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homer.uit.no\aaa024\My Documents\Septentrio\Santos sin bok\FISH IT\"/>
    </mc:Choice>
  </mc:AlternateContent>
  <bookViews>
    <workbookView xWindow="0" yWindow="0" windowWidth="28800" windowHeight="14235"/>
  </bookViews>
  <sheets>
    <sheet name="AIMS" sheetId="10" r:id="rId1"/>
    <sheet name="Intro" sheetId="9" r:id="rId2"/>
    <sheet name="Parameters" sheetId="8" r:id="rId3"/>
    <sheet name="Simulations" sheetId="7" r:id="rId4"/>
    <sheet name="Design" sheetId="11" r:id="rId5"/>
    <sheet name="License &amp; Reference" sheetId="12" r:id="rId6"/>
    <sheet name="Sheet1" sheetId="4" r:id="rId7"/>
    <sheet name="Sheet2" sheetId="5" r:id="rId8"/>
    <sheet name="Sheet3" sheetId="6" r:id="rId9"/>
    <sheet name="Ecosystem" sheetId="1" state="hidden" r:id="rId10"/>
    <sheet name="Selectivity" sheetId="2" state="hidden" r:id="rId11"/>
    <sheet name="Fishery" sheetId="3" state="hidden" r:id="rId12"/>
  </sheets>
  <externalReferences>
    <externalReference r:id="rId13"/>
  </externalReferences>
  <definedNames>
    <definedName name="aLW">'[1]motor1(shrimp)'!$B$9</definedName>
    <definedName name="assesserr">'[1]motor1(shrimp)'!$B$33</definedName>
    <definedName name="assesserrTvi">'[1]motor2(Tvi)'!$B$25</definedName>
    <definedName name="B0Tvi">'[1]motor2(Tvi)'!$B$7</definedName>
    <definedName name="bLW">'[1]motor1(shrimp)'!$B$10</definedName>
    <definedName name="CostFArt">'[1]motor1(shrimp)'!$B$44</definedName>
    <definedName name="CostFInd">'[1]motor1(shrimp)'!$B$46</definedName>
    <definedName name="CostVArt">'[1]motor1(shrimp)'!$B$43</definedName>
    <definedName name="CostVInd">'[1]motor1(shrimp)'!$B$45</definedName>
    <definedName name="cvRec">'[1]motor1(shrimp)'!$B$16</definedName>
    <definedName name="K">'[1]motor1(shrimp)'!$B$6</definedName>
    <definedName name="KTvi">'[1]motor2(Tvi)'!$B$6</definedName>
    <definedName name="L50Art">'[1]motor1(shrimp)'!$B$30</definedName>
    <definedName name="L50ArtTvi">'[1]motor2(Tvi)'!$B$17</definedName>
    <definedName name="Lmax">'[1]motor1(shrimp)'!$B$5</definedName>
    <definedName name="LWRelationshipList" localSheetId="10">Selectivity!$C$27</definedName>
    <definedName name="M">'[1]motor1(shrimp)'!$B$20</definedName>
    <definedName name="OtherSppInd">'[1]motor1(shrimp)'!$B$40</definedName>
    <definedName name="priceTvi">'[1]motor2(Tvi)'!$B$28</definedName>
    <definedName name="PriSkgArta">'[1]motor1(shrimp)'!$B$36</definedName>
    <definedName name="PriSkgArtb">'[1]motor1(shrimp)'!$B$37</definedName>
    <definedName name="PriSkgInda">'[1]motor1(shrimp)'!$B$38</definedName>
    <definedName name="PriSkgIndb">'[1]motor1(shrimp)'!$B$39</definedName>
    <definedName name="procerrorTvi">'[1]motor2(Tvi)'!$B$8</definedName>
    <definedName name="qArtCV">'[1]motor1(shrimp)'!$B$27</definedName>
    <definedName name="qArtCVTvi">'[1]motor2(Tvi)'!$B$13</definedName>
    <definedName name="qArtinfl">'[1]motor1(shrimp)'!$B$28</definedName>
    <definedName name="qArtinflTvi">'[1]motor2(Tvi)'!$B$14</definedName>
    <definedName name="qArtTvi">'[1]motor2(Tvi)'!$B$12</definedName>
    <definedName name="qIndCV">'[1]motor1(shrimp)'!$B$22</definedName>
    <definedName name="qIndinfl">'[1]motor1(shrimp)'!$B$23</definedName>
    <definedName name="r_base">'[1]motor2(Tvi)'!$B$9</definedName>
    <definedName name="Rec">'[1]motor1(shrimp)'!$B$15</definedName>
    <definedName name="S50_">'[1]motor1(shrimp)'!$B$12</definedName>
    <definedName name="selFact">'[1]motor2(Tvi)'!$B$18</definedName>
    <definedName name="t0">'[1]motor1(shrimp)'!$B$7</definedName>
    <definedName name="tcArt">'[1]motor1(shrimp)'!$B$29</definedName>
    <definedName name="tcInd">'[1]motor1(shrimp)'!$B$24</definedName>
  </definedNames>
  <calcPr calcId="152511"/>
</workbook>
</file>

<file path=xl/calcChain.xml><?xml version="1.0" encoding="utf-8"?>
<calcChain xmlns="http://schemas.openxmlformats.org/spreadsheetml/2006/main">
  <c r="B5" i="1" l="1"/>
  <c r="F203" i="1" s="1"/>
  <c r="B8" i="3"/>
  <c r="N76" i="2" s="1"/>
  <c r="N78" i="2" s="1"/>
  <c r="B19" i="3" s="1"/>
  <c r="J5" i="3"/>
  <c r="C144" i="3" s="1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C60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C108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C204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C216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C252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C264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36" i="3"/>
  <c r="M37" i="3"/>
  <c r="AJ4" i="1"/>
  <c r="AJ5" i="1"/>
  <c r="C28" i="7"/>
  <c r="J6" i="3"/>
  <c r="J7" i="3"/>
  <c r="C266" i="3" s="1"/>
  <c r="J8" i="3"/>
  <c r="C171" i="3" s="1"/>
  <c r="J9" i="3"/>
  <c r="J10" i="3"/>
  <c r="J11" i="3"/>
  <c r="C270" i="3" s="1"/>
  <c r="J12" i="3"/>
  <c r="C259" i="3" s="1"/>
  <c r="J13" i="3"/>
  <c r="J14" i="3"/>
  <c r="J15" i="3"/>
  <c r="C238" i="3" s="1"/>
  <c r="J16" i="3"/>
  <c r="E19" i="3"/>
  <c r="E20" i="3"/>
  <c r="P16" i="3"/>
  <c r="E18" i="3"/>
  <c r="J8" i="7"/>
  <c r="C5" i="8" s="1"/>
  <c r="B5" i="3"/>
  <c r="B6" i="3"/>
  <c r="B7" i="3"/>
  <c r="AK6" i="1"/>
  <c r="AO30" i="1" s="1"/>
  <c r="AS30" i="1" s="1"/>
  <c r="AK30" i="1"/>
  <c r="AL6" i="1"/>
  <c r="BG30" i="1" s="1"/>
  <c r="BK30" i="1" s="1"/>
  <c r="BC30" i="1"/>
  <c r="BM30" i="1" s="1"/>
  <c r="AK4" i="1"/>
  <c r="AL30" i="1" s="1"/>
  <c r="L30" i="1" s="1"/>
  <c r="AK5" i="1"/>
  <c r="AL5" i="1"/>
  <c r="BD30" i="1" s="1"/>
  <c r="AP30" i="1"/>
  <c r="BJ30" i="1" s="1"/>
  <c r="E36" i="3"/>
  <c r="AV30" i="1"/>
  <c r="G24" i="7"/>
  <c r="F14" i="3"/>
  <c r="O11" i="3"/>
  <c r="B9" i="3"/>
  <c r="B15" i="3"/>
  <c r="T30" i="3"/>
  <c r="X30" i="1"/>
  <c r="AF30" i="1" s="1"/>
  <c r="O30" i="1"/>
  <c r="P30" i="1"/>
  <c r="J30" i="1" s="1"/>
  <c r="Q30" i="1"/>
  <c r="F42" i="2"/>
  <c r="BB42" i="2"/>
  <c r="BA42" i="2"/>
  <c r="AZ42" i="2"/>
  <c r="AY42" i="2"/>
  <c r="AX42" i="2"/>
  <c r="AW42" i="2"/>
  <c r="AW43" i="2" s="1"/>
  <c r="AV42" i="2"/>
  <c r="AU42" i="2"/>
  <c r="AT42" i="2"/>
  <c r="AS42" i="2"/>
  <c r="AS43" i="2"/>
  <c r="AR42" i="2"/>
  <c r="AQ42" i="2"/>
  <c r="AP42" i="2"/>
  <c r="AO42" i="2"/>
  <c r="AO43" i="2" s="1"/>
  <c r="AN42" i="2"/>
  <c r="AM42" i="2"/>
  <c r="AL42" i="2"/>
  <c r="AK42" i="2"/>
  <c r="AJ42" i="2"/>
  <c r="AI42" i="2"/>
  <c r="AH42" i="2"/>
  <c r="AG42" i="2"/>
  <c r="AF42" i="2"/>
  <c r="AE42" i="2"/>
  <c r="AD42" i="2"/>
  <c r="AC42" i="2"/>
  <c r="AC43" i="2"/>
  <c r="AB42" i="2"/>
  <c r="AA42" i="2"/>
  <c r="Z42" i="2"/>
  <c r="Y42" i="2"/>
  <c r="X42" i="2"/>
  <c r="W42" i="2"/>
  <c r="V42" i="2"/>
  <c r="U42" i="2"/>
  <c r="U43" i="2" s="1"/>
  <c r="T42" i="2"/>
  <c r="S42" i="2"/>
  <c r="R42" i="2"/>
  <c r="Q42" i="2"/>
  <c r="P42" i="2"/>
  <c r="O42" i="2"/>
  <c r="N42" i="2"/>
  <c r="M42" i="2"/>
  <c r="M43" i="2"/>
  <c r="L42" i="2"/>
  <c r="K42" i="2"/>
  <c r="J42" i="2"/>
  <c r="I42" i="2"/>
  <c r="H42" i="2"/>
  <c r="H43" i="2" s="1"/>
  <c r="G42" i="2"/>
  <c r="BB28" i="2"/>
  <c r="BB29" i="2" s="1"/>
  <c r="BB30" i="2" s="1"/>
  <c r="BA28" i="2"/>
  <c r="AZ28" i="2"/>
  <c r="AZ29" i="2" s="1"/>
  <c r="AY28" i="2"/>
  <c r="AY29" i="2"/>
  <c r="AX28" i="2"/>
  <c r="AW28" i="2"/>
  <c r="AV28" i="2"/>
  <c r="AU28" i="2"/>
  <c r="AT28" i="2"/>
  <c r="AT29" i="2" s="1"/>
  <c r="AS28" i="2"/>
  <c r="AR28" i="2"/>
  <c r="AQ28" i="2"/>
  <c r="AQ29" i="2"/>
  <c r="AP28" i="2"/>
  <c r="AO28" i="2"/>
  <c r="AN28" i="2"/>
  <c r="AN29" i="2" s="1"/>
  <c r="AM28" i="2"/>
  <c r="AM29" i="2" s="1"/>
  <c r="AL28" i="2"/>
  <c r="AL29" i="2" s="1"/>
  <c r="AK28" i="2"/>
  <c r="AJ28" i="2"/>
  <c r="AI28" i="2"/>
  <c r="AI29" i="2"/>
  <c r="AH28" i="2"/>
  <c r="AG28" i="2"/>
  <c r="AF28" i="2"/>
  <c r="AE28" i="2"/>
  <c r="AD28" i="2"/>
  <c r="AD29" i="2" s="1"/>
  <c r="AC28" i="2"/>
  <c r="AB28" i="2"/>
  <c r="AA28" i="2"/>
  <c r="AA29" i="2"/>
  <c r="Z28" i="2"/>
  <c r="Y28" i="2"/>
  <c r="X28" i="2"/>
  <c r="X29" i="2" s="1"/>
  <c r="W28" i="2"/>
  <c r="V28" i="2"/>
  <c r="V29" i="2" s="1"/>
  <c r="U28" i="2"/>
  <c r="T28" i="2"/>
  <c r="S28" i="2"/>
  <c r="S29" i="2"/>
  <c r="R28" i="2"/>
  <c r="Q28" i="2"/>
  <c r="P28" i="2"/>
  <c r="O28" i="2"/>
  <c r="O29" i="2" s="1"/>
  <c r="N28" i="2"/>
  <c r="N29" i="2" s="1"/>
  <c r="M28" i="2"/>
  <c r="L28" i="2"/>
  <c r="L29" i="2" s="1"/>
  <c r="K28" i="2"/>
  <c r="K29" i="2"/>
  <c r="J28" i="2"/>
  <c r="I28" i="2"/>
  <c r="H28" i="2"/>
  <c r="H29" i="2" s="1"/>
  <c r="G28" i="2"/>
  <c r="F28" i="2"/>
  <c r="L15" i="2"/>
  <c r="AB15" i="2"/>
  <c r="AF15" i="2"/>
  <c r="AV15" i="2"/>
  <c r="BB14" i="2"/>
  <c r="BA14" i="2"/>
  <c r="AZ14" i="2"/>
  <c r="AY14" i="2"/>
  <c r="AX14" i="2"/>
  <c r="AW14" i="2"/>
  <c r="AV14" i="2"/>
  <c r="AU14" i="2"/>
  <c r="AT14" i="2"/>
  <c r="AS14" i="2"/>
  <c r="AR14" i="2"/>
  <c r="AR15" i="2" s="1"/>
  <c r="AQ14" i="2"/>
  <c r="AP14" i="2"/>
  <c r="AO14" i="2"/>
  <c r="AN14" i="2"/>
  <c r="AN15" i="2" s="1"/>
  <c r="AM14" i="2"/>
  <c r="AL14" i="2"/>
  <c r="AK14" i="2"/>
  <c r="AJ14" i="2"/>
  <c r="AI14" i="2"/>
  <c r="AH14" i="2"/>
  <c r="AG14" i="2"/>
  <c r="AF14" i="2"/>
  <c r="AE14" i="2"/>
  <c r="AD14" i="2"/>
  <c r="AC14" i="2"/>
  <c r="AB14" i="2"/>
  <c r="AA14" i="2"/>
  <c r="Z14" i="2"/>
  <c r="Z15" i="2" s="1"/>
  <c r="Y14" i="2"/>
  <c r="X14" i="2"/>
  <c r="X15" i="2" s="1"/>
  <c r="W14" i="2"/>
  <c r="V14" i="2"/>
  <c r="V15" i="2" s="1"/>
  <c r="U14" i="2"/>
  <c r="T14" i="2"/>
  <c r="T15" i="2" s="1"/>
  <c r="S14" i="2"/>
  <c r="R14" i="2"/>
  <c r="R15" i="2" s="1"/>
  <c r="Q14" i="2"/>
  <c r="P14" i="2"/>
  <c r="P15" i="2" s="1"/>
  <c r="O14" i="2"/>
  <c r="N14" i="2"/>
  <c r="N15" i="2" s="1"/>
  <c r="M14" i="2"/>
  <c r="L14" i="2"/>
  <c r="K14" i="2"/>
  <c r="J14" i="2"/>
  <c r="J15" i="2" s="1"/>
  <c r="I14" i="2"/>
  <c r="H14" i="2"/>
  <c r="H15" i="2" s="1"/>
  <c r="G14" i="2"/>
  <c r="F14" i="2"/>
  <c r="X20" i="1"/>
  <c r="X19" i="1"/>
  <c r="Y19" i="1" s="1"/>
  <c r="I30" i="1"/>
  <c r="F32" i="3"/>
  <c r="F33" i="3"/>
  <c r="E32" i="3"/>
  <c r="E33" i="3"/>
  <c r="D32" i="3"/>
  <c r="D33" i="3"/>
  <c r="L78" i="2"/>
  <c r="M78" i="2"/>
  <c r="L79" i="2"/>
  <c r="M79" i="2"/>
  <c r="M77" i="2"/>
  <c r="L77" i="2"/>
  <c r="D49" i="2"/>
  <c r="D48" i="2"/>
  <c r="G40" i="2"/>
  <c r="H40" i="2" s="1"/>
  <c r="I40" i="2" s="1"/>
  <c r="J40" i="2" s="1"/>
  <c r="K40" i="2" s="1"/>
  <c r="L40" i="2" s="1"/>
  <c r="M40" i="2" s="1"/>
  <c r="N40" i="2" s="1"/>
  <c r="O40" i="2" s="1"/>
  <c r="P40" i="2" s="1"/>
  <c r="G26" i="2"/>
  <c r="H26" i="2" s="1"/>
  <c r="I26" i="2" s="1"/>
  <c r="J26" i="2" s="1"/>
  <c r="K26" i="2"/>
  <c r="L26" i="2" s="1"/>
  <c r="M26" i="2" s="1"/>
  <c r="N26" i="2" s="1"/>
  <c r="O26" i="2" s="1"/>
  <c r="G12" i="2"/>
  <c r="H12" i="2" s="1"/>
  <c r="I12" i="2" s="1"/>
  <c r="J12" i="2" s="1"/>
  <c r="K12" i="2" s="1"/>
  <c r="L12" i="2" s="1"/>
  <c r="M12" i="2" s="1"/>
  <c r="N12" i="2" s="1"/>
  <c r="O12" i="2" s="1"/>
  <c r="P12" i="2" s="1"/>
  <c r="Q12" i="2" s="1"/>
  <c r="R12" i="2" s="1"/>
  <c r="S12" i="2" s="1"/>
  <c r="T12" i="2" s="1"/>
  <c r="U12" i="2" s="1"/>
  <c r="V12" i="2" s="1"/>
  <c r="W12" i="2" s="1"/>
  <c r="X12" i="2" s="1"/>
  <c r="Y12" i="2" s="1"/>
  <c r="Z12" i="2" s="1"/>
  <c r="AA12" i="2" s="1"/>
  <c r="AB12" i="2" s="1"/>
  <c r="AC12" i="2" s="1"/>
  <c r="AD12" i="2" s="1"/>
  <c r="AE12" i="2" s="1"/>
  <c r="AF12" i="2" s="1"/>
  <c r="AG12" i="2" s="1"/>
  <c r="AH12" i="2" s="1"/>
  <c r="AI12" i="2" s="1"/>
  <c r="AJ12" i="2" s="1"/>
  <c r="AK12" i="2" s="1"/>
  <c r="AL12" i="2" s="1"/>
  <c r="AM12" i="2" s="1"/>
  <c r="AN12" i="2" s="1"/>
  <c r="AO12" i="2" s="1"/>
  <c r="AP12" i="2" s="1"/>
  <c r="AQ12" i="2" s="1"/>
  <c r="AR12" i="2" s="1"/>
  <c r="AS12" i="2" s="1"/>
  <c r="AT12" i="2" s="1"/>
  <c r="AU12" i="2" s="1"/>
  <c r="AV12" i="2" s="1"/>
  <c r="AW12" i="2" s="1"/>
  <c r="AX12" i="2" s="1"/>
  <c r="AY12" i="2" s="1"/>
  <c r="AZ12" i="2" s="1"/>
  <c r="BA12" i="2" s="1"/>
  <c r="BB12" i="2" s="1"/>
  <c r="F38" i="2"/>
  <c r="F39" i="2" s="1"/>
  <c r="F41" i="2" s="1"/>
  <c r="G38" i="2"/>
  <c r="G43" i="2" s="1"/>
  <c r="G39" i="2"/>
  <c r="H38" i="2"/>
  <c r="H39" i="2"/>
  <c r="H41" i="2"/>
  <c r="I38" i="2"/>
  <c r="I39" i="2" s="1"/>
  <c r="J38" i="2"/>
  <c r="J39" i="2" s="1"/>
  <c r="K38" i="2"/>
  <c r="K39" i="2"/>
  <c r="K41" i="2" s="1"/>
  <c r="L38" i="2"/>
  <c r="L39" i="2" s="1"/>
  <c r="M38" i="2"/>
  <c r="M39" i="2" s="1"/>
  <c r="N38" i="2"/>
  <c r="N39" i="2" s="1"/>
  <c r="O38" i="2"/>
  <c r="P38" i="2"/>
  <c r="P39" i="2" s="1"/>
  <c r="Q38" i="2"/>
  <c r="Q39" i="2" s="1"/>
  <c r="R38" i="2"/>
  <c r="R39" i="2" s="1"/>
  <c r="S38" i="2"/>
  <c r="S43" i="2" s="1"/>
  <c r="T38" i="2"/>
  <c r="T39" i="2" s="1"/>
  <c r="U38" i="2"/>
  <c r="U39" i="2" s="1"/>
  <c r="V38" i="2"/>
  <c r="V39" i="2" s="1"/>
  <c r="W38" i="2"/>
  <c r="X38" i="2"/>
  <c r="X39" i="2"/>
  <c r="Y38" i="2"/>
  <c r="Y39" i="2" s="1"/>
  <c r="Z38" i="2"/>
  <c r="Z39" i="2" s="1"/>
  <c r="AA38" i="2"/>
  <c r="AA43" i="2" s="1"/>
  <c r="AA39" i="2"/>
  <c r="AB38" i="2"/>
  <c r="AB39" i="2" s="1"/>
  <c r="AC38" i="2"/>
  <c r="AC39" i="2" s="1"/>
  <c r="AD38" i="2"/>
  <c r="AD39" i="2" s="1"/>
  <c r="AE38" i="2"/>
  <c r="AF38" i="2"/>
  <c r="AF39" i="2" s="1"/>
  <c r="AG38" i="2"/>
  <c r="AG39" i="2" s="1"/>
  <c r="AH38" i="2"/>
  <c r="AH39" i="2" s="1"/>
  <c r="AI38" i="2"/>
  <c r="AI43" i="2" s="1"/>
  <c r="AJ38" i="2"/>
  <c r="AJ39" i="2" s="1"/>
  <c r="AK38" i="2"/>
  <c r="AK39" i="2" s="1"/>
  <c r="AL38" i="2"/>
  <c r="AL39" i="2" s="1"/>
  <c r="AM38" i="2"/>
  <c r="AN38" i="2"/>
  <c r="AN39" i="2"/>
  <c r="AO38" i="2"/>
  <c r="AO39" i="2" s="1"/>
  <c r="AP38" i="2"/>
  <c r="AP39" i="2" s="1"/>
  <c r="AQ38" i="2"/>
  <c r="AQ43" i="2" s="1"/>
  <c r="AQ39" i="2"/>
  <c r="AR38" i="2"/>
  <c r="AR39" i="2" s="1"/>
  <c r="AS38" i="2"/>
  <c r="AS39" i="2" s="1"/>
  <c r="AT38" i="2"/>
  <c r="AT39" i="2" s="1"/>
  <c r="AU38" i="2"/>
  <c r="AV38" i="2"/>
  <c r="AV39" i="2" s="1"/>
  <c r="AW38" i="2"/>
  <c r="AW39" i="2" s="1"/>
  <c r="AX38" i="2"/>
  <c r="AX39" i="2" s="1"/>
  <c r="AY38" i="2"/>
  <c r="AY43" i="2" s="1"/>
  <c r="AZ38" i="2"/>
  <c r="AZ39" i="2" s="1"/>
  <c r="BA38" i="2"/>
  <c r="BA39" i="2" s="1"/>
  <c r="BB38" i="2"/>
  <c r="BB39" i="2" s="1"/>
  <c r="F24" i="2"/>
  <c r="F25" i="2" s="1"/>
  <c r="F27" i="2" s="1"/>
  <c r="G24" i="2"/>
  <c r="G25" i="2"/>
  <c r="G27" i="2"/>
  <c r="H24" i="2"/>
  <c r="H25" i="2" s="1"/>
  <c r="I24" i="2"/>
  <c r="J24" i="2"/>
  <c r="J25" i="2"/>
  <c r="J27" i="2" s="1"/>
  <c r="K24" i="2"/>
  <c r="K25" i="2"/>
  <c r="L24" i="2"/>
  <c r="L25" i="2" s="1"/>
  <c r="M24" i="2"/>
  <c r="N24" i="2"/>
  <c r="N25" i="2"/>
  <c r="O24" i="2"/>
  <c r="O25" i="2"/>
  <c r="P24" i="2"/>
  <c r="P25" i="2" s="1"/>
  <c r="Q24" i="2"/>
  <c r="R24" i="2"/>
  <c r="R25" i="2"/>
  <c r="S24" i="2"/>
  <c r="S25" i="2"/>
  <c r="T24" i="2"/>
  <c r="T25" i="2" s="1"/>
  <c r="U24" i="2"/>
  <c r="V24" i="2"/>
  <c r="V25" i="2"/>
  <c r="W24" i="2"/>
  <c r="W25" i="2"/>
  <c r="X24" i="2"/>
  <c r="X25" i="2" s="1"/>
  <c r="Y24" i="2"/>
  <c r="Z24" i="2"/>
  <c r="Z25" i="2"/>
  <c r="AA24" i="2"/>
  <c r="AA25" i="2"/>
  <c r="AB24" i="2"/>
  <c r="AB25" i="2" s="1"/>
  <c r="AC24" i="2"/>
  <c r="AD24" i="2"/>
  <c r="AD25" i="2"/>
  <c r="AE24" i="2"/>
  <c r="AE29" i="2" s="1"/>
  <c r="AE25" i="2"/>
  <c r="AF24" i="2"/>
  <c r="AF25" i="2" s="1"/>
  <c r="AG24" i="2"/>
  <c r="AH24" i="2"/>
  <c r="AH25" i="2"/>
  <c r="AI24" i="2"/>
  <c r="AI25" i="2"/>
  <c r="AJ24" i="2"/>
  <c r="AJ25" i="2" s="1"/>
  <c r="AK24" i="2"/>
  <c r="AL24" i="2"/>
  <c r="AL25" i="2"/>
  <c r="AM24" i="2"/>
  <c r="AM25" i="2"/>
  <c r="AN24" i="2"/>
  <c r="AN25" i="2" s="1"/>
  <c r="AO24" i="2"/>
  <c r="AP24" i="2"/>
  <c r="AP25" i="2"/>
  <c r="AQ24" i="2"/>
  <c r="AQ25" i="2"/>
  <c r="AR24" i="2"/>
  <c r="AR25" i="2" s="1"/>
  <c r="AS24" i="2"/>
  <c r="AT24" i="2"/>
  <c r="AT25" i="2"/>
  <c r="AU24" i="2"/>
  <c r="AU29" i="2" s="1"/>
  <c r="AU25" i="2"/>
  <c r="AV24" i="2"/>
  <c r="AV25" i="2" s="1"/>
  <c r="AW24" i="2"/>
  <c r="AX24" i="2"/>
  <c r="AX25" i="2"/>
  <c r="AY24" i="2"/>
  <c r="AY25" i="2"/>
  <c r="AZ24" i="2"/>
  <c r="AZ25" i="2" s="1"/>
  <c r="BA24" i="2"/>
  <c r="BB24" i="2"/>
  <c r="BB25" i="2"/>
  <c r="H11" i="2"/>
  <c r="J11" i="2"/>
  <c r="J13" i="2" s="1"/>
  <c r="P11" i="2"/>
  <c r="R11" i="2"/>
  <c r="V11" i="2"/>
  <c r="X11" i="2"/>
  <c r="Z11" i="2"/>
  <c r="AF11" i="2"/>
  <c r="AN11" i="2"/>
  <c r="AA10" i="2"/>
  <c r="AA11" i="2" s="1"/>
  <c r="AB10" i="2"/>
  <c r="AB11" i="2" s="1"/>
  <c r="AC10" i="2"/>
  <c r="AD10" i="2"/>
  <c r="AD11" i="2" s="1"/>
  <c r="AE10" i="2"/>
  <c r="AE11" i="2" s="1"/>
  <c r="AF10" i="2"/>
  <c r="AG10" i="2"/>
  <c r="AH10" i="2"/>
  <c r="AH11" i="2" s="1"/>
  <c r="AI10" i="2"/>
  <c r="AI11" i="2" s="1"/>
  <c r="AJ10" i="2"/>
  <c r="AJ11" i="2" s="1"/>
  <c r="AK10" i="2"/>
  <c r="AL10" i="2"/>
  <c r="AL11" i="2" s="1"/>
  <c r="AM10" i="2"/>
  <c r="AM11" i="2" s="1"/>
  <c r="AN10" i="2"/>
  <c r="AO10" i="2"/>
  <c r="AP10" i="2"/>
  <c r="AP11" i="2" s="1"/>
  <c r="AQ10" i="2"/>
  <c r="AQ11" i="2" s="1"/>
  <c r="AR10" i="2"/>
  <c r="AR11" i="2" s="1"/>
  <c r="AS10" i="2"/>
  <c r="AT10" i="2"/>
  <c r="AT11" i="2" s="1"/>
  <c r="AU10" i="2"/>
  <c r="AU11" i="2" s="1"/>
  <c r="AV10" i="2"/>
  <c r="AV11" i="2" s="1"/>
  <c r="AW10" i="2"/>
  <c r="AX10" i="2"/>
  <c r="AX11" i="2" s="1"/>
  <c r="AY10" i="2"/>
  <c r="AY11" i="2" s="1"/>
  <c r="AZ10" i="2"/>
  <c r="AZ11" i="2" s="1"/>
  <c r="BA10" i="2"/>
  <c r="BB10" i="2"/>
  <c r="BB11" i="2" s="1"/>
  <c r="N10" i="2"/>
  <c r="N11" i="2" s="1"/>
  <c r="O10" i="2"/>
  <c r="O11" i="2" s="1"/>
  <c r="P10" i="2"/>
  <c r="Q10" i="2"/>
  <c r="Q15" i="2" s="1"/>
  <c r="R10" i="2"/>
  <c r="S10" i="2"/>
  <c r="S11" i="2" s="1"/>
  <c r="T10" i="2"/>
  <c r="T11" i="2" s="1"/>
  <c r="U10" i="2"/>
  <c r="U15" i="2" s="1"/>
  <c r="V10" i="2"/>
  <c r="W10" i="2"/>
  <c r="W11" i="2" s="1"/>
  <c r="X10" i="2"/>
  <c r="Y10" i="2"/>
  <c r="Y15" i="2" s="1"/>
  <c r="Z10" i="2"/>
  <c r="G10" i="2"/>
  <c r="G11" i="2" s="1"/>
  <c r="G13" i="2" s="1"/>
  <c r="H10" i="2"/>
  <c r="I10" i="2"/>
  <c r="I15" i="2" s="1"/>
  <c r="J10" i="2"/>
  <c r="K10" i="2"/>
  <c r="K11" i="2" s="1"/>
  <c r="L10" i="2"/>
  <c r="L11" i="2" s="1"/>
  <c r="L13" i="2" s="1"/>
  <c r="M10" i="2"/>
  <c r="M15" i="2" s="1"/>
  <c r="F10" i="2"/>
  <c r="F11" i="2" s="1"/>
  <c r="F13" i="2" s="1"/>
  <c r="D30" i="1"/>
  <c r="E30" i="1" s="1"/>
  <c r="D31" i="1"/>
  <c r="D32" i="1"/>
  <c r="E32" i="1" s="1"/>
  <c r="D33" i="1"/>
  <c r="D34" i="1"/>
  <c r="E34" i="1" s="1"/>
  <c r="D35" i="1"/>
  <c r="D36" i="1"/>
  <c r="E36" i="1" s="1"/>
  <c r="D37" i="1"/>
  <c r="D38" i="1"/>
  <c r="D39" i="1"/>
  <c r="D40" i="1"/>
  <c r="E40" i="1" s="1"/>
  <c r="D41" i="1"/>
  <c r="E41" i="1" s="1"/>
  <c r="D42" i="1"/>
  <c r="D43" i="1"/>
  <c r="D44" i="1"/>
  <c r="E44" i="1" s="1"/>
  <c r="D45" i="1"/>
  <c r="D46" i="1"/>
  <c r="E46" i="1" s="1"/>
  <c r="D47" i="1"/>
  <c r="D48" i="1"/>
  <c r="E48" i="1" s="1"/>
  <c r="D49" i="1"/>
  <c r="D50" i="1"/>
  <c r="D51" i="1"/>
  <c r="D52" i="1"/>
  <c r="E52" i="1" s="1"/>
  <c r="D53" i="1"/>
  <c r="D54" i="1"/>
  <c r="D55" i="1"/>
  <c r="D56" i="1"/>
  <c r="E56" i="1" s="1"/>
  <c r="D57" i="1"/>
  <c r="E57" i="1" s="1"/>
  <c r="D58" i="1"/>
  <c r="D59" i="1"/>
  <c r="D60" i="1"/>
  <c r="E60" i="1" s="1"/>
  <c r="D61" i="1"/>
  <c r="D62" i="1"/>
  <c r="E62" i="1" s="1"/>
  <c r="D63" i="1"/>
  <c r="D64" i="1"/>
  <c r="E64" i="1" s="1"/>
  <c r="D65" i="1"/>
  <c r="D66" i="1"/>
  <c r="E66" i="1" s="1"/>
  <c r="D67" i="1"/>
  <c r="D68" i="1"/>
  <c r="E68" i="1" s="1"/>
  <c r="D69" i="1"/>
  <c r="D70" i="1"/>
  <c r="D71" i="1"/>
  <c r="D72" i="1"/>
  <c r="E72" i="1" s="1"/>
  <c r="D73" i="1"/>
  <c r="D74" i="1"/>
  <c r="D75" i="1"/>
  <c r="D76" i="1"/>
  <c r="E76" i="1" s="1"/>
  <c r="D77" i="1"/>
  <c r="D78" i="1"/>
  <c r="D79" i="1"/>
  <c r="D80" i="1"/>
  <c r="E80" i="1" s="1"/>
  <c r="D81" i="1"/>
  <c r="D82" i="1"/>
  <c r="E82" i="1" s="1"/>
  <c r="D83" i="1"/>
  <c r="D84" i="1"/>
  <c r="E84" i="1" s="1"/>
  <c r="D85" i="1"/>
  <c r="D86" i="1"/>
  <c r="D87" i="1"/>
  <c r="D88" i="1"/>
  <c r="E88" i="1" s="1"/>
  <c r="D89" i="1"/>
  <c r="D90" i="1"/>
  <c r="D91" i="1"/>
  <c r="D92" i="1"/>
  <c r="E92" i="1" s="1"/>
  <c r="D93" i="1"/>
  <c r="D94" i="1"/>
  <c r="D95" i="1"/>
  <c r="D96" i="1"/>
  <c r="E96" i="1" s="1"/>
  <c r="D97" i="1"/>
  <c r="D98" i="1"/>
  <c r="E98" i="1" s="1"/>
  <c r="D99" i="1"/>
  <c r="D100" i="1"/>
  <c r="E100" i="1" s="1"/>
  <c r="D101" i="1"/>
  <c r="D102" i="1"/>
  <c r="D103" i="1"/>
  <c r="D104" i="1"/>
  <c r="E104" i="1" s="1"/>
  <c r="D105" i="1"/>
  <c r="D106" i="1"/>
  <c r="D107" i="1"/>
  <c r="D108" i="1"/>
  <c r="E108" i="1" s="1"/>
  <c r="D109" i="1"/>
  <c r="D110" i="1"/>
  <c r="D111" i="1"/>
  <c r="D112" i="1"/>
  <c r="E112" i="1" s="1"/>
  <c r="D113" i="1"/>
  <c r="D114" i="1"/>
  <c r="E114" i="1" s="1"/>
  <c r="D115" i="1"/>
  <c r="D116" i="1"/>
  <c r="E116" i="1" s="1"/>
  <c r="D117" i="1"/>
  <c r="D118" i="1"/>
  <c r="D119" i="1"/>
  <c r="D120" i="1"/>
  <c r="E120" i="1" s="1"/>
  <c r="D121" i="1"/>
  <c r="D122" i="1"/>
  <c r="D123" i="1"/>
  <c r="D124" i="1"/>
  <c r="E124" i="1" s="1"/>
  <c r="D125" i="1"/>
  <c r="D126" i="1"/>
  <c r="D127" i="1"/>
  <c r="D128" i="1"/>
  <c r="E128" i="1" s="1"/>
  <c r="D129" i="1"/>
  <c r="D130" i="1"/>
  <c r="E130" i="1" s="1"/>
  <c r="D131" i="1"/>
  <c r="D132" i="1"/>
  <c r="E132" i="1" s="1"/>
  <c r="D133" i="1"/>
  <c r="D134" i="1"/>
  <c r="D135" i="1"/>
  <c r="D136" i="1"/>
  <c r="E136" i="1" s="1"/>
  <c r="D137" i="1"/>
  <c r="D138" i="1"/>
  <c r="D139" i="1"/>
  <c r="D140" i="1"/>
  <c r="E140" i="1" s="1"/>
  <c r="D141" i="1"/>
  <c r="D142" i="1"/>
  <c r="D143" i="1"/>
  <c r="D144" i="1"/>
  <c r="E144" i="1" s="1"/>
  <c r="D145" i="1"/>
  <c r="D146" i="1"/>
  <c r="E146" i="1" s="1"/>
  <c r="D147" i="1"/>
  <c r="D148" i="1"/>
  <c r="E148" i="1" s="1"/>
  <c r="D149" i="1"/>
  <c r="D150" i="1"/>
  <c r="D151" i="1"/>
  <c r="D152" i="1"/>
  <c r="E152" i="1" s="1"/>
  <c r="D153" i="1"/>
  <c r="D154" i="1"/>
  <c r="D155" i="1"/>
  <c r="D156" i="1"/>
  <c r="E156" i="1" s="1"/>
  <c r="D157" i="1"/>
  <c r="D158" i="1"/>
  <c r="D159" i="1"/>
  <c r="D160" i="1"/>
  <c r="E160" i="1" s="1"/>
  <c r="D161" i="1"/>
  <c r="D162" i="1"/>
  <c r="E162" i="1" s="1"/>
  <c r="D163" i="1"/>
  <c r="D164" i="1"/>
  <c r="E164" i="1" s="1"/>
  <c r="D165" i="1"/>
  <c r="D166" i="1"/>
  <c r="D167" i="1"/>
  <c r="D168" i="1"/>
  <c r="E168" i="1" s="1"/>
  <c r="D169" i="1"/>
  <c r="D170" i="1"/>
  <c r="D171" i="1"/>
  <c r="D172" i="1"/>
  <c r="E172" i="1" s="1"/>
  <c r="D173" i="1"/>
  <c r="D174" i="1"/>
  <c r="D175" i="1"/>
  <c r="D176" i="1"/>
  <c r="E176" i="1" s="1"/>
  <c r="D177" i="1"/>
  <c r="D178" i="1"/>
  <c r="E178" i="1" s="1"/>
  <c r="D179" i="1"/>
  <c r="D180" i="1"/>
  <c r="E180" i="1" s="1"/>
  <c r="D181" i="1"/>
  <c r="D182" i="1"/>
  <c r="D183" i="1"/>
  <c r="D184" i="1"/>
  <c r="E184" i="1" s="1"/>
  <c r="D185" i="1"/>
  <c r="D186" i="1"/>
  <c r="D187" i="1"/>
  <c r="D188" i="1"/>
  <c r="E188" i="1" s="1"/>
  <c r="D189" i="1"/>
  <c r="D190" i="1"/>
  <c r="D191" i="1"/>
  <c r="D192" i="1"/>
  <c r="E192" i="1" s="1"/>
  <c r="D193" i="1"/>
  <c r="D194" i="1"/>
  <c r="E194" i="1" s="1"/>
  <c r="D195" i="1"/>
  <c r="D196" i="1"/>
  <c r="E196" i="1" s="1"/>
  <c r="D197" i="1"/>
  <c r="D198" i="1"/>
  <c r="D199" i="1"/>
  <c r="D200" i="1"/>
  <c r="E200" i="1" s="1"/>
  <c r="D201" i="1"/>
  <c r="D202" i="1"/>
  <c r="D203" i="1"/>
  <c r="D204" i="1"/>
  <c r="E204" i="1" s="1"/>
  <c r="D205" i="1"/>
  <c r="D206" i="1"/>
  <c r="D207" i="1"/>
  <c r="D208" i="1"/>
  <c r="E208" i="1" s="1"/>
  <c r="D209" i="1"/>
  <c r="D210" i="1"/>
  <c r="E210" i="1" s="1"/>
  <c r="D211" i="1"/>
  <c r="D212" i="1"/>
  <c r="E212" i="1" s="1"/>
  <c r="D213" i="1"/>
  <c r="D214" i="1"/>
  <c r="D215" i="1"/>
  <c r="D216" i="1"/>
  <c r="E216" i="1" s="1"/>
  <c r="D217" i="1"/>
  <c r="D218" i="1"/>
  <c r="D219" i="1"/>
  <c r="D220" i="1"/>
  <c r="E220" i="1" s="1"/>
  <c r="D221" i="1"/>
  <c r="D222" i="1"/>
  <c r="D223" i="1"/>
  <c r="D224" i="1"/>
  <c r="E224" i="1" s="1"/>
  <c r="D225" i="1"/>
  <c r="D226" i="1"/>
  <c r="E226" i="1" s="1"/>
  <c r="D227" i="1"/>
  <c r="D228" i="1"/>
  <c r="E228" i="1" s="1"/>
  <c r="D229" i="1"/>
  <c r="D230" i="1"/>
  <c r="D231" i="1"/>
  <c r="D232" i="1"/>
  <c r="E232" i="1" s="1"/>
  <c r="D233" i="1"/>
  <c r="D234" i="1"/>
  <c r="D235" i="1"/>
  <c r="D236" i="1"/>
  <c r="E236" i="1" s="1"/>
  <c r="D237" i="1"/>
  <c r="D238" i="1"/>
  <c r="D239" i="1"/>
  <c r="D240" i="1"/>
  <c r="E240" i="1" s="1"/>
  <c r="D241" i="1"/>
  <c r="D242" i="1"/>
  <c r="E242" i="1" s="1"/>
  <c r="D243" i="1"/>
  <c r="D244" i="1"/>
  <c r="E244" i="1" s="1"/>
  <c r="D245" i="1"/>
  <c r="D246" i="1"/>
  <c r="D247" i="1"/>
  <c r="D248" i="1"/>
  <c r="E248" i="1" s="1"/>
  <c r="D249" i="1"/>
  <c r="D250" i="1"/>
  <c r="D251" i="1"/>
  <c r="D252" i="1"/>
  <c r="E252" i="1" s="1"/>
  <c r="D253" i="1"/>
  <c r="D254" i="1"/>
  <c r="D255" i="1"/>
  <c r="D256" i="1"/>
  <c r="E256" i="1" s="1"/>
  <c r="D257" i="1"/>
  <c r="D258" i="1"/>
  <c r="E258" i="1" s="1"/>
  <c r="D259" i="1"/>
  <c r="D260" i="1"/>
  <c r="E260" i="1" s="1"/>
  <c r="D261" i="1"/>
  <c r="D262" i="1"/>
  <c r="D263" i="1"/>
  <c r="D264" i="1"/>
  <c r="E264" i="1" s="1"/>
  <c r="D265" i="1"/>
  <c r="D266" i="1"/>
  <c r="D267" i="1"/>
  <c r="D268" i="1"/>
  <c r="E268" i="1" s="1"/>
  <c r="D269" i="1"/>
  <c r="E269" i="1" s="1"/>
  <c r="E31" i="1"/>
  <c r="E33" i="1"/>
  <c r="E35" i="1"/>
  <c r="E37" i="1"/>
  <c r="E38" i="1"/>
  <c r="E39" i="1"/>
  <c r="E42" i="1"/>
  <c r="E43" i="1"/>
  <c r="E45" i="1"/>
  <c r="E47" i="1"/>
  <c r="E49" i="1"/>
  <c r="E50" i="1"/>
  <c r="E51" i="1"/>
  <c r="E53" i="1"/>
  <c r="E54" i="1"/>
  <c r="E55" i="1"/>
  <c r="E58" i="1"/>
  <c r="E59" i="1"/>
  <c r="E61" i="1"/>
  <c r="E63" i="1"/>
  <c r="E65" i="1"/>
  <c r="E67" i="1"/>
  <c r="E69" i="1"/>
  <c r="E70" i="1"/>
  <c r="E71" i="1"/>
  <c r="E73" i="1"/>
  <c r="E74" i="1"/>
  <c r="E75" i="1"/>
  <c r="E77" i="1"/>
  <c r="E78" i="1"/>
  <c r="E79" i="1"/>
  <c r="E81" i="1"/>
  <c r="E83" i="1"/>
  <c r="E85" i="1"/>
  <c r="E86" i="1"/>
  <c r="E87" i="1"/>
  <c r="E89" i="1"/>
  <c r="E90" i="1"/>
  <c r="E91" i="1"/>
  <c r="E93" i="1"/>
  <c r="E94" i="1"/>
  <c r="E95" i="1"/>
  <c r="E97" i="1"/>
  <c r="E99" i="1"/>
  <c r="E101" i="1"/>
  <c r="E102" i="1"/>
  <c r="E103" i="1"/>
  <c r="E105" i="1"/>
  <c r="E106" i="1"/>
  <c r="E107" i="1"/>
  <c r="E109" i="1"/>
  <c r="E110" i="1"/>
  <c r="E111" i="1"/>
  <c r="E113" i="1"/>
  <c r="E115" i="1"/>
  <c r="E117" i="1"/>
  <c r="E118" i="1"/>
  <c r="E119" i="1"/>
  <c r="E121" i="1"/>
  <c r="E122" i="1"/>
  <c r="E123" i="1"/>
  <c r="E125" i="1"/>
  <c r="E126" i="1"/>
  <c r="E127" i="1"/>
  <c r="E129" i="1"/>
  <c r="E131" i="1"/>
  <c r="E133" i="1"/>
  <c r="E134" i="1"/>
  <c r="E135" i="1"/>
  <c r="E137" i="1"/>
  <c r="E138" i="1"/>
  <c r="E139" i="1"/>
  <c r="E141" i="1"/>
  <c r="E142" i="1"/>
  <c r="E143" i="1"/>
  <c r="E145" i="1"/>
  <c r="E147" i="1"/>
  <c r="E149" i="1"/>
  <c r="E150" i="1"/>
  <c r="E151" i="1"/>
  <c r="E153" i="1"/>
  <c r="E154" i="1"/>
  <c r="E155" i="1"/>
  <c r="E157" i="1"/>
  <c r="E158" i="1"/>
  <c r="E159" i="1"/>
  <c r="E161" i="1"/>
  <c r="E163" i="1"/>
  <c r="E165" i="1"/>
  <c r="E166" i="1"/>
  <c r="E167" i="1"/>
  <c r="E169" i="1"/>
  <c r="E170" i="1"/>
  <c r="E171" i="1"/>
  <c r="E173" i="1"/>
  <c r="E174" i="1"/>
  <c r="E175" i="1"/>
  <c r="E177" i="1"/>
  <c r="E179" i="1"/>
  <c r="E181" i="1"/>
  <c r="E182" i="1"/>
  <c r="E183" i="1"/>
  <c r="E185" i="1"/>
  <c r="E186" i="1"/>
  <c r="E187" i="1"/>
  <c r="E189" i="1"/>
  <c r="E190" i="1"/>
  <c r="E191" i="1"/>
  <c r="E193" i="1"/>
  <c r="E195" i="1"/>
  <c r="E197" i="1"/>
  <c r="E198" i="1"/>
  <c r="E199" i="1"/>
  <c r="E201" i="1"/>
  <c r="E202" i="1"/>
  <c r="E203" i="1"/>
  <c r="E205" i="1"/>
  <c r="E206" i="1"/>
  <c r="E207" i="1"/>
  <c r="E209" i="1"/>
  <c r="E211" i="1"/>
  <c r="E213" i="1"/>
  <c r="E214" i="1"/>
  <c r="E215" i="1"/>
  <c r="E217" i="1"/>
  <c r="E218" i="1"/>
  <c r="E219" i="1"/>
  <c r="E221" i="1"/>
  <c r="E222" i="1"/>
  <c r="E223" i="1"/>
  <c r="E225" i="1"/>
  <c r="E227" i="1"/>
  <c r="E229" i="1"/>
  <c r="E230" i="1"/>
  <c r="E231" i="1"/>
  <c r="E233" i="1"/>
  <c r="E234" i="1"/>
  <c r="E235" i="1"/>
  <c r="E237" i="1"/>
  <c r="E238" i="1"/>
  <c r="E239" i="1"/>
  <c r="E241" i="1"/>
  <c r="E243" i="1"/>
  <c r="E245" i="1"/>
  <c r="E246" i="1"/>
  <c r="E247" i="1"/>
  <c r="E249" i="1"/>
  <c r="E250" i="1"/>
  <c r="E251" i="1"/>
  <c r="E253" i="1"/>
  <c r="E254" i="1"/>
  <c r="E255" i="1"/>
  <c r="E257" i="1"/>
  <c r="E259" i="1"/>
  <c r="E261" i="1"/>
  <c r="E262" i="1"/>
  <c r="E263" i="1"/>
  <c r="E265" i="1"/>
  <c r="E266" i="1"/>
  <c r="E267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L25" i="1"/>
  <c r="J17" i="1"/>
  <c r="C240" i="3" l="1"/>
  <c r="C168" i="3"/>
  <c r="C48" i="3"/>
  <c r="C228" i="3"/>
  <c r="C274" i="3"/>
  <c r="C242" i="3"/>
  <c r="F266" i="1"/>
  <c r="F262" i="1"/>
  <c r="F258" i="1"/>
  <c r="F254" i="1"/>
  <c r="F250" i="1"/>
  <c r="F246" i="1"/>
  <c r="F242" i="1"/>
  <c r="F238" i="1"/>
  <c r="F234" i="1"/>
  <c r="F230" i="1"/>
  <c r="F226" i="1"/>
  <c r="F222" i="1"/>
  <c r="F218" i="1"/>
  <c r="F214" i="1"/>
  <c r="F210" i="1"/>
  <c r="F206" i="1"/>
  <c r="F202" i="1"/>
  <c r="F198" i="1"/>
  <c r="F194" i="1"/>
  <c r="F190" i="1"/>
  <c r="F186" i="1"/>
  <c r="F182" i="1"/>
  <c r="F178" i="1"/>
  <c r="F174" i="1"/>
  <c r="F170" i="1"/>
  <c r="F166" i="1"/>
  <c r="F162" i="1"/>
  <c r="F158" i="1"/>
  <c r="F154" i="1"/>
  <c r="F150" i="1"/>
  <c r="F146" i="1"/>
  <c r="F142" i="1"/>
  <c r="F138" i="1"/>
  <c r="F134" i="1"/>
  <c r="F130" i="1"/>
  <c r="F126" i="1"/>
  <c r="F122" i="1"/>
  <c r="F118" i="1"/>
  <c r="F114" i="1"/>
  <c r="F110" i="1"/>
  <c r="F106" i="1"/>
  <c r="F102" i="1"/>
  <c r="F98" i="1"/>
  <c r="F94" i="1"/>
  <c r="F90" i="1"/>
  <c r="F86" i="1"/>
  <c r="F82" i="1"/>
  <c r="F78" i="1"/>
  <c r="F74" i="1"/>
  <c r="F70" i="1"/>
  <c r="F66" i="1"/>
  <c r="F62" i="1"/>
  <c r="F58" i="1"/>
  <c r="F54" i="1"/>
  <c r="F50" i="1"/>
  <c r="F46" i="1"/>
  <c r="F42" i="1"/>
  <c r="F38" i="1"/>
  <c r="F34" i="1"/>
  <c r="BF30" i="1"/>
  <c r="AT30" i="1" s="1"/>
  <c r="C158" i="3"/>
  <c r="F269" i="1"/>
  <c r="F265" i="1"/>
  <c r="F261" i="1"/>
  <c r="F257" i="1"/>
  <c r="F253" i="1"/>
  <c r="F249" i="1"/>
  <c r="F245" i="1"/>
  <c r="F241" i="1"/>
  <c r="F237" i="1"/>
  <c r="F233" i="1"/>
  <c r="F229" i="1"/>
  <c r="F225" i="1"/>
  <c r="F221" i="1"/>
  <c r="C230" i="3"/>
  <c r="F247" i="1"/>
  <c r="F163" i="1"/>
  <c r="F217" i="1"/>
  <c r="F213" i="1"/>
  <c r="F209" i="1"/>
  <c r="F205" i="1"/>
  <c r="F201" i="1"/>
  <c r="F197" i="1"/>
  <c r="F193" i="1"/>
  <c r="F189" i="1"/>
  <c r="F185" i="1"/>
  <c r="F181" i="1"/>
  <c r="F177" i="1"/>
  <c r="F173" i="1"/>
  <c r="F169" i="1"/>
  <c r="F165" i="1"/>
  <c r="F161" i="1"/>
  <c r="F157" i="1"/>
  <c r="F153" i="1"/>
  <c r="F149" i="1"/>
  <c r="F145" i="1"/>
  <c r="F141" i="1"/>
  <c r="F137" i="1"/>
  <c r="F133" i="1"/>
  <c r="F129" i="1"/>
  <c r="F125" i="1"/>
  <c r="F121" i="1"/>
  <c r="F117" i="1"/>
  <c r="F113" i="1"/>
  <c r="F109" i="1"/>
  <c r="F105" i="1"/>
  <c r="F101" i="1"/>
  <c r="F97" i="1"/>
  <c r="F93" i="1"/>
  <c r="F89" i="1"/>
  <c r="F85" i="1"/>
  <c r="F81" i="1"/>
  <c r="F77" i="1"/>
  <c r="F73" i="1"/>
  <c r="F69" i="1"/>
  <c r="F65" i="1"/>
  <c r="F61" i="1"/>
  <c r="F57" i="1"/>
  <c r="F53" i="1"/>
  <c r="F49" i="1"/>
  <c r="F45" i="1"/>
  <c r="F41" i="1"/>
  <c r="F37" i="1"/>
  <c r="F33" i="1"/>
  <c r="F268" i="1"/>
  <c r="F260" i="1"/>
  <c r="F256" i="1"/>
  <c r="F252" i="1"/>
  <c r="F248" i="1"/>
  <c r="F244" i="1"/>
  <c r="F240" i="1"/>
  <c r="F236" i="1"/>
  <c r="F232" i="1"/>
  <c r="F228" i="1"/>
  <c r="F224" i="1"/>
  <c r="F220" i="1"/>
  <c r="F216" i="1"/>
  <c r="F212" i="1"/>
  <c r="F208" i="1"/>
  <c r="F204" i="1"/>
  <c r="F200" i="1"/>
  <c r="F196" i="1"/>
  <c r="F192" i="1"/>
  <c r="F188" i="1"/>
  <c r="F180" i="1"/>
  <c r="F176" i="1"/>
  <c r="F172" i="1"/>
  <c r="F168" i="1"/>
  <c r="F164" i="1"/>
  <c r="F160" i="1"/>
  <c r="F156" i="1"/>
  <c r="F152" i="1"/>
  <c r="F148" i="1"/>
  <c r="F144" i="1"/>
  <c r="F140" i="1"/>
  <c r="F136" i="1"/>
  <c r="F132" i="1"/>
  <c r="F128" i="1"/>
  <c r="F124" i="1"/>
  <c r="F120" i="1"/>
  <c r="F116" i="1"/>
  <c r="C225" i="3"/>
  <c r="C117" i="3"/>
  <c r="C221" i="3"/>
  <c r="C233" i="3"/>
  <c r="C245" i="3"/>
  <c r="C217" i="3"/>
  <c r="C205" i="3"/>
  <c r="C241" i="3"/>
  <c r="C249" i="3"/>
  <c r="F171" i="1"/>
  <c r="F239" i="1"/>
  <c r="F264" i="1"/>
  <c r="F184" i="1"/>
  <c r="F112" i="1"/>
  <c r="F108" i="1"/>
  <c r="F104" i="1"/>
  <c r="F100" i="1"/>
  <c r="F96" i="1"/>
  <c r="F92" i="1"/>
  <c r="F88" i="1"/>
  <c r="F84" i="1"/>
  <c r="F80" i="1"/>
  <c r="F76" i="1"/>
  <c r="F72" i="1"/>
  <c r="F68" i="1"/>
  <c r="F64" i="1"/>
  <c r="F60" i="1"/>
  <c r="F56" i="1"/>
  <c r="F52" i="1"/>
  <c r="F48" i="1"/>
  <c r="F44" i="1"/>
  <c r="F40" i="1"/>
  <c r="F36" i="1"/>
  <c r="F32" i="1"/>
  <c r="C267" i="3"/>
  <c r="F267" i="1"/>
  <c r="F263" i="1"/>
  <c r="F259" i="1"/>
  <c r="F255" i="1"/>
  <c r="F251" i="1"/>
  <c r="F243" i="1"/>
  <c r="F235" i="1"/>
  <c r="F231" i="1"/>
  <c r="F227" i="1"/>
  <c r="F223" i="1"/>
  <c r="F219" i="1"/>
  <c r="F215" i="1"/>
  <c r="F211" i="1"/>
  <c r="F207" i="1"/>
  <c r="F199" i="1"/>
  <c r="F195" i="1"/>
  <c r="F191" i="1"/>
  <c r="F187" i="1"/>
  <c r="F183" i="1"/>
  <c r="F179" i="1"/>
  <c r="F175" i="1"/>
  <c r="F167" i="1"/>
  <c r="F159" i="1"/>
  <c r="F155" i="1"/>
  <c r="F151" i="1"/>
  <c r="F147" i="1"/>
  <c r="F143" i="1"/>
  <c r="F139" i="1"/>
  <c r="F135" i="1"/>
  <c r="F131" i="1"/>
  <c r="F127" i="1"/>
  <c r="F123" i="1"/>
  <c r="F119" i="1"/>
  <c r="F115" i="1"/>
  <c r="F111" i="1"/>
  <c r="F107" i="1"/>
  <c r="F103" i="1"/>
  <c r="F99" i="1"/>
  <c r="F95" i="1"/>
  <c r="F91" i="1"/>
  <c r="F87" i="1"/>
  <c r="F83" i="1"/>
  <c r="F79" i="1"/>
  <c r="F75" i="1"/>
  <c r="F71" i="1"/>
  <c r="F67" i="1"/>
  <c r="F63" i="1"/>
  <c r="F59" i="1"/>
  <c r="F55" i="1"/>
  <c r="F51" i="1"/>
  <c r="F47" i="1"/>
  <c r="F43" i="1"/>
  <c r="F39" i="1"/>
  <c r="F35" i="1"/>
  <c r="F31" i="1"/>
  <c r="AD15" i="2"/>
  <c r="AH15" i="2"/>
  <c r="AL15" i="2"/>
  <c r="AP15" i="2"/>
  <c r="AT15" i="2"/>
  <c r="AX15" i="2"/>
  <c r="BB15" i="2"/>
  <c r="BB16" i="2" s="1"/>
  <c r="Y43" i="2"/>
  <c r="AB43" i="2"/>
  <c r="AV43" i="2"/>
  <c r="L27" i="2"/>
  <c r="AU43" i="2"/>
  <c r="AU39" i="2"/>
  <c r="AE43" i="2"/>
  <c r="AE39" i="2"/>
  <c r="O43" i="2"/>
  <c r="O39" i="2"/>
  <c r="W29" i="2"/>
  <c r="AJ29" i="2"/>
  <c r="AX29" i="2"/>
  <c r="I43" i="2"/>
  <c r="L43" i="2"/>
  <c r="AF43" i="2"/>
  <c r="BA43" i="2"/>
  <c r="C36" i="3"/>
  <c r="C72" i="3"/>
  <c r="C132" i="3"/>
  <c r="C156" i="3"/>
  <c r="K43" i="2"/>
  <c r="AJ15" i="2"/>
  <c r="AZ15" i="2"/>
  <c r="G29" i="2"/>
  <c r="T29" i="2"/>
  <c r="AH29" i="2"/>
  <c r="AR29" i="2"/>
  <c r="P43" i="2"/>
  <c r="AG43" i="2"/>
  <c r="AK43" i="2"/>
  <c r="AN43" i="2"/>
  <c r="C179" i="3"/>
  <c r="C275" i="3"/>
  <c r="Z30" i="1"/>
  <c r="R30" i="1" s="1"/>
  <c r="C271" i="3"/>
  <c r="C263" i="3"/>
  <c r="C180" i="3"/>
  <c r="C120" i="3"/>
  <c r="C96" i="3"/>
  <c r="C270" i="1"/>
  <c r="AI30" i="1"/>
  <c r="AY39" i="2"/>
  <c r="AM43" i="2"/>
  <c r="AM39" i="2"/>
  <c r="AI39" i="2"/>
  <c r="W43" i="2"/>
  <c r="W39" i="2"/>
  <c r="S39" i="2"/>
  <c r="M41" i="2"/>
  <c r="R29" i="2"/>
  <c r="AB29" i="2"/>
  <c r="Q43" i="2"/>
  <c r="X43" i="2"/>
  <c r="AR43" i="2"/>
  <c r="F36" i="3"/>
  <c r="V36" i="3" s="1"/>
  <c r="AM30" i="1"/>
  <c r="S30" i="1" s="1"/>
  <c r="C234" i="3"/>
  <c r="C246" i="3"/>
  <c r="C250" i="3"/>
  <c r="C192" i="3"/>
  <c r="C159" i="3"/>
  <c r="C84" i="3"/>
  <c r="D270" i="1"/>
  <c r="BA15" i="2"/>
  <c r="AW15" i="2"/>
  <c r="AS15" i="2"/>
  <c r="AO15" i="2"/>
  <c r="AK15" i="2"/>
  <c r="AG15" i="2"/>
  <c r="AC15" i="2"/>
  <c r="G15" i="2"/>
  <c r="K15" i="2"/>
  <c r="O15" i="2"/>
  <c r="S15" i="2"/>
  <c r="W15" i="2"/>
  <c r="AA15" i="2"/>
  <c r="AE15" i="2"/>
  <c r="AI15" i="2"/>
  <c r="AM15" i="2"/>
  <c r="AQ15" i="2"/>
  <c r="AU15" i="2"/>
  <c r="AY15" i="2"/>
  <c r="J29" i="2"/>
  <c r="P29" i="2"/>
  <c r="Z29" i="2"/>
  <c r="AF29" i="2"/>
  <c r="AP29" i="2"/>
  <c r="AV29" i="2"/>
  <c r="T43" i="2"/>
  <c r="AJ43" i="2"/>
  <c r="AZ43" i="2"/>
  <c r="U36" i="3"/>
  <c r="C237" i="3"/>
  <c r="C229" i="3"/>
  <c r="P26" i="2"/>
  <c r="Q26" i="2" s="1"/>
  <c r="R26" i="2" s="1"/>
  <c r="S26" i="2" s="1"/>
  <c r="O27" i="2"/>
  <c r="Q40" i="2"/>
  <c r="R40" i="2" s="1"/>
  <c r="S40" i="2" s="1"/>
  <c r="T40" i="2" s="1"/>
  <c r="P41" i="2"/>
  <c r="AB13" i="2"/>
  <c r="AG25" i="2"/>
  <c r="AG29" i="2"/>
  <c r="R43" i="2"/>
  <c r="AH43" i="2"/>
  <c r="K13" i="2"/>
  <c r="W13" i="2"/>
  <c r="S13" i="2"/>
  <c r="AP13" i="2"/>
  <c r="Z13" i="2"/>
  <c r="AK25" i="2"/>
  <c r="AK29" i="2"/>
  <c r="P27" i="2"/>
  <c r="Q41" i="2"/>
  <c r="O41" i="2"/>
  <c r="L41" i="2"/>
  <c r="V43" i="2"/>
  <c r="AL43" i="2"/>
  <c r="BB43" i="2"/>
  <c r="BB44" i="2" s="1"/>
  <c r="C44" i="3"/>
  <c r="C56" i="3"/>
  <c r="C68" i="3"/>
  <c r="C80" i="3"/>
  <c r="C92" i="3"/>
  <c r="C104" i="3"/>
  <c r="C116" i="3"/>
  <c r="C128" i="3"/>
  <c r="C140" i="3"/>
  <c r="C152" i="3"/>
  <c r="C164" i="3"/>
  <c r="C176" i="3"/>
  <c r="C188" i="3"/>
  <c r="C200" i="3"/>
  <c r="C212" i="3"/>
  <c r="C224" i="3"/>
  <c r="C236" i="3"/>
  <c r="C248" i="3"/>
  <c r="C272" i="3"/>
  <c r="C260" i="3"/>
  <c r="C40" i="3"/>
  <c r="C52" i="3"/>
  <c r="C76" i="3"/>
  <c r="C88" i="3"/>
  <c r="C100" i="3"/>
  <c r="C112" i="3"/>
  <c r="C64" i="3"/>
  <c r="C124" i="3"/>
  <c r="C136" i="3"/>
  <c r="C148" i="3"/>
  <c r="C160" i="3"/>
  <c r="C172" i="3"/>
  <c r="C184" i="3"/>
  <c r="C196" i="3"/>
  <c r="C208" i="3"/>
  <c r="C220" i="3"/>
  <c r="C232" i="3"/>
  <c r="C244" i="3"/>
  <c r="C256" i="3"/>
  <c r="C268" i="3"/>
  <c r="AY13" i="2"/>
  <c r="AU13" i="2"/>
  <c r="AQ13" i="2"/>
  <c r="AM13" i="2"/>
  <c r="AI13" i="2"/>
  <c r="AE13" i="2"/>
  <c r="AA13" i="2"/>
  <c r="AV13" i="2"/>
  <c r="AN13" i="2"/>
  <c r="AF13" i="2"/>
  <c r="X13" i="2"/>
  <c r="P13" i="2"/>
  <c r="H13" i="2"/>
  <c r="AO25" i="2"/>
  <c r="AO29" i="2"/>
  <c r="Y25" i="2"/>
  <c r="Y29" i="2"/>
  <c r="R27" i="2"/>
  <c r="I25" i="2"/>
  <c r="I27" i="2" s="1"/>
  <c r="I29" i="2"/>
  <c r="J41" i="2"/>
  <c r="J43" i="2"/>
  <c r="Z43" i="2"/>
  <c r="AP43" i="2"/>
  <c r="AZ13" i="2"/>
  <c r="AR13" i="2"/>
  <c r="AJ13" i="2"/>
  <c r="T13" i="2"/>
  <c r="AW25" i="2"/>
  <c r="AW29" i="2"/>
  <c r="B25" i="3" s="1"/>
  <c r="Q25" i="2"/>
  <c r="Q27" i="2" s="1"/>
  <c r="Q29" i="2"/>
  <c r="AX43" i="2"/>
  <c r="O13" i="2"/>
  <c r="AX13" i="2"/>
  <c r="AH13" i="2"/>
  <c r="R13" i="2"/>
  <c r="BA25" i="2"/>
  <c r="BA29" i="2"/>
  <c r="U25" i="2"/>
  <c r="U29" i="2"/>
  <c r="N27" i="2"/>
  <c r="K27" i="2"/>
  <c r="E270" i="1"/>
  <c r="BB13" i="2"/>
  <c r="AT13" i="2"/>
  <c r="AL13" i="2"/>
  <c r="AD13" i="2"/>
  <c r="V13" i="2"/>
  <c r="N13" i="2"/>
  <c r="AS25" i="2"/>
  <c r="AS29" i="2"/>
  <c r="AC25" i="2"/>
  <c r="AC29" i="2"/>
  <c r="M25" i="2"/>
  <c r="M27" i="2" s="1"/>
  <c r="M29" i="2"/>
  <c r="H27" i="2"/>
  <c r="N41" i="2"/>
  <c r="I41" i="2"/>
  <c r="G41" i="2"/>
  <c r="N43" i="2"/>
  <c r="AD43" i="2"/>
  <c r="AT43" i="2"/>
  <c r="T30" i="1"/>
  <c r="BE30" i="1"/>
  <c r="AD30" i="1" s="1"/>
  <c r="C43" i="3"/>
  <c r="C55" i="3"/>
  <c r="C67" i="3"/>
  <c r="C79" i="3"/>
  <c r="C115" i="3"/>
  <c r="C139" i="3"/>
  <c r="C103" i="3"/>
  <c r="C187" i="3"/>
  <c r="C127" i="3"/>
  <c r="C151" i="3"/>
  <c r="C199" i="3"/>
  <c r="C211" i="3"/>
  <c r="C223" i="3"/>
  <c r="C235" i="3"/>
  <c r="C247" i="3"/>
  <c r="C91" i="3"/>
  <c r="C111" i="3"/>
  <c r="BA11" i="2"/>
  <c r="BA13" i="2" s="1"/>
  <c r="AW11" i="2"/>
  <c r="AW13" i="2" s="1"/>
  <c r="AS11" i="2"/>
  <c r="AS13" i="2" s="1"/>
  <c r="AO11" i="2"/>
  <c r="AO13" i="2" s="1"/>
  <c r="AK11" i="2"/>
  <c r="AK13" i="2" s="1"/>
  <c r="AG11" i="2"/>
  <c r="AG13" i="2" s="1"/>
  <c r="AC11" i="2"/>
  <c r="AC13" i="2" s="1"/>
  <c r="Y11" i="2"/>
  <c r="Y13" i="2" s="1"/>
  <c r="U11" i="2"/>
  <c r="U13" i="2" s="1"/>
  <c r="Q11" i="2"/>
  <c r="Q13" i="2" s="1"/>
  <c r="M11" i="2"/>
  <c r="M13" i="2" s="1"/>
  <c r="I11" i="2"/>
  <c r="I13" i="2" s="1"/>
  <c r="J17" i="3"/>
  <c r="U30" i="1"/>
  <c r="C46" i="3"/>
  <c r="C58" i="3"/>
  <c r="C70" i="3"/>
  <c r="C82" i="3"/>
  <c r="C94" i="3"/>
  <c r="C142" i="3"/>
  <c r="C130" i="3"/>
  <c r="C190" i="3"/>
  <c r="C154" i="3"/>
  <c r="C118" i="3"/>
  <c r="C42" i="3"/>
  <c r="C54" i="3"/>
  <c r="C66" i="3"/>
  <c r="C78" i="3"/>
  <c r="C90" i="3"/>
  <c r="C114" i="3"/>
  <c r="C102" i="3"/>
  <c r="C138" i="3"/>
  <c r="C126" i="3"/>
  <c r="C186" i="3"/>
  <c r="C150" i="3"/>
  <c r="C198" i="3"/>
  <c r="C38" i="3"/>
  <c r="C50" i="3"/>
  <c r="C62" i="3"/>
  <c r="C74" i="3"/>
  <c r="C86" i="3"/>
  <c r="C98" i="3"/>
  <c r="C134" i="3"/>
  <c r="C146" i="3"/>
  <c r="C110" i="3"/>
  <c r="C122" i="3"/>
  <c r="C182" i="3"/>
  <c r="C194" i="3"/>
  <c r="C206" i="3"/>
  <c r="Y30" i="1"/>
  <c r="C273" i="3"/>
  <c r="C269" i="3"/>
  <c r="C265" i="3"/>
  <c r="C261" i="3"/>
  <c r="C257" i="3"/>
  <c r="C226" i="3"/>
  <c r="C222" i="3"/>
  <c r="C218" i="3"/>
  <c r="C203" i="3"/>
  <c r="C175" i="3"/>
  <c r="C106" i="3"/>
  <c r="AN30" i="1"/>
  <c r="AC30" i="1" s="1"/>
  <c r="C47" i="3"/>
  <c r="C59" i="3"/>
  <c r="C83" i="3"/>
  <c r="C71" i="3"/>
  <c r="C95" i="3"/>
  <c r="C119" i="3"/>
  <c r="C143" i="3"/>
  <c r="C191" i="3"/>
  <c r="C131" i="3"/>
  <c r="C155" i="3"/>
  <c r="C215" i="3"/>
  <c r="C227" i="3"/>
  <c r="C239" i="3"/>
  <c r="C251" i="3"/>
  <c r="C107" i="3"/>
  <c r="C51" i="3"/>
  <c r="C39" i="3"/>
  <c r="C75" i="3"/>
  <c r="C87" i="3"/>
  <c r="C63" i="3"/>
  <c r="C135" i="3"/>
  <c r="C99" i="3"/>
  <c r="C183" i="3"/>
  <c r="C123" i="3"/>
  <c r="C147" i="3"/>
  <c r="C195" i="3"/>
  <c r="C207" i="3"/>
  <c r="C219" i="3"/>
  <c r="C231" i="3"/>
  <c r="C243" i="3"/>
  <c r="C255" i="3"/>
  <c r="D36" i="3"/>
  <c r="C45" i="3"/>
  <c r="C57" i="3"/>
  <c r="C69" i="3"/>
  <c r="C81" i="3"/>
  <c r="C93" i="3"/>
  <c r="C105" i="3"/>
  <c r="C129" i="3"/>
  <c r="C153" i="3"/>
  <c r="C165" i="3"/>
  <c r="C177" i="3"/>
  <c r="C189" i="3"/>
  <c r="C141" i="3"/>
  <c r="C41" i="3"/>
  <c r="C53" i="3"/>
  <c r="C65" i="3"/>
  <c r="C77" i="3"/>
  <c r="C89" i="3"/>
  <c r="C101" i="3"/>
  <c r="C125" i="3"/>
  <c r="C137" i="3"/>
  <c r="C113" i="3"/>
  <c r="C149" i="3"/>
  <c r="C161" i="3"/>
  <c r="C173" i="3"/>
  <c r="C185" i="3"/>
  <c r="C197" i="3"/>
  <c r="C37" i="3"/>
  <c r="C49" i="3"/>
  <c r="C61" i="3"/>
  <c r="C73" i="3"/>
  <c r="C85" i="3"/>
  <c r="C97" i="3"/>
  <c r="C121" i="3"/>
  <c r="C133" i="3"/>
  <c r="C157" i="3"/>
  <c r="C169" i="3"/>
  <c r="C181" i="3"/>
  <c r="C193" i="3"/>
  <c r="C109" i="3"/>
  <c r="C145" i="3"/>
  <c r="C262" i="3"/>
  <c r="C258" i="3"/>
  <c r="C254" i="3"/>
  <c r="C253" i="3"/>
  <c r="C214" i="3"/>
  <c r="C213" i="3"/>
  <c r="C210" i="3"/>
  <c r="C209" i="3"/>
  <c r="C202" i="3"/>
  <c r="C201" i="3"/>
  <c r="C178" i="3"/>
  <c r="C174" i="3"/>
  <c r="C170" i="3"/>
  <c r="C167" i="3"/>
  <c r="C166" i="3"/>
  <c r="C163" i="3"/>
  <c r="C162" i="3"/>
  <c r="N79" i="2"/>
  <c r="B20" i="3" s="1"/>
  <c r="N77" i="2"/>
  <c r="B18" i="3" s="1"/>
  <c r="F30" i="1"/>
  <c r="AQ30" i="1" l="1"/>
  <c r="V30" i="1"/>
  <c r="O31" i="1" s="1"/>
  <c r="U31" i="1" s="1"/>
  <c r="B26" i="3"/>
  <c r="J36" i="3" s="1"/>
  <c r="I36" i="3"/>
  <c r="BI30" i="1"/>
  <c r="AR30" i="1"/>
  <c r="U40" i="2"/>
  <c r="T41" i="2"/>
  <c r="AB30" i="1"/>
  <c r="AA30" i="1"/>
  <c r="K30" i="1"/>
  <c r="M30" i="1" s="1"/>
  <c r="I31" i="1" s="1"/>
  <c r="R41" i="2"/>
  <c r="BH30" i="1"/>
  <c r="O8" i="3"/>
  <c r="B24" i="3"/>
  <c r="H8" i="7"/>
  <c r="S41" i="2"/>
  <c r="T26" i="2"/>
  <c r="S27" i="2"/>
  <c r="U26" i="2" l="1"/>
  <c r="T27" i="2"/>
  <c r="P31" i="1"/>
  <c r="H36" i="3"/>
  <c r="Y36" i="3"/>
  <c r="O36" i="3"/>
  <c r="Z36" i="3"/>
  <c r="P36" i="3"/>
  <c r="V40" i="2"/>
  <c r="U41" i="2"/>
  <c r="X36" i="3" l="1"/>
  <c r="N36" i="3"/>
  <c r="Q36" i="3" s="1"/>
  <c r="E34" i="7"/>
  <c r="Q31" i="1"/>
  <c r="J31" i="1"/>
  <c r="W40" i="2"/>
  <c r="V41" i="2"/>
  <c r="BL30" i="1"/>
  <c r="BN30" i="1" s="1"/>
  <c r="BC31" i="1" s="1"/>
  <c r="AU30" i="1"/>
  <c r="AW30" i="1" s="1"/>
  <c r="AK31" i="1" s="1"/>
  <c r="V26" i="2"/>
  <c r="U27" i="2"/>
  <c r="AL31" i="1" l="1"/>
  <c r="E37" i="3"/>
  <c r="AM31" i="1"/>
  <c r="S31" i="1" s="1"/>
  <c r="AV31" i="1"/>
  <c r="AO31" i="1"/>
  <c r="AS31" i="1" s="1"/>
  <c r="AP31" i="1"/>
  <c r="BJ31" i="1" s="1"/>
  <c r="AE30" i="1"/>
  <c r="AG30" i="1" s="1"/>
  <c r="X31" i="1" s="1"/>
  <c r="AN31" i="1" s="1"/>
  <c r="AC31" i="1" s="1"/>
  <c r="W26" i="2"/>
  <c r="V27" i="2"/>
  <c r="X40" i="2"/>
  <c r="W41" i="2"/>
  <c r="BG31" i="1"/>
  <c r="BK31" i="1" s="1"/>
  <c r="F37" i="3"/>
  <c r="BM31" i="1"/>
  <c r="BD31" i="1"/>
  <c r="BF31" i="1"/>
  <c r="AT31" i="1" s="1"/>
  <c r="K34" i="7"/>
  <c r="S36" i="3"/>
  <c r="T31" i="1" l="1"/>
  <c r="BE31" i="1"/>
  <c r="AD31" i="1" s="1"/>
  <c r="U37" i="3"/>
  <c r="I37" i="3"/>
  <c r="X26" i="2"/>
  <c r="W27" i="2"/>
  <c r="AR31" i="1"/>
  <c r="L31" i="1"/>
  <c r="AQ31" i="1"/>
  <c r="V37" i="3"/>
  <c r="J37" i="3"/>
  <c r="Y40" i="2"/>
  <c r="X41" i="2"/>
  <c r="Z31" i="1"/>
  <c r="R31" i="1" s="1"/>
  <c r="V31" i="1" s="1"/>
  <c r="O32" i="1" s="1"/>
  <c r="D37" i="3"/>
  <c r="Y31" i="1"/>
  <c r="AF31" i="1"/>
  <c r="AI31" i="1"/>
  <c r="BI31" i="1" l="1"/>
  <c r="Z37" i="3"/>
  <c r="P37" i="3"/>
  <c r="Y26" i="2"/>
  <c r="X27" i="2"/>
  <c r="U32" i="1"/>
  <c r="AB31" i="1"/>
  <c r="K31" i="1"/>
  <c r="M31" i="1" s="1"/>
  <c r="I32" i="1" s="1"/>
  <c r="AA31" i="1"/>
  <c r="BH31" i="1"/>
  <c r="H37" i="3"/>
  <c r="Z40" i="2"/>
  <c r="Y41" i="2"/>
  <c r="Y37" i="3"/>
  <c r="O37" i="3"/>
  <c r="X37" i="3" l="1"/>
  <c r="E35" i="7"/>
  <c r="N37" i="3"/>
  <c r="Q37" i="3" s="1"/>
  <c r="Z26" i="2"/>
  <c r="Y27" i="2"/>
  <c r="BL31" i="1"/>
  <c r="BN31" i="1" s="1"/>
  <c r="BC32" i="1" s="1"/>
  <c r="P32" i="1"/>
  <c r="AU31" i="1"/>
  <c r="AW31" i="1" s="1"/>
  <c r="AK32" i="1" s="1"/>
  <c r="AA40" i="2"/>
  <c r="Z41" i="2"/>
  <c r="AA26" i="2" l="1"/>
  <c r="Z27" i="2"/>
  <c r="AE31" i="1"/>
  <c r="AG31" i="1" s="1"/>
  <c r="X32" i="1" s="1"/>
  <c r="BE32" i="1" s="1"/>
  <c r="AD32" i="1" s="1"/>
  <c r="J32" i="1"/>
  <c r="Q32" i="1"/>
  <c r="F38" i="3"/>
  <c r="BF32" i="1"/>
  <c r="AT32" i="1" s="1"/>
  <c r="BG32" i="1"/>
  <c r="BK32" i="1" s="1"/>
  <c r="BD32" i="1"/>
  <c r="BM32" i="1"/>
  <c r="E38" i="3"/>
  <c r="AO32" i="1"/>
  <c r="AS32" i="1" s="1"/>
  <c r="AP32" i="1"/>
  <c r="BJ32" i="1" s="1"/>
  <c r="AV32" i="1"/>
  <c r="AL32" i="1"/>
  <c r="AM32" i="1"/>
  <c r="S32" i="1" s="1"/>
  <c r="S37" i="3"/>
  <c r="K35" i="7"/>
  <c r="AB40" i="2"/>
  <c r="AA41" i="2"/>
  <c r="AN32" i="1" l="1"/>
  <c r="AC32" i="1" s="1"/>
  <c r="AC40" i="2"/>
  <c r="AB41" i="2"/>
  <c r="BI32" i="1"/>
  <c r="T32" i="1"/>
  <c r="BH32" i="1"/>
  <c r="AB26" i="2"/>
  <c r="AA27" i="2"/>
  <c r="U38" i="3"/>
  <c r="I38" i="3"/>
  <c r="V38" i="3"/>
  <c r="J38" i="3"/>
  <c r="D38" i="3"/>
  <c r="Z32" i="1"/>
  <c r="R32" i="1" s="1"/>
  <c r="V32" i="1" s="1"/>
  <c r="O33" i="1" s="1"/>
  <c r="AF32" i="1"/>
  <c r="Y32" i="1"/>
  <c r="AI32" i="1"/>
  <c r="AR32" i="1"/>
  <c r="L32" i="1"/>
  <c r="AQ32" i="1" l="1"/>
  <c r="U33" i="1"/>
  <c r="H38" i="3"/>
  <c r="O38" i="3"/>
  <c r="Y38" i="3"/>
  <c r="K32" i="1"/>
  <c r="M32" i="1" s="1"/>
  <c r="I33" i="1" s="1"/>
  <c r="AB32" i="1"/>
  <c r="AA32" i="1"/>
  <c r="Z38" i="3"/>
  <c r="P38" i="3"/>
  <c r="AD40" i="2"/>
  <c r="AC41" i="2"/>
  <c r="AC26" i="2"/>
  <c r="AB27" i="2"/>
  <c r="X38" i="3" l="1"/>
  <c r="N38" i="3"/>
  <c r="Q38" i="3" s="1"/>
  <c r="E36" i="7"/>
  <c r="AD26" i="2"/>
  <c r="AC27" i="2"/>
  <c r="AU32" i="1"/>
  <c r="AW32" i="1" s="1"/>
  <c r="AK33" i="1" s="1"/>
  <c r="AE40" i="2"/>
  <c r="AD41" i="2"/>
  <c r="P33" i="1"/>
  <c r="BL32" i="1"/>
  <c r="BN32" i="1" s="1"/>
  <c r="BC33" i="1" s="1"/>
  <c r="BM33" i="1" l="1"/>
  <c r="F39" i="3"/>
  <c r="BF33" i="1"/>
  <c r="AT33" i="1" s="1"/>
  <c r="BD33" i="1"/>
  <c r="BG33" i="1"/>
  <c r="BK33" i="1" s="1"/>
  <c r="E39" i="3"/>
  <c r="AL33" i="1"/>
  <c r="AP33" i="1"/>
  <c r="BJ33" i="1" s="1"/>
  <c r="AM33" i="1"/>
  <c r="S33" i="1" s="1"/>
  <c r="AO33" i="1"/>
  <c r="AS33" i="1" s="1"/>
  <c r="AV33" i="1"/>
  <c r="AE32" i="1"/>
  <c r="AG32" i="1" s="1"/>
  <c r="X33" i="1" s="1"/>
  <c r="AN33" i="1" s="1"/>
  <c r="AC33" i="1" s="1"/>
  <c r="AF40" i="2"/>
  <c r="AE41" i="2"/>
  <c r="Q33" i="1"/>
  <c r="J33" i="1"/>
  <c r="AE26" i="2"/>
  <c r="AD27" i="2"/>
  <c r="K36" i="7"/>
  <c r="S38" i="3"/>
  <c r="V39" i="3" l="1"/>
  <c r="J39" i="3"/>
  <c r="D39" i="3"/>
  <c r="Y33" i="1"/>
  <c r="Z33" i="1"/>
  <c r="R33" i="1" s="1"/>
  <c r="AF33" i="1"/>
  <c r="AI33" i="1"/>
  <c r="AR33" i="1"/>
  <c r="L33" i="1"/>
  <c r="AQ33" i="1"/>
  <c r="AF26" i="2"/>
  <c r="AE27" i="2"/>
  <c r="AG40" i="2"/>
  <c r="AF41" i="2"/>
  <c r="U39" i="3"/>
  <c r="I39" i="3"/>
  <c r="T33" i="1"/>
  <c r="BE33" i="1"/>
  <c r="AD33" i="1" s="1"/>
  <c r="BH33" i="1" l="1"/>
  <c r="BI33" i="1"/>
  <c r="Y39" i="3"/>
  <c r="O39" i="3"/>
  <c r="AG26" i="2"/>
  <c r="AF27" i="2"/>
  <c r="V33" i="1"/>
  <c r="O34" i="1" s="1"/>
  <c r="P39" i="3"/>
  <c r="Z39" i="3"/>
  <c r="K33" i="1"/>
  <c r="M33" i="1" s="1"/>
  <c r="I34" i="1" s="1"/>
  <c r="AB33" i="1"/>
  <c r="AA33" i="1"/>
  <c r="AH40" i="2"/>
  <c r="AG41" i="2"/>
  <c r="H39" i="3"/>
  <c r="N39" i="3" l="1"/>
  <c r="Q39" i="3" s="1"/>
  <c r="X39" i="3"/>
  <c r="E37" i="7"/>
  <c r="P34" i="1"/>
  <c r="BL33" i="1"/>
  <c r="BN33" i="1" s="1"/>
  <c r="BC34" i="1" s="1"/>
  <c r="AH26" i="2"/>
  <c r="AG27" i="2"/>
  <c r="AI40" i="2"/>
  <c r="AH41" i="2"/>
  <c r="AU33" i="1"/>
  <c r="AW33" i="1" s="1"/>
  <c r="AK34" i="1" s="1"/>
  <c r="U34" i="1"/>
  <c r="F40" i="3" l="1"/>
  <c r="BD34" i="1"/>
  <c r="BM34" i="1"/>
  <c r="BF34" i="1"/>
  <c r="AT34" i="1" s="1"/>
  <c r="BG34" i="1"/>
  <c r="BK34" i="1" s="1"/>
  <c r="AE33" i="1"/>
  <c r="AG33" i="1" s="1"/>
  <c r="X34" i="1" s="1"/>
  <c r="AN34" i="1" s="1"/>
  <c r="AC34" i="1" s="1"/>
  <c r="AJ40" i="2"/>
  <c r="AI41" i="2"/>
  <c r="Q34" i="1"/>
  <c r="J34" i="1"/>
  <c r="AM34" i="1"/>
  <c r="S34" i="1" s="1"/>
  <c r="E40" i="3"/>
  <c r="AL34" i="1"/>
  <c r="AV34" i="1"/>
  <c r="AO34" i="1"/>
  <c r="AS34" i="1" s="1"/>
  <c r="AP34" i="1"/>
  <c r="BJ34" i="1" s="1"/>
  <c r="AI26" i="2"/>
  <c r="AH27" i="2"/>
  <c r="S39" i="3"/>
  <c r="K37" i="7"/>
  <c r="BE34" i="1" l="1"/>
  <c r="AD34" i="1" s="1"/>
  <c r="AK40" i="2"/>
  <c r="AJ41" i="2"/>
  <c r="AR34" i="1"/>
  <c r="L34" i="1"/>
  <c r="AQ34" i="1"/>
  <c r="U40" i="3"/>
  <c r="I40" i="3"/>
  <c r="T34" i="1"/>
  <c r="AJ26" i="2"/>
  <c r="AI27" i="2"/>
  <c r="D40" i="3"/>
  <c r="H40" i="3" s="1"/>
  <c r="Z34" i="1"/>
  <c r="R34" i="1" s="1"/>
  <c r="Y34" i="1"/>
  <c r="AF34" i="1"/>
  <c r="AI34" i="1"/>
  <c r="V40" i="3"/>
  <c r="J40" i="3"/>
  <c r="BI34" i="1" l="1"/>
  <c r="BH34" i="1"/>
  <c r="V34" i="1"/>
  <c r="O35" i="1" s="1"/>
  <c r="U35" i="1" s="1"/>
  <c r="AK26" i="2"/>
  <c r="AJ27" i="2"/>
  <c r="P40" i="3"/>
  <c r="Z40" i="3"/>
  <c r="N40" i="3"/>
  <c r="X40" i="3"/>
  <c r="E38" i="7"/>
  <c r="AB34" i="1"/>
  <c r="K34" i="1"/>
  <c r="M34" i="1" s="1"/>
  <c r="I35" i="1" s="1"/>
  <c r="AA34" i="1"/>
  <c r="O40" i="3"/>
  <c r="Y40" i="3"/>
  <c r="AL40" i="2"/>
  <c r="AK41" i="2"/>
  <c r="AM40" i="2" l="1"/>
  <c r="AL41" i="2"/>
  <c r="AE34" i="1"/>
  <c r="AG34" i="1" s="1"/>
  <c r="X35" i="1" s="1"/>
  <c r="BL34" i="1"/>
  <c r="BN34" i="1" s="1"/>
  <c r="BC35" i="1" s="1"/>
  <c r="AL26" i="2"/>
  <c r="AK27" i="2"/>
  <c r="Q40" i="3"/>
  <c r="AU34" i="1"/>
  <c r="AW34" i="1" s="1"/>
  <c r="AK35" i="1" s="1"/>
  <c r="P35" i="1"/>
  <c r="Z35" i="1" l="1"/>
  <c r="R35" i="1" s="1"/>
  <c r="D41" i="3"/>
  <c r="H41" i="3" s="1"/>
  <c r="Y35" i="1"/>
  <c r="AF35" i="1"/>
  <c r="AI35" i="1"/>
  <c r="S40" i="3"/>
  <c r="K38" i="7"/>
  <c r="BF35" i="1"/>
  <c r="AT35" i="1" s="1"/>
  <c r="BG35" i="1"/>
  <c r="BK35" i="1" s="1"/>
  <c r="BM35" i="1"/>
  <c r="F41" i="3"/>
  <c r="BD35" i="1"/>
  <c r="BE35" i="1"/>
  <c r="AD35" i="1" s="1"/>
  <c r="AM26" i="2"/>
  <c r="AL27" i="2"/>
  <c r="J35" i="1"/>
  <c r="Q35" i="1"/>
  <c r="AN35" i="1"/>
  <c r="AC35" i="1" s="1"/>
  <c r="AO35" i="1"/>
  <c r="AS35" i="1" s="1"/>
  <c r="AL35" i="1"/>
  <c r="AV35" i="1"/>
  <c r="E41" i="3"/>
  <c r="AM35" i="1"/>
  <c r="S35" i="1" s="1"/>
  <c r="AP35" i="1"/>
  <c r="BJ35" i="1" s="1"/>
  <c r="AN40" i="2"/>
  <c r="AM41" i="2"/>
  <c r="AO40" i="2" l="1"/>
  <c r="AN41" i="2"/>
  <c r="AB35" i="1"/>
  <c r="K35" i="1"/>
  <c r="AA35" i="1"/>
  <c r="U41" i="3"/>
  <c r="I41" i="3"/>
  <c r="AN26" i="2"/>
  <c r="AM27" i="2"/>
  <c r="V41" i="3"/>
  <c r="J41" i="3"/>
  <c r="X41" i="3"/>
  <c r="AE35" i="1" s="1"/>
  <c r="AG35" i="1" s="1"/>
  <c r="N41" i="3"/>
  <c r="E39" i="7"/>
  <c r="BI35" i="1"/>
  <c r="T35" i="1"/>
  <c r="V35" i="1" s="1"/>
  <c r="O36" i="1" s="1"/>
  <c r="BH35" i="1"/>
  <c r="AR35" i="1"/>
  <c r="L35" i="1"/>
  <c r="AQ35" i="1"/>
  <c r="M35" i="1" l="1"/>
  <c r="I36" i="1" s="1"/>
  <c r="P36" i="1" s="1"/>
  <c r="Y41" i="3"/>
  <c r="AU35" i="1" s="1"/>
  <c r="AW35" i="1" s="1"/>
  <c r="AK36" i="1" s="1"/>
  <c r="O41" i="3"/>
  <c r="X36" i="1"/>
  <c r="U36" i="1"/>
  <c r="AO26" i="2"/>
  <c r="AN27" i="2"/>
  <c r="P41" i="3"/>
  <c r="Z41" i="3"/>
  <c r="BL35" i="1" s="1"/>
  <c r="BN35" i="1" s="1"/>
  <c r="BC36" i="1" s="1"/>
  <c r="AP40" i="2"/>
  <c r="AO41" i="2"/>
  <c r="Q41" i="3" l="1"/>
  <c r="K39" i="7" s="1"/>
  <c r="E42" i="3"/>
  <c r="AM36" i="1"/>
  <c r="S36" i="1" s="1"/>
  <c r="AN36" i="1"/>
  <c r="AC36" i="1" s="1"/>
  <c r="AO36" i="1"/>
  <c r="AS36" i="1" s="1"/>
  <c r="AV36" i="1"/>
  <c r="AL36" i="1"/>
  <c r="AP36" i="1"/>
  <c r="BJ36" i="1" s="1"/>
  <c r="BD36" i="1"/>
  <c r="BM36" i="1"/>
  <c r="BF36" i="1"/>
  <c r="AT36" i="1" s="1"/>
  <c r="BG36" i="1"/>
  <c r="BK36" i="1" s="1"/>
  <c r="F42" i="3"/>
  <c r="BE36" i="1"/>
  <c r="AD36" i="1" s="1"/>
  <c r="AP26" i="2"/>
  <c r="AO27" i="2"/>
  <c r="D42" i="3"/>
  <c r="H42" i="3" s="1"/>
  <c r="Y36" i="1"/>
  <c r="Z36" i="1"/>
  <c r="R36" i="1" s="1"/>
  <c r="AF36" i="1"/>
  <c r="AI36" i="1"/>
  <c r="AQ40" i="2"/>
  <c r="AP41" i="2"/>
  <c r="J36" i="1"/>
  <c r="Q36" i="1"/>
  <c r="S41" i="3" l="1"/>
  <c r="N42" i="3"/>
  <c r="X42" i="3"/>
  <c r="AE36" i="1" s="1"/>
  <c r="AG36" i="1" s="1"/>
  <c r="E40" i="7"/>
  <c r="AR36" i="1"/>
  <c r="L36" i="1"/>
  <c r="AQ36" i="1"/>
  <c r="AR40" i="2"/>
  <c r="AQ41" i="2"/>
  <c r="AB36" i="1"/>
  <c r="K36" i="1"/>
  <c r="AA36" i="1"/>
  <c r="AQ26" i="2"/>
  <c r="AP27" i="2"/>
  <c r="V42" i="3"/>
  <c r="J42" i="3"/>
  <c r="T36" i="1"/>
  <c r="V36" i="1" s="1"/>
  <c r="O37" i="1" s="1"/>
  <c r="BI36" i="1"/>
  <c r="BH36" i="1"/>
  <c r="U42" i="3"/>
  <c r="I42" i="3"/>
  <c r="M36" i="1" l="1"/>
  <c r="I37" i="1" s="1"/>
  <c r="P37" i="1" s="1"/>
  <c r="X37" i="1"/>
  <c r="D43" i="3" s="1"/>
  <c r="H43" i="3" s="1"/>
  <c r="U37" i="1"/>
  <c r="AR26" i="2"/>
  <c r="AQ27" i="2"/>
  <c r="AS40" i="2"/>
  <c r="AR41" i="2"/>
  <c r="Y42" i="3"/>
  <c r="AU36" i="1" s="1"/>
  <c r="AW36" i="1" s="1"/>
  <c r="AK37" i="1" s="1"/>
  <c r="O42" i="3"/>
  <c r="P42" i="3"/>
  <c r="Z42" i="3"/>
  <c r="BL36" i="1" s="1"/>
  <c r="BN36" i="1" s="1"/>
  <c r="BC37" i="1" s="1"/>
  <c r="AF37" i="1" l="1"/>
  <c r="Z37" i="1"/>
  <c r="R37" i="1" s="1"/>
  <c r="Y37" i="1"/>
  <c r="Q42" i="3"/>
  <c r="K40" i="7" s="1"/>
  <c r="AI37" i="1"/>
  <c r="BF37" i="1"/>
  <c r="AT37" i="1" s="1"/>
  <c r="BG37" i="1"/>
  <c r="BK37" i="1" s="1"/>
  <c r="F43" i="3"/>
  <c r="BM37" i="1"/>
  <c r="BD37" i="1"/>
  <c r="BE37" i="1"/>
  <c r="AD37" i="1" s="1"/>
  <c r="X43" i="3"/>
  <c r="AE37" i="1" s="1"/>
  <c r="N43" i="3"/>
  <c r="E41" i="7"/>
  <c r="AT40" i="2"/>
  <c r="AS41" i="2"/>
  <c r="J37" i="1"/>
  <c r="Q37" i="1"/>
  <c r="K37" i="1"/>
  <c r="AN37" i="1"/>
  <c r="AC37" i="1" s="1"/>
  <c r="AO37" i="1"/>
  <c r="AS37" i="1" s="1"/>
  <c r="E43" i="3"/>
  <c r="AP37" i="1"/>
  <c r="BJ37" i="1" s="1"/>
  <c r="AV37" i="1"/>
  <c r="AL37" i="1"/>
  <c r="AM37" i="1"/>
  <c r="S37" i="1" s="1"/>
  <c r="AS26" i="2"/>
  <c r="AR27" i="2"/>
  <c r="AA37" i="1" l="1"/>
  <c r="AB37" i="1"/>
  <c r="S42" i="3"/>
  <c r="V43" i="3"/>
  <c r="J43" i="3"/>
  <c r="U43" i="3"/>
  <c r="I43" i="3"/>
  <c r="AU40" i="2"/>
  <c r="AT41" i="2"/>
  <c r="BI37" i="1"/>
  <c r="T37" i="1"/>
  <c r="V37" i="1" s="1"/>
  <c r="O38" i="1" s="1"/>
  <c r="BH37" i="1"/>
  <c r="AR37" i="1"/>
  <c r="L37" i="1"/>
  <c r="M37" i="1" s="1"/>
  <c r="I38" i="1" s="1"/>
  <c r="AQ37" i="1"/>
  <c r="AT26" i="2"/>
  <c r="AS27" i="2"/>
  <c r="AG37" i="1"/>
  <c r="X38" i="1" s="1"/>
  <c r="D44" i="3" l="1"/>
  <c r="H44" i="3" s="1"/>
  <c r="Y38" i="1"/>
  <c r="Z38" i="1"/>
  <c r="R38" i="1" s="1"/>
  <c r="AF38" i="1"/>
  <c r="U38" i="1"/>
  <c r="P38" i="1"/>
  <c r="P43" i="3"/>
  <c r="Z43" i="3"/>
  <c r="BL37" i="1" s="1"/>
  <c r="BN37" i="1" s="1"/>
  <c r="BC38" i="1" s="1"/>
  <c r="AV40" i="2"/>
  <c r="AU41" i="2"/>
  <c r="O43" i="3"/>
  <c r="Y43" i="3"/>
  <c r="AU37" i="1" s="1"/>
  <c r="AW37" i="1" s="1"/>
  <c r="AK38" i="1" s="1"/>
  <c r="AU26" i="2"/>
  <c r="AT27" i="2"/>
  <c r="Q43" i="3" l="1"/>
  <c r="S43" i="3" s="1"/>
  <c r="BE38" i="1"/>
  <c r="AD38" i="1" s="1"/>
  <c r="F44" i="3"/>
  <c r="BG38" i="1"/>
  <c r="BK38" i="1" s="1"/>
  <c r="BM38" i="1"/>
  <c r="BF38" i="1"/>
  <c r="AT38" i="1" s="1"/>
  <c r="BD38" i="1"/>
  <c r="N44" i="3"/>
  <c r="X44" i="3"/>
  <c r="AE38" i="1" s="1"/>
  <c r="E42" i="7"/>
  <c r="E44" i="3"/>
  <c r="AL38" i="1"/>
  <c r="AN38" i="1"/>
  <c r="AC38" i="1" s="1"/>
  <c r="AO38" i="1"/>
  <c r="AS38" i="1" s="1"/>
  <c r="AP38" i="1"/>
  <c r="BJ38" i="1" s="1"/>
  <c r="AM38" i="1"/>
  <c r="S38" i="1" s="1"/>
  <c r="AV38" i="1"/>
  <c r="AV26" i="2"/>
  <c r="AU27" i="2"/>
  <c r="AW40" i="2"/>
  <c r="AV41" i="2"/>
  <c r="Q38" i="1"/>
  <c r="J38" i="1"/>
  <c r="AI38" i="1"/>
  <c r="K38" i="1"/>
  <c r="AB38" i="1"/>
  <c r="AA38" i="1"/>
  <c r="K41" i="7" l="1"/>
  <c r="AG38" i="1"/>
  <c r="X39" i="1" s="1"/>
  <c r="AR38" i="1"/>
  <c r="L38" i="1"/>
  <c r="M38" i="1" s="1"/>
  <c r="I39" i="1" s="1"/>
  <c r="AQ38" i="1"/>
  <c r="AW26" i="2"/>
  <c r="AV27" i="2"/>
  <c r="U44" i="3"/>
  <c r="I44" i="3"/>
  <c r="AX40" i="2"/>
  <c r="AW41" i="2"/>
  <c r="BI38" i="1"/>
  <c r="T38" i="1"/>
  <c r="V38" i="1" s="1"/>
  <c r="O39" i="1" s="1"/>
  <c r="BH38" i="1"/>
  <c r="V44" i="3"/>
  <c r="J44" i="3"/>
  <c r="AF39" i="1" l="1"/>
  <c r="D45" i="3"/>
  <c r="H45" i="3" s="1"/>
  <c r="E43" i="7" s="1"/>
  <c r="U39" i="1"/>
  <c r="Z39" i="1"/>
  <c r="R39" i="1" s="1"/>
  <c r="P39" i="1"/>
  <c r="Y39" i="1"/>
  <c r="AY40" i="2"/>
  <c r="AX41" i="2"/>
  <c r="AX26" i="2"/>
  <c r="AW27" i="2"/>
  <c r="P44" i="3"/>
  <c r="Z44" i="3"/>
  <c r="BL38" i="1" s="1"/>
  <c r="BN38" i="1" s="1"/>
  <c r="BC39" i="1" s="1"/>
  <c r="Y44" i="3"/>
  <c r="AU38" i="1" s="1"/>
  <c r="AW38" i="1" s="1"/>
  <c r="AK39" i="1" s="1"/>
  <c r="O44" i="3"/>
  <c r="X45" i="3" l="1"/>
  <c r="AE39" i="1" s="1"/>
  <c r="N45" i="3"/>
  <c r="Q44" i="3"/>
  <c r="K42" i="7" s="1"/>
  <c r="AM39" i="1"/>
  <c r="S39" i="1" s="1"/>
  <c r="AP39" i="1"/>
  <c r="BJ39" i="1" s="1"/>
  <c r="E45" i="3"/>
  <c r="AN39" i="1"/>
  <c r="AC39" i="1" s="1"/>
  <c r="AV39" i="1"/>
  <c r="AL39" i="1"/>
  <c r="AO39" i="1"/>
  <c r="AS39" i="1" s="1"/>
  <c r="AI39" i="1"/>
  <c r="F45" i="3"/>
  <c r="BD39" i="1"/>
  <c r="BM39" i="1"/>
  <c r="BE39" i="1"/>
  <c r="AD39" i="1" s="1"/>
  <c r="BF39" i="1"/>
  <c r="AT39" i="1" s="1"/>
  <c r="BG39" i="1"/>
  <c r="BK39" i="1" s="1"/>
  <c r="AZ40" i="2"/>
  <c r="AY41" i="2"/>
  <c r="Q39" i="1"/>
  <c r="J39" i="1"/>
  <c r="AB39" i="1"/>
  <c r="K39" i="1"/>
  <c r="AA39" i="1"/>
  <c r="AY26" i="2"/>
  <c r="AX27" i="2"/>
  <c r="S44" i="3" l="1"/>
  <c r="U45" i="3"/>
  <c r="I45" i="3"/>
  <c r="BA40" i="2"/>
  <c r="AZ41" i="2"/>
  <c r="BI39" i="1"/>
  <c r="T39" i="1"/>
  <c r="V39" i="1" s="1"/>
  <c r="O40" i="1" s="1"/>
  <c r="BH39" i="1"/>
  <c r="AR39" i="1"/>
  <c r="L39" i="1"/>
  <c r="M39" i="1" s="1"/>
  <c r="I40" i="1" s="1"/>
  <c r="AQ39" i="1"/>
  <c r="V45" i="3"/>
  <c r="J45" i="3"/>
  <c r="AZ26" i="2"/>
  <c r="AY27" i="2"/>
  <c r="AG39" i="1"/>
  <c r="X40" i="1" s="1"/>
  <c r="P40" i="1" l="1"/>
  <c r="Z40" i="1"/>
  <c r="R40" i="1" s="1"/>
  <c r="Y40" i="1"/>
  <c r="D46" i="3"/>
  <c r="H46" i="3" s="1"/>
  <c r="AF40" i="1"/>
  <c r="U40" i="1"/>
  <c r="P45" i="3"/>
  <c r="Z45" i="3"/>
  <c r="BL39" i="1" s="1"/>
  <c r="BN39" i="1" s="1"/>
  <c r="BC40" i="1" s="1"/>
  <c r="O45" i="3"/>
  <c r="Y45" i="3"/>
  <c r="AU39" i="1" s="1"/>
  <c r="AW39" i="1" s="1"/>
  <c r="AK40" i="1" s="1"/>
  <c r="BB40" i="2"/>
  <c r="BB41" i="2" s="1"/>
  <c r="BA41" i="2"/>
  <c r="BA26" i="2"/>
  <c r="AZ27" i="2"/>
  <c r="BF40" i="1" l="1"/>
  <c r="AT40" i="1" s="1"/>
  <c r="BG40" i="1"/>
  <c r="BK40" i="1" s="1"/>
  <c r="BE40" i="1"/>
  <c r="AD40" i="1" s="1"/>
  <c r="BM40" i="1"/>
  <c r="F46" i="3"/>
  <c r="BD40" i="1"/>
  <c r="AN40" i="1"/>
  <c r="AC40" i="1" s="1"/>
  <c r="AO40" i="1"/>
  <c r="AS40" i="1" s="1"/>
  <c r="E46" i="3"/>
  <c r="AP40" i="1"/>
  <c r="BJ40" i="1" s="1"/>
  <c r="AM40" i="1"/>
  <c r="S40" i="1" s="1"/>
  <c r="AV40" i="1"/>
  <c r="AL40" i="1"/>
  <c r="AI40" i="1"/>
  <c r="BB26" i="2"/>
  <c r="BB27" i="2" s="1"/>
  <c r="BA27" i="2"/>
  <c r="Q45" i="3"/>
  <c r="X46" i="3"/>
  <c r="AE40" i="1" s="1"/>
  <c r="N46" i="3"/>
  <c r="E44" i="7"/>
  <c r="K40" i="1"/>
  <c r="AB40" i="1"/>
  <c r="AA40" i="1"/>
  <c r="J40" i="1"/>
  <c r="Q40" i="1"/>
  <c r="AG40" i="1" l="1"/>
  <c r="X41" i="1" s="1"/>
  <c r="S45" i="3"/>
  <c r="K43" i="7"/>
  <c r="AR40" i="1"/>
  <c r="L40" i="1"/>
  <c r="M40" i="1" s="1"/>
  <c r="I41" i="1" s="1"/>
  <c r="AQ40" i="1"/>
  <c r="BI40" i="1"/>
  <c r="T40" i="1"/>
  <c r="V40" i="1" s="1"/>
  <c r="O41" i="1" s="1"/>
  <c r="BH40" i="1"/>
  <c r="U46" i="3"/>
  <c r="I46" i="3"/>
  <c r="V46" i="3"/>
  <c r="J46" i="3"/>
  <c r="U41" i="1" l="1"/>
  <c r="P41" i="1"/>
  <c r="Y41" i="1"/>
  <c r="Z41" i="1"/>
  <c r="R41" i="1" s="1"/>
  <c r="AF41" i="1"/>
  <c r="D47" i="3"/>
  <c r="Y46" i="3"/>
  <c r="AU40" i="1" s="1"/>
  <c r="AW40" i="1" s="1"/>
  <c r="AK41" i="1" s="1"/>
  <c r="O46" i="3"/>
  <c r="P46" i="3"/>
  <c r="Z46" i="3"/>
  <c r="BL40" i="1" s="1"/>
  <c r="BN40" i="1" s="1"/>
  <c r="BC41" i="1" s="1"/>
  <c r="Q46" i="3" l="1"/>
  <c r="K44" i="7" s="1"/>
  <c r="BE41" i="1"/>
  <c r="AD41" i="1" s="1"/>
  <c r="BD41" i="1"/>
  <c r="BM41" i="1"/>
  <c r="BG41" i="1"/>
  <c r="BK41" i="1" s="1"/>
  <c r="F47" i="3"/>
  <c r="BF41" i="1"/>
  <c r="AT41" i="1" s="1"/>
  <c r="H47" i="3"/>
  <c r="AC36" i="3"/>
  <c r="Q41" i="1"/>
  <c r="J41" i="1"/>
  <c r="E47" i="3"/>
  <c r="AL41" i="1"/>
  <c r="AM41" i="1"/>
  <c r="S41" i="1" s="1"/>
  <c r="AO41" i="1"/>
  <c r="AS41" i="1" s="1"/>
  <c r="AP41" i="1"/>
  <c r="BJ41" i="1" s="1"/>
  <c r="AV41" i="1"/>
  <c r="AN41" i="1"/>
  <c r="AC41" i="1" s="1"/>
  <c r="AI41" i="1"/>
  <c r="AB41" i="1"/>
  <c r="K41" i="1"/>
  <c r="AA41" i="1"/>
  <c r="S46" i="3" l="1"/>
  <c r="AR41" i="1"/>
  <c r="L41" i="1"/>
  <c r="M41" i="1" s="1"/>
  <c r="I42" i="1" s="1"/>
  <c r="AQ41" i="1"/>
  <c r="U47" i="3"/>
  <c r="I47" i="3"/>
  <c r="AD36" i="3"/>
  <c r="N47" i="3"/>
  <c r="X47" i="3"/>
  <c r="E45" i="7"/>
  <c r="AF36" i="3"/>
  <c r="O34" i="7" s="1"/>
  <c r="V47" i="3"/>
  <c r="J47" i="3"/>
  <c r="AE36" i="3"/>
  <c r="BI41" i="1"/>
  <c r="T41" i="1"/>
  <c r="V41" i="1" s="1"/>
  <c r="O42" i="1" s="1"/>
  <c r="BH41" i="1"/>
  <c r="P42" i="1" l="1"/>
  <c r="Y47" i="3"/>
  <c r="O47" i="3"/>
  <c r="AG36" i="3"/>
  <c r="P47" i="3"/>
  <c r="Z47" i="3"/>
  <c r="AH36" i="3"/>
  <c r="AE41" i="1"/>
  <c r="AG41" i="1" s="1"/>
  <c r="X42" i="1" s="1"/>
  <c r="AI36" i="3"/>
  <c r="U42" i="1"/>
  <c r="Q47" i="3" l="1"/>
  <c r="S47" i="3" s="1"/>
  <c r="BL41" i="1"/>
  <c r="BN41" i="1" s="1"/>
  <c r="BC42" i="1" s="1"/>
  <c r="AK36" i="3"/>
  <c r="AU41" i="1"/>
  <c r="AW41" i="1" s="1"/>
  <c r="AK42" i="1" s="1"/>
  <c r="AJ36" i="3"/>
  <c r="J42" i="1"/>
  <c r="Q42" i="1"/>
  <c r="D48" i="3"/>
  <c r="Y42" i="1"/>
  <c r="AF42" i="1"/>
  <c r="Z42" i="1"/>
  <c r="R42" i="1" s="1"/>
  <c r="K45" i="7" l="1"/>
  <c r="AL36" i="3"/>
  <c r="U34" i="7" s="1"/>
  <c r="AI42" i="1"/>
  <c r="F48" i="3"/>
  <c r="BF42" i="1"/>
  <c r="AT42" i="1" s="1"/>
  <c r="BG42" i="1"/>
  <c r="BK42" i="1" s="1"/>
  <c r="BE42" i="1"/>
  <c r="AD42" i="1" s="1"/>
  <c r="BD42" i="1"/>
  <c r="BM42" i="1"/>
  <c r="H48" i="3"/>
  <c r="AB42" i="1"/>
  <c r="K42" i="1"/>
  <c r="AA42" i="1"/>
  <c r="AN42" i="1"/>
  <c r="AC42" i="1" s="1"/>
  <c r="AO42" i="1"/>
  <c r="AS42" i="1" s="1"/>
  <c r="AL42" i="1"/>
  <c r="AV42" i="1"/>
  <c r="AM42" i="1"/>
  <c r="S42" i="1" s="1"/>
  <c r="E48" i="3"/>
  <c r="AP42" i="1"/>
  <c r="BJ42" i="1" s="1"/>
  <c r="U48" i="3" l="1"/>
  <c r="I48" i="3"/>
  <c r="T42" i="1"/>
  <c r="V42" i="1" s="1"/>
  <c r="O43" i="1" s="1"/>
  <c r="BI42" i="1"/>
  <c r="BH42" i="1"/>
  <c r="X48" i="3"/>
  <c r="N48" i="3"/>
  <c r="E46" i="7"/>
  <c r="V48" i="3"/>
  <c r="J48" i="3"/>
  <c r="AR42" i="1"/>
  <c r="L42" i="1"/>
  <c r="M42" i="1" s="1"/>
  <c r="I43" i="1" s="1"/>
  <c r="AQ42" i="1"/>
  <c r="P43" i="1" l="1"/>
  <c r="AE42" i="1"/>
  <c r="AG42" i="1" s="1"/>
  <c r="X43" i="1" s="1"/>
  <c r="U43" i="1"/>
  <c r="O48" i="3"/>
  <c r="Y48" i="3"/>
  <c r="Z48" i="3"/>
  <c r="P48" i="3"/>
  <c r="Q48" i="3" l="1"/>
  <c r="K46" i="7" s="1"/>
  <c r="BL42" i="1"/>
  <c r="BN42" i="1" s="1"/>
  <c r="BC43" i="1" s="1"/>
  <c r="AU42" i="1"/>
  <c r="AW42" i="1" s="1"/>
  <c r="AK43" i="1" s="1"/>
  <c r="D49" i="3"/>
  <c r="Y43" i="1"/>
  <c r="AF43" i="1"/>
  <c r="Z43" i="1"/>
  <c r="R43" i="1" s="1"/>
  <c r="J43" i="1"/>
  <c r="Q43" i="1"/>
  <c r="S48" i="3" l="1"/>
  <c r="AI43" i="1"/>
  <c r="H49" i="3"/>
  <c r="E49" i="3"/>
  <c r="AP43" i="1"/>
  <c r="BJ43" i="1" s="1"/>
  <c r="AV43" i="1"/>
  <c r="AM43" i="1"/>
  <c r="S43" i="1" s="1"/>
  <c r="AN43" i="1"/>
  <c r="AC43" i="1" s="1"/>
  <c r="AO43" i="1"/>
  <c r="AS43" i="1" s="1"/>
  <c r="AL43" i="1"/>
  <c r="K43" i="1"/>
  <c r="AB43" i="1"/>
  <c r="AA43" i="1"/>
  <c r="BF43" i="1"/>
  <c r="AT43" i="1" s="1"/>
  <c r="BD43" i="1"/>
  <c r="F49" i="3"/>
  <c r="BG43" i="1"/>
  <c r="BK43" i="1" s="1"/>
  <c r="BE43" i="1"/>
  <c r="AD43" i="1" s="1"/>
  <c r="BM43" i="1"/>
  <c r="V49" i="3" l="1"/>
  <c r="J49" i="3"/>
  <c r="BI43" i="1"/>
  <c r="T43" i="1"/>
  <c r="V43" i="1" s="1"/>
  <c r="O44" i="1" s="1"/>
  <c r="BH43" i="1"/>
  <c r="U49" i="3"/>
  <c r="I49" i="3"/>
  <c r="AR43" i="1"/>
  <c r="L43" i="1"/>
  <c r="M43" i="1" s="1"/>
  <c r="I44" i="1" s="1"/>
  <c r="AQ43" i="1"/>
  <c r="X49" i="3"/>
  <c r="N49" i="3"/>
  <c r="E47" i="7"/>
  <c r="P44" i="1" l="1"/>
  <c r="P49" i="3"/>
  <c r="Z49" i="3"/>
  <c r="O49" i="3"/>
  <c r="Y49" i="3"/>
  <c r="AE43" i="1"/>
  <c r="AG43" i="1" s="1"/>
  <c r="X44" i="1" s="1"/>
  <c r="U44" i="1"/>
  <c r="Q49" i="3" l="1"/>
  <c r="S49" i="3" s="1"/>
  <c r="D50" i="3"/>
  <c r="Y44" i="1"/>
  <c r="Z44" i="1"/>
  <c r="R44" i="1" s="1"/>
  <c r="AF44" i="1"/>
  <c r="BL43" i="1"/>
  <c r="BN43" i="1" s="1"/>
  <c r="BC44" i="1" s="1"/>
  <c r="Q44" i="1"/>
  <c r="J44" i="1"/>
  <c r="AU43" i="1"/>
  <c r="AW43" i="1" s="1"/>
  <c r="AK44" i="1" s="1"/>
  <c r="K47" i="7" l="1"/>
  <c r="AL44" i="1"/>
  <c r="AN44" i="1"/>
  <c r="AC44" i="1" s="1"/>
  <c r="AO44" i="1"/>
  <c r="AS44" i="1" s="1"/>
  <c r="AP44" i="1"/>
  <c r="BJ44" i="1" s="1"/>
  <c r="AV44" i="1"/>
  <c r="AM44" i="1"/>
  <c r="S44" i="1" s="1"/>
  <c r="E50" i="3"/>
  <c r="BE44" i="1"/>
  <c r="AD44" i="1" s="1"/>
  <c r="F50" i="3"/>
  <c r="BG44" i="1"/>
  <c r="BK44" i="1" s="1"/>
  <c r="BM44" i="1"/>
  <c r="BF44" i="1"/>
  <c r="AT44" i="1" s="1"/>
  <c r="BD44" i="1"/>
  <c r="AI44" i="1"/>
  <c r="K44" i="1"/>
  <c r="AB44" i="1"/>
  <c r="AA44" i="1"/>
  <c r="H50" i="3"/>
  <c r="N50" i="3" l="1"/>
  <c r="X50" i="3"/>
  <c r="E48" i="7"/>
  <c r="BI44" i="1"/>
  <c r="T44" i="1"/>
  <c r="V44" i="1" s="1"/>
  <c r="O45" i="1" s="1"/>
  <c r="BH44" i="1"/>
  <c r="V50" i="3"/>
  <c r="J50" i="3"/>
  <c r="AR44" i="1"/>
  <c r="L44" i="1"/>
  <c r="M44" i="1" s="1"/>
  <c r="I45" i="1" s="1"/>
  <c r="AQ44" i="1"/>
  <c r="U50" i="3"/>
  <c r="I50" i="3"/>
  <c r="U45" i="1" l="1"/>
  <c r="Y50" i="3"/>
  <c r="O50" i="3"/>
  <c r="Z50" i="3"/>
  <c r="P50" i="3"/>
  <c r="AE44" i="1"/>
  <c r="AG44" i="1" s="1"/>
  <c r="X45" i="1" s="1"/>
  <c r="P45" i="1"/>
  <c r="Q50" i="3" l="1"/>
  <c r="S50" i="3" s="1"/>
  <c r="Y45" i="1"/>
  <c r="AF45" i="1"/>
  <c r="D51" i="3"/>
  <c r="Z45" i="1"/>
  <c r="R45" i="1" s="1"/>
  <c r="BL44" i="1"/>
  <c r="BN44" i="1" s="1"/>
  <c r="BC45" i="1" s="1"/>
  <c r="AU44" i="1"/>
  <c r="AW44" i="1" s="1"/>
  <c r="AK45" i="1" s="1"/>
  <c r="Q45" i="1"/>
  <c r="J45" i="1"/>
  <c r="K48" i="7" l="1"/>
  <c r="AM45" i="1"/>
  <c r="S45" i="1" s="1"/>
  <c r="AP45" i="1"/>
  <c r="BJ45" i="1" s="1"/>
  <c r="E51" i="3"/>
  <c r="AO45" i="1"/>
  <c r="AS45" i="1" s="1"/>
  <c r="AN45" i="1"/>
  <c r="AC45" i="1" s="1"/>
  <c r="AV45" i="1"/>
  <c r="AL45" i="1"/>
  <c r="AB45" i="1"/>
  <c r="K45" i="1"/>
  <c r="AA45" i="1"/>
  <c r="H51" i="3"/>
  <c r="F51" i="3"/>
  <c r="BD45" i="1"/>
  <c r="BM45" i="1"/>
  <c r="BE45" i="1"/>
  <c r="AD45" i="1" s="1"/>
  <c r="BF45" i="1"/>
  <c r="AT45" i="1" s="1"/>
  <c r="BG45" i="1"/>
  <c r="BK45" i="1" s="1"/>
  <c r="AI45" i="1"/>
  <c r="BI45" i="1" l="1"/>
  <c r="T45" i="1"/>
  <c r="V45" i="1" s="1"/>
  <c r="O46" i="1" s="1"/>
  <c r="BH45" i="1"/>
  <c r="AR45" i="1"/>
  <c r="L45" i="1"/>
  <c r="M45" i="1" s="1"/>
  <c r="I46" i="1" s="1"/>
  <c r="AQ45" i="1"/>
  <c r="U51" i="3"/>
  <c r="I51" i="3"/>
  <c r="N51" i="3"/>
  <c r="X51" i="3"/>
  <c r="E49" i="7"/>
  <c r="V51" i="3"/>
  <c r="J51" i="3"/>
  <c r="P51" i="3" l="1"/>
  <c r="Z51" i="3"/>
  <c r="AE45" i="1"/>
  <c r="AG45" i="1" s="1"/>
  <c r="X46" i="1" s="1"/>
  <c r="O51" i="3"/>
  <c r="Y51" i="3"/>
  <c r="U46" i="1"/>
  <c r="P46" i="1"/>
  <c r="Q51" i="3" l="1"/>
  <c r="K49" i="7" s="1"/>
  <c r="J46" i="1"/>
  <c r="Q46" i="1"/>
  <c r="Z46" i="1"/>
  <c r="R46" i="1" s="1"/>
  <c r="D52" i="3"/>
  <c r="AF46" i="1"/>
  <c r="Y46" i="1"/>
  <c r="AU45" i="1"/>
  <c r="AW45" i="1" s="1"/>
  <c r="AK46" i="1" s="1"/>
  <c r="S51" i="3"/>
  <c r="BL45" i="1"/>
  <c r="BN45" i="1" s="1"/>
  <c r="BC46" i="1" s="1"/>
  <c r="AI46" i="1" l="1"/>
  <c r="K46" i="1"/>
  <c r="AB46" i="1"/>
  <c r="AA46" i="1"/>
  <c r="BF46" i="1"/>
  <c r="AT46" i="1" s="1"/>
  <c r="BG46" i="1"/>
  <c r="BK46" i="1" s="1"/>
  <c r="BE46" i="1"/>
  <c r="AD46" i="1" s="1"/>
  <c r="BM46" i="1"/>
  <c r="F52" i="3"/>
  <c r="BD46" i="1"/>
  <c r="AN46" i="1"/>
  <c r="AC46" i="1" s="1"/>
  <c r="AO46" i="1"/>
  <c r="AS46" i="1" s="1"/>
  <c r="E52" i="3"/>
  <c r="AP46" i="1"/>
  <c r="BJ46" i="1" s="1"/>
  <c r="AL46" i="1"/>
  <c r="AV46" i="1"/>
  <c r="AM46" i="1"/>
  <c r="S46" i="1" s="1"/>
  <c r="H52" i="3"/>
  <c r="V52" i="3" l="1"/>
  <c r="J52" i="3"/>
  <c r="X52" i="3"/>
  <c r="N52" i="3"/>
  <c r="E50" i="7"/>
  <c r="U52" i="3"/>
  <c r="I52" i="3"/>
  <c r="BI46" i="1"/>
  <c r="T46" i="1"/>
  <c r="V46" i="1" s="1"/>
  <c r="O47" i="1" s="1"/>
  <c r="BH46" i="1"/>
  <c r="AR46" i="1"/>
  <c r="L46" i="1"/>
  <c r="M46" i="1" s="1"/>
  <c r="I47" i="1" s="1"/>
  <c r="AQ46" i="1"/>
  <c r="U47" i="1" l="1"/>
  <c r="P47" i="1"/>
  <c r="AE46" i="1"/>
  <c r="AG46" i="1" s="1"/>
  <c r="X47" i="1" s="1"/>
  <c r="Y52" i="3"/>
  <c r="O52" i="3"/>
  <c r="P52" i="3"/>
  <c r="Z52" i="3"/>
  <c r="Q52" i="3" l="1"/>
  <c r="K50" i="7" s="1"/>
  <c r="AF47" i="1"/>
  <c r="D53" i="3"/>
  <c r="H53" i="3" s="1"/>
  <c r="Z47" i="1"/>
  <c r="R47" i="1" s="1"/>
  <c r="Y47" i="1"/>
  <c r="Q47" i="1"/>
  <c r="J47" i="1"/>
  <c r="BL46" i="1"/>
  <c r="BN46" i="1" s="1"/>
  <c r="BC47" i="1" s="1"/>
  <c r="AU46" i="1"/>
  <c r="AW46" i="1" s="1"/>
  <c r="AK47" i="1" s="1"/>
  <c r="S52" i="3" l="1"/>
  <c r="BE47" i="1"/>
  <c r="AD47" i="1" s="1"/>
  <c r="BD47" i="1"/>
  <c r="BM47" i="1"/>
  <c r="BF47" i="1"/>
  <c r="AT47" i="1" s="1"/>
  <c r="F53" i="3"/>
  <c r="BG47" i="1"/>
  <c r="BK47" i="1" s="1"/>
  <c r="E53" i="3"/>
  <c r="AL47" i="1"/>
  <c r="AM47" i="1"/>
  <c r="S47" i="1" s="1"/>
  <c r="AN47" i="1"/>
  <c r="AC47" i="1" s="1"/>
  <c r="AO47" i="1"/>
  <c r="AS47" i="1" s="1"/>
  <c r="AP47" i="1"/>
  <c r="BJ47" i="1" s="1"/>
  <c r="AV47" i="1"/>
  <c r="K47" i="1"/>
  <c r="AB47" i="1"/>
  <c r="AA47" i="1"/>
  <c r="AI47" i="1"/>
  <c r="N53" i="3"/>
  <c r="X53" i="3"/>
  <c r="AE47" i="1" s="1"/>
  <c r="E51" i="7"/>
  <c r="AR47" i="1" l="1"/>
  <c r="L47" i="1"/>
  <c r="M47" i="1" s="1"/>
  <c r="I48" i="1" s="1"/>
  <c r="AQ47" i="1"/>
  <c r="BI47" i="1"/>
  <c r="BH47" i="1"/>
  <c r="T47" i="1"/>
  <c r="V47" i="1" s="1"/>
  <c r="O48" i="1" s="1"/>
  <c r="AG47" i="1"/>
  <c r="X48" i="1" s="1"/>
  <c r="U53" i="3"/>
  <c r="I53" i="3"/>
  <c r="V53" i="3"/>
  <c r="J53" i="3"/>
  <c r="Y48" i="1" l="1"/>
  <c r="Z48" i="1"/>
  <c r="R48" i="1" s="1"/>
  <c r="AF48" i="1"/>
  <c r="D54" i="3"/>
  <c r="H54" i="3" s="1"/>
  <c r="U48" i="1"/>
  <c r="P53" i="3"/>
  <c r="Z53" i="3"/>
  <c r="BL47" i="1" s="1"/>
  <c r="BN47" i="1" s="1"/>
  <c r="BC48" i="1" s="1"/>
  <c r="P48" i="1"/>
  <c r="Y53" i="3"/>
  <c r="AU47" i="1" s="1"/>
  <c r="AW47" i="1" s="1"/>
  <c r="AK48" i="1" s="1"/>
  <c r="O53" i="3"/>
  <c r="Q53" i="3" s="1"/>
  <c r="F54" i="3" l="1"/>
  <c r="BD48" i="1"/>
  <c r="BM48" i="1"/>
  <c r="BF48" i="1"/>
  <c r="AT48" i="1" s="1"/>
  <c r="BG48" i="1"/>
  <c r="BK48" i="1" s="1"/>
  <c r="BE48" i="1"/>
  <c r="AD48" i="1" s="1"/>
  <c r="J48" i="1"/>
  <c r="Q48" i="1"/>
  <c r="S53" i="3"/>
  <c r="K51" i="7"/>
  <c r="AM48" i="1"/>
  <c r="S48" i="1" s="1"/>
  <c r="AN48" i="1"/>
  <c r="AC48" i="1" s="1"/>
  <c r="AO48" i="1"/>
  <c r="AS48" i="1" s="1"/>
  <c r="E54" i="3"/>
  <c r="AV48" i="1"/>
  <c r="AL48" i="1"/>
  <c r="AP48" i="1"/>
  <c r="BJ48" i="1" s="1"/>
  <c r="AI48" i="1"/>
  <c r="AB48" i="1"/>
  <c r="K48" i="1"/>
  <c r="AA48" i="1"/>
  <c r="X54" i="3"/>
  <c r="AE48" i="1" s="1"/>
  <c r="N54" i="3"/>
  <c r="E52" i="7"/>
  <c r="U54" i="3" l="1"/>
  <c r="I54" i="3"/>
  <c r="V54" i="3"/>
  <c r="J54" i="3"/>
  <c r="AR48" i="1"/>
  <c r="L48" i="1"/>
  <c r="M48" i="1" s="1"/>
  <c r="I49" i="1" s="1"/>
  <c r="AQ48" i="1"/>
  <c r="AG48" i="1"/>
  <c r="X49" i="1" s="1"/>
  <c r="T48" i="1"/>
  <c r="V48" i="1" s="1"/>
  <c r="O49" i="1" s="1"/>
  <c r="BI48" i="1"/>
  <c r="BH48" i="1"/>
  <c r="U49" i="1" l="1"/>
  <c r="Y49" i="1"/>
  <c r="Z49" i="1"/>
  <c r="R49" i="1" s="1"/>
  <c r="AF49" i="1"/>
  <c r="D55" i="3"/>
  <c r="H55" i="3" s="1"/>
  <c r="O54" i="3"/>
  <c r="Y54" i="3"/>
  <c r="AU48" i="1" s="1"/>
  <c r="AW48" i="1" s="1"/>
  <c r="AK49" i="1"/>
  <c r="P54" i="3"/>
  <c r="Z54" i="3"/>
  <c r="BL48" i="1" s="1"/>
  <c r="BN48" i="1" s="1"/>
  <c r="BC49" i="1" s="1"/>
  <c r="P49" i="1"/>
  <c r="Q54" i="3" l="1"/>
  <c r="K52" i="7" s="1"/>
  <c r="BF49" i="1"/>
  <c r="AT49" i="1" s="1"/>
  <c r="BG49" i="1"/>
  <c r="BK49" i="1" s="1"/>
  <c r="F55" i="3"/>
  <c r="BM49" i="1"/>
  <c r="BE49" i="1"/>
  <c r="AD49" i="1" s="1"/>
  <c r="BD49" i="1"/>
  <c r="AN49" i="1"/>
  <c r="AC49" i="1" s="1"/>
  <c r="AO49" i="1"/>
  <c r="AS49" i="1" s="1"/>
  <c r="E55" i="3"/>
  <c r="AP49" i="1"/>
  <c r="BJ49" i="1" s="1"/>
  <c r="AV49" i="1"/>
  <c r="AM49" i="1"/>
  <c r="S49" i="1" s="1"/>
  <c r="AL49" i="1"/>
  <c r="X55" i="3"/>
  <c r="AE49" i="1" s="1"/>
  <c r="N55" i="3"/>
  <c r="E53" i="7"/>
  <c r="J49" i="1"/>
  <c r="Q49" i="1"/>
  <c r="AI49" i="1"/>
  <c r="K49" i="1"/>
  <c r="AB49" i="1"/>
  <c r="AA49" i="1"/>
  <c r="S54" i="3" l="1"/>
  <c r="AG49" i="1"/>
  <c r="X50" i="1" s="1"/>
  <c r="V55" i="3"/>
  <c r="J55" i="3"/>
  <c r="AR49" i="1"/>
  <c r="L49" i="1"/>
  <c r="M49" i="1" s="1"/>
  <c r="I50" i="1" s="1"/>
  <c r="AQ49" i="1"/>
  <c r="BI49" i="1"/>
  <c r="T49" i="1"/>
  <c r="V49" i="1" s="1"/>
  <c r="O50" i="1" s="1"/>
  <c r="BH49" i="1"/>
  <c r="U55" i="3"/>
  <c r="I55" i="3"/>
  <c r="U50" i="1" l="1"/>
  <c r="P50" i="1"/>
  <c r="O55" i="3"/>
  <c r="Y55" i="3"/>
  <c r="AU49" i="1" s="1"/>
  <c r="AW49" i="1" s="1"/>
  <c r="AK50" i="1" s="1"/>
  <c r="D56" i="3"/>
  <c r="H56" i="3" s="1"/>
  <c r="Y50" i="1"/>
  <c r="Z50" i="1"/>
  <c r="R50" i="1" s="1"/>
  <c r="AF50" i="1"/>
  <c r="P55" i="3"/>
  <c r="Z55" i="3"/>
  <c r="BL49" i="1" s="1"/>
  <c r="BN49" i="1" s="1"/>
  <c r="BC50" i="1" s="1"/>
  <c r="E56" i="3" l="1"/>
  <c r="AP50" i="1"/>
  <c r="BJ50" i="1" s="1"/>
  <c r="AV50" i="1"/>
  <c r="AL50" i="1"/>
  <c r="AO50" i="1"/>
  <c r="AS50" i="1" s="1"/>
  <c r="AM50" i="1"/>
  <c r="S50" i="1" s="1"/>
  <c r="AN50" i="1"/>
  <c r="AC50" i="1" s="1"/>
  <c r="AI50" i="1"/>
  <c r="BE50" i="1"/>
  <c r="AD50" i="1" s="1"/>
  <c r="F56" i="3"/>
  <c r="BF50" i="1"/>
  <c r="AT50" i="1" s="1"/>
  <c r="BG50" i="1"/>
  <c r="BK50" i="1" s="1"/>
  <c r="BM50" i="1"/>
  <c r="BD50" i="1"/>
  <c r="Q50" i="1"/>
  <c r="J50" i="1"/>
  <c r="K50" i="1"/>
  <c r="AB50" i="1"/>
  <c r="AA50" i="1"/>
  <c r="N56" i="3"/>
  <c r="X56" i="3"/>
  <c r="AE50" i="1" s="1"/>
  <c r="E54" i="7"/>
  <c r="Q55" i="3"/>
  <c r="BI50" i="1" l="1"/>
  <c r="T50" i="1"/>
  <c r="V50" i="1" s="1"/>
  <c r="O51" i="1" s="1"/>
  <c r="BH50" i="1"/>
  <c r="V56" i="3"/>
  <c r="J56" i="3"/>
  <c r="AG50" i="1"/>
  <c r="X51" i="1" s="1"/>
  <c r="AR50" i="1"/>
  <c r="L50" i="1"/>
  <c r="M50" i="1" s="1"/>
  <c r="I51" i="1" s="1"/>
  <c r="AQ50" i="1"/>
  <c r="S55" i="3"/>
  <c r="K53" i="7"/>
  <c r="U56" i="3"/>
  <c r="I56" i="3"/>
  <c r="P51" i="1" l="1"/>
  <c r="D57" i="3"/>
  <c r="H57" i="3" s="1"/>
  <c r="Y51" i="1"/>
  <c r="Z51" i="1"/>
  <c r="R51" i="1" s="1"/>
  <c r="AF51" i="1"/>
  <c r="Y56" i="3"/>
  <c r="AU50" i="1" s="1"/>
  <c r="AW50" i="1" s="1"/>
  <c r="AK51" i="1" s="1"/>
  <c r="O56" i="3"/>
  <c r="U51" i="1"/>
  <c r="P56" i="3"/>
  <c r="Z56" i="3"/>
  <c r="BL50" i="1" s="1"/>
  <c r="BN50" i="1" s="1"/>
  <c r="BC51" i="1" s="1"/>
  <c r="AL51" i="1" l="1"/>
  <c r="AM51" i="1"/>
  <c r="S51" i="1" s="1"/>
  <c r="AV51" i="1"/>
  <c r="E57" i="3"/>
  <c r="AO51" i="1"/>
  <c r="AS51" i="1" s="1"/>
  <c r="AP51" i="1"/>
  <c r="BJ51" i="1" s="1"/>
  <c r="AN51" i="1"/>
  <c r="AC51" i="1" s="1"/>
  <c r="AI51" i="1"/>
  <c r="BE51" i="1"/>
  <c r="AD51" i="1" s="1"/>
  <c r="F57" i="3"/>
  <c r="BD51" i="1"/>
  <c r="BM51" i="1"/>
  <c r="BF51" i="1"/>
  <c r="AT51" i="1" s="1"/>
  <c r="BG51" i="1"/>
  <c r="BK51" i="1" s="1"/>
  <c r="AB51" i="1"/>
  <c r="K51" i="1"/>
  <c r="AA51" i="1"/>
  <c r="N57" i="3"/>
  <c r="X57" i="3"/>
  <c r="AE51" i="1" s="1"/>
  <c r="E55" i="7"/>
  <c r="Q56" i="3"/>
  <c r="J51" i="1"/>
  <c r="Q51" i="1"/>
  <c r="T51" i="1" l="1"/>
  <c r="V51" i="1" s="1"/>
  <c r="O52" i="1" s="1"/>
  <c r="BI51" i="1"/>
  <c r="BH51" i="1"/>
  <c r="AG51" i="1"/>
  <c r="X52" i="1" s="1"/>
  <c r="S56" i="3"/>
  <c r="K54" i="7"/>
  <c r="V57" i="3"/>
  <c r="J57" i="3"/>
  <c r="U57" i="3"/>
  <c r="I57" i="3"/>
  <c r="AR51" i="1"/>
  <c r="L51" i="1"/>
  <c r="M51" i="1" s="1"/>
  <c r="I52" i="1" s="1"/>
  <c r="AQ51" i="1"/>
  <c r="P52" i="1" l="1"/>
  <c r="U52" i="1"/>
  <c r="Y52" i="1"/>
  <c r="AF52" i="1"/>
  <c r="Z52" i="1"/>
  <c r="R52" i="1" s="1"/>
  <c r="D58" i="3"/>
  <c r="H58" i="3" s="1"/>
  <c r="P57" i="3"/>
  <c r="Z57" i="3"/>
  <c r="BL51" i="1" s="1"/>
  <c r="BN51" i="1" s="1"/>
  <c r="BC52" i="1" s="1"/>
  <c r="O57" i="3"/>
  <c r="Y57" i="3"/>
  <c r="AU51" i="1" s="1"/>
  <c r="AW51" i="1" s="1"/>
  <c r="AK52" i="1" s="1"/>
  <c r="AI52" i="1" l="1"/>
  <c r="BF52" i="1"/>
  <c r="AT52" i="1" s="1"/>
  <c r="BG52" i="1"/>
  <c r="BK52" i="1" s="1"/>
  <c r="F58" i="3"/>
  <c r="BD52" i="1"/>
  <c r="BM52" i="1"/>
  <c r="BE52" i="1"/>
  <c r="AD52" i="1" s="1"/>
  <c r="Q57" i="3"/>
  <c r="AB52" i="1"/>
  <c r="K52" i="1"/>
  <c r="AA52" i="1"/>
  <c r="AN52" i="1"/>
  <c r="AC52" i="1" s="1"/>
  <c r="AO52" i="1"/>
  <c r="AS52" i="1" s="1"/>
  <c r="AL52" i="1"/>
  <c r="AV52" i="1"/>
  <c r="AM52" i="1"/>
  <c r="S52" i="1" s="1"/>
  <c r="E58" i="3"/>
  <c r="AP52" i="1"/>
  <c r="BJ52" i="1" s="1"/>
  <c r="X58" i="3"/>
  <c r="AE52" i="1" s="1"/>
  <c r="N58" i="3"/>
  <c r="E56" i="7"/>
  <c r="J52" i="1"/>
  <c r="Q52" i="1"/>
  <c r="U58" i="3" l="1"/>
  <c r="I58" i="3"/>
  <c r="AG52" i="1"/>
  <c r="X53" i="1" s="1"/>
  <c r="S57" i="3"/>
  <c r="K55" i="7"/>
  <c r="V58" i="3"/>
  <c r="J58" i="3"/>
  <c r="AR52" i="1"/>
  <c r="L52" i="1"/>
  <c r="M52" i="1" s="1"/>
  <c r="I53" i="1" s="1"/>
  <c r="AQ52" i="1"/>
  <c r="T52" i="1"/>
  <c r="V52" i="1" s="1"/>
  <c r="O53" i="1" s="1"/>
  <c r="BI52" i="1"/>
  <c r="BH52" i="1"/>
  <c r="U53" i="1" l="1"/>
  <c r="Y53" i="1"/>
  <c r="AF53" i="1"/>
  <c r="D59" i="3"/>
  <c r="Z53" i="1"/>
  <c r="R53" i="1" s="1"/>
  <c r="P53" i="1"/>
  <c r="O58" i="3"/>
  <c r="Y58" i="3"/>
  <c r="AU52" i="1" s="1"/>
  <c r="AW52" i="1" s="1"/>
  <c r="AK53" i="1" s="1"/>
  <c r="Z58" i="3"/>
  <c r="BL52" i="1" s="1"/>
  <c r="BN52" i="1" s="1"/>
  <c r="BC53" i="1" s="1"/>
  <c r="P58" i="3"/>
  <c r="Q58" i="3" l="1"/>
  <c r="K56" i="7" s="1"/>
  <c r="E59" i="3"/>
  <c r="AP53" i="1"/>
  <c r="BJ53" i="1" s="1"/>
  <c r="AV53" i="1"/>
  <c r="AM53" i="1"/>
  <c r="S53" i="1" s="1"/>
  <c r="AN53" i="1"/>
  <c r="AC53" i="1" s="1"/>
  <c r="AO53" i="1"/>
  <c r="AS53" i="1" s="1"/>
  <c r="AL53" i="1"/>
  <c r="AI53" i="1"/>
  <c r="BF53" i="1"/>
  <c r="AT53" i="1" s="1"/>
  <c r="BD53" i="1"/>
  <c r="F59" i="3"/>
  <c r="BG53" i="1"/>
  <c r="BK53" i="1" s="1"/>
  <c r="BM53" i="1"/>
  <c r="BE53" i="1"/>
  <c r="AD53" i="1" s="1"/>
  <c r="K53" i="1"/>
  <c r="AB53" i="1"/>
  <c r="AA53" i="1"/>
  <c r="J53" i="1"/>
  <c r="Q53" i="1"/>
  <c r="H59" i="3"/>
  <c r="AC37" i="3"/>
  <c r="S58" i="3" l="1"/>
  <c r="BI53" i="1"/>
  <c r="T53" i="1"/>
  <c r="V53" i="1" s="1"/>
  <c r="O54" i="1" s="1"/>
  <c r="BH53" i="1"/>
  <c r="AR53" i="1"/>
  <c r="L53" i="1"/>
  <c r="M53" i="1" s="1"/>
  <c r="I54" i="1" s="1"/>
  <c r="AQ53" i="1"/>
  <c r="X59" i="3"/>
  <c r="N59" i="3"/>
  <c r="E57" i="7"/>
  <c r="AF37" i="3"/>
  <c r="O35" i="7" s="1"/>
  <c r="V59" i="3"/>
  <c r="J59" i="3"/>
  <c r="AE37" i="3"/>
  <c r="U59" i="3"/>
  <c r="I59" i="3"/>
  <c r="AD37" i="3"/>
  <c r="U54" i="1" l="1"/>
  <c r="P59" i="3"/>
  <c r="Z59" i="3"/>
  <c r="AH37" i="3"/>
  <c r="AE53" i="1"/>
  <c r="AG53" i="1" s="1"/>
  <c r="X54" i="1" s="1"/>
  <c r="AI37" i="3"/>
  <c r="O59" i="3"/>
  <c r="Y59" i="3"/>
  <c r="AG37" i="3"/>
  <c r="P54" i="1"/>
  <c r="Q59" i="3" l="1"/>
  <c r="AL37" i="3" s="1"/>
  <c r="U35" i="7" s="1"/>
  <c r="AU53" i="1"/>
  <c r="AW53" i="1" s="1"/>
  <c r="AK54" i="1" s="1"/>
  <c r="AJ37" i="3"/>
  <c r="BL53" i="1"/>
  <c r="BN53" i="1" s="1"/>
  <c r="BC54" i="1" s="1"/>
  <c r="AK37" i="3"/>
  <c r="D60" i="3"/>
  <c r="Y54" i="1"/>
  <c r="Z54" i="1"/>
  <c r="R54" i="1" s="1"/>
  <c r="AF54" i="1"/>
  <c r="Q54" i="1"/>
  <c r="J54" i="1"/>
  <c r="S59" i="3" l="1"/>
  <c r="K57" i="7"/>
  <c r="AL54" i="1"/>
  <c r="AN54" i="1"/>
  <c r="AC54" i="1" s="1"/>
  <c r="AO54" i="1"/>
  <c r="AS54" i="1" s="1"/>
  <c r="AP54" i="1"/>
  <c r="BJ54" i="1" s="1"/>
  <c r="E60" i="3"/>
  <c r="AM54" i="1"/>
  <c r="S54" i="1" s="1"/>
  <c r="AV54" i="1"/>
  <c r="BE54" i="1"/>
  <c r="AD54" i="1" s="1"/>
  <c r="F60" i="3"/>
  <c r="BG54" i="1"/>
  <c r="BK54" i="1" s="1"/>
  <c r="BM54" i="1"/>
  <c r="BD54" i="1"/>
  <c r="BF54" i="1"/>
  <c r="AT54" i="1" s="1"/>
  <c r="H60" i="3"/>
  <c r="AI54" i="1"/>
  <c r="K54" i="1"/>
  <c r="AB54" i="1"/>
  <c r="AA54" i="1"/>
  <c r="V60" i="3" l="1"/>
  <c r="J60" i="3"/>
  <c r="N60" i="3"/>
  <c r="X60" i="3"/>
  <c r="E58" i="7"/>
  <c r="BI54" i="1"/>
  <c r="T54" i="1"/>
  <c r="V54" i="1" s="1"/>
  <c r="O55" i="1" s="1"/>
  <c r="BH54" i="1"/>
  <c r="U60" i="3"/>
  <c r="I60" i="3"/>
  <c r="AR54" i="1"/>
  <c r="L54" i="1"/>
  <c r="M54" i="1" s="1"/>
  <c r="I55" i="1" s="1"/>
  <c r="AQ54" i="1"/>
  <c r="P55" i="1" l="1"/>
  <c r="Y60" i="3"/>
  <c r="O60" i="3"/>
  <c r="Z60" i="3"/>
  <c r="P60" i="3"/>
  <c r="U55" i="1"/>
  <c r="AE54" i="1"/>
  <c r="AG54" i="1" s="1"/>
  <c r="X55" i="1" s="1"/>
  <c r="Q60" i="3" l="1"/>
  <c r="S60" i="3" s="1"/>
  <c r="Y55" i="1"/>
  <c r="AF55" i="1"/>
  <c r="Z55" i="1"/>
  <c r="R55" i="1" s="1"/>
  <c r="D61" i="3"/>
  <c r="AU54" i="1"/>
  <c r="AW54" i="1" s="1"/>
  <c r="AK55" i="1" s="1"/>
  <c r="BL54" i="1"/>
  <c r="BN54" i="1" s="1"/>
  <c r="BC55" i="1" s="1"/>
  <c r="Q55" i="1"/>
  <c r="J55" i="1"/>
  <c r="K58" i="7" l="1"/>
  <c r="H61" i="3"/>
  <c r="AB55" i="1"/>
  <c r="K55" i="1"/>
  <c r="AA55" i="1"/>
  <c r="F61" i="3"/>
  <c r="BD55" i="1"/>
  <c r="BM55" i="1"/>
  <c r="BE55" i="1"/>
  <c r="AD55" i="1" s="1"/>
  <c r="BG55" i="1"/>
  <c r="BK55" i="1" s="1"/>
  <c r="BF55" i="1"/>
  <c r="AT55" i="1" s="1"/>
  <c r="AM55" i="1"/>
  <c r="S55" i="1" s="1"/>
  <c r="AP55" i="1"/>
  <c r="BJ55" i="1" s="1"/>
  <c r="E61" i="3"/>
  <c r="AL55" i="1"/>
  <c r="AV55" i="1"/>
  <c r="AO55" i="1"/>
  <c r="AS55" i="1" s="1"/>
  <c r="AN55" i="1"/>
  <c r="AC55" i="1" s="1"/>
  <c r="AI55" i="1"/>
  <c r="AR55" i="1" l="1"/>
  <c r="L55" i="1"/>
  <c r="M55" i="1" s="1"/>
  <c r="I56" i="1" s="1"/>
  <c r="AQ55" i="1"/>
  <c r="V61" i="3"/>
  <c r="J61" i="3"/>
  <c r="U61" i="3"/>
  <c r="I61" i="3"/>
  <c r="BI55" i="1"/>
  <c r="T55" i="1"/>
  <c r="V55" i="1" s="1"/>
  <c r="O56" i="1" s="1"/>
  <c r="BH55" i="1"/>
  <c r="N61" i="3"/>
  <c r="X61" i="3"/>
  <c r="E59" i="7"/>
  <c r="P56" i="1" l="1"/>
  <c r="U56" i="1"/>
  <c r="O61" i="3"/>
  <c r="Y61" i="3"/>
  <c r="P61" i="3"/>
  <c r="Z61" i="3"/>
  <c r="AE55" i="1"/>
  <c r="AG55" i="1" s="1"/>
  <c r="X56" i="1" s="1"/>
  <c r="Q61" i="3" l="1"/>
  <c r="S61" i="3" s="1"/>
  <c r="Y56" i="1"/>
  <c r="Z56" i="1"/>
  <c r="R56" i="1" s="1"/>
  <c r="AF56" i="1"/>
  <c r="D62" i="3"/>
  <c r="AU55" i="1"/>
  <c r="AW55" i="1" s="1"/>
  <c r="AK56" i="1" s="1"/>
  <c r="BL55" i="1"/>
  <c r="BN55" i="1" s="1"/>
  <c r="BC56" i="1" s="1"/>
  <c r="J56" i="1"/>
  <c r="Q56" i="1"/>
  <c r="K59" i="7" l="1"/>
  <c r="H62" i="3"/>
  <c r="E62" i="3"/>
  <c r="AM56" i="1"/>
  <c r="S56" i="1" s="1"/>
  <c r="AN56" i="1"/>
  <c r="AC56" i="1" s="1"/>
  <c r="AO56" i="1"/>
  <c r="AS56" i="1" s="1"/>
  <c r="AL56" i="1"/>
  <c r="AP56" i="1"/>
  <c r="BJ56" i="1" s="1"/>
  <c r="AV56" i="1"/>
  <c r="BD56" i="1"/>
  <c r="BM56" i="1"/>
  <c r="BF56" i="1"/>
  <c r="AT56" i="1" s="1"/>
  <c r="BG56" i="1"/>
  <c r="BK56" i="1" s="1"/>
  <c r="F62" i="3"/>
  <c r="BE56" i="1"/>
  <c r="AD56" i="1" s="1"/>
  <c r="AI56" i="1"/>
  <c r="AB56" i="1"/>
  <c r="K56" i="1"/>
  <c r="AA56" i="1"/>
  <c r="V62" i="3" l="1"/>
  <c r="J62" i="3"/>
  <c r="BI56" i="1"/>
  <c r="T56" i="1"/>
  <c r="V56" i="1" s="1"/>
  <c r="O57" i="1" s="1"/>
  <c r="BH56" i="1"/>
  <c r="AR56" i="1"/>
  <c r="L56" i="1"/>
  <c r="M56" i="1" s="1"/>
  <c r="I57" i="1" s="1"/>
  <c r="AQ56" i="1"/>
  <c r="U62" i="3"/>
  <c r="I62" i="3"/>
  <c r="N62" i="3"/>
  <c r="X62" i="3"/>
  <c r="E60" i="7"/>
  <c r="P62" i="3" l="1"/>
  <c r="Z62" i="3"/>
  <c r="U57" i="1"/>
  <c r="Y62" i="3"/>
  <c r="O62" i="3"/>
  <c r="Q62" i="3" s="1"/>
  <c r="P57" i="1"/>
  <c r="AE56" i="1"/>
  <c r="AG56" i="1" s="1"/>
  <c r="X57" i="1" s="1"/>
  <c r="K60" i="7" l="1"/>
  <c r="S62" i="3"/>
  <c r="J57" i="1"/>
  <c r="Q57" i="1"/>
  <c r="AU56" i="1"/>
  <c r="AW56" i="1" s="1"/>
  <c r="AK57" i="1" s="1"/>
  <c r="BL56" i="1"/>
  <c r="BN56" i="1" s="1"/>
  <c r="BC57" i="1" s="1"/>
  <c r="AI57" i="1" s="1"/>
  <c r="Y57" i="1"/>
  <c r="Z57" i="1"/>
  <c r="R57" i="1" s="1"/>
  <c r="AF57" i="1"/>
  <c r="D63" i="3"/>
  <c r="K57" i="1" l="1"/>
  <c r="AB57" i="1"/>
  <c r="AA57" i="1"/>
  <c r="H63" i="3"/>
  <c r="AN57" i="1"/>
  <c r="AC57" i="1" s="1"/>
  <c r="AO57" i="1"/>
  <c r="AS57" i="1" s="1"/>
  <c r="E63" i="3"/>
  <c r="AP57" i="1"/>
  <c r="BJ57" i="1" s="1"/>
  <c r="AV57" i="1"/>
  <c r="AL57" i="1"/>
  <c r="AM57" i="1"/>
  <c r="S57" i="1" s="1"/>
  <c r="BF57" i="1"/>
  <c r="AT57" i="1" s="1"/>
  <c r="BG57" i="1"/>
  <c r="BK57" i="1" s="1"/>
  <c r="BE57" i="1"/>
  <c r="AD57" i="1" s="1"/>
  <c r="BD57" i="1"/>
  <c r="BM57" i="1"/>
  <c r="F63" i="3"/>
  <c r="BI57" i="1" l="1"/>
  <c r="T57" i="1"/>
  <c r="V57" i="1" s="1"/>
  <c r="O58" i="1" s="1"/>
  <c r="BH57" i="1"/>
  <c r="V63" i="3"/>
  <c r="J63" i="3"/>
  <c r="L57" i="1"/>
  <c r="M57" i="1" s="1"/>
  <c r="I58" i="1" s="1"/>
  <c r="AR57" i="1"/>
  <c r="AQ57" i="1"/>
  <c r="U63" i="3"/>
  <c r="I63" i="3"/>
  <c r="X63" i="3"/>
  <c r="N63" i="3"/>
  <c r="E61" i="7"/>
  <c r="U58" i="1" l="1"/>
  <c r="P58" i="1"/>
  <c r="O63" i="3"/>
  <c r="Y63" i="3"/>
  <c r="AE57" i="1"/>
  <c r="AG57" i="1" s="1"/>
  <c r="X58" i="1" s="1"/>
  <c r="P63" i="3"/>
  <c r="Z63" i="3"/>
  <c r="Q63" i="3" l="1"/>
  <c r="K61" i="7" s="1"/>
  <c r="Q58" i="1"/>
  <c r="J58" i="1"/>
  <c r="D64" i="3"/>
  <c r="Y58" i="1"/>
  <c r="Z58" i="1"/>
  <c r="R58" i="1" s="1"/>
  <c r="AF58" i="1"/>
  <c r="AU57" i="1"/>
  <c r="AW57" i="1" s="1"/>
  <c r="AK58" i="1" s="1"/>
  <c r="BL57" i="1"/>
  <c r="BN57" i="1" s="1"/>
  <c r="BC58" i="1" s="1"/>
  <c r="S63" i="3"/>
  <c r="AI58" i="1" l="1"/>
  <c r="K58" i="1"/>
  <c r="AB58" i="1"/>
  <c r="AA58" i="1"/>
  <c r="BE58" i="1"/>
  <c r="AD58" i="1" s="1"/>
  <c r="BF58" i="1"/>
  <c r="AT58" i="1" s="1"/>
  <c r="BD58" i="1"/>
  <c r="BM58" i="1"/>
  <c r="F64" i="3"/>
  <c r="BG58" i="1"/>
  <c r="BK58" i="1" s="1"/>
  <c r="H64" i="3"/>
  <c r="E64" i="3"/>
  <c r="AP58" i="1"/>
  <c r="BJ58" i="1" s="1"/>
  <c r="AV58" i="1"/>
  <c r="AL58" i="1"/>
  <c r="AM58" i="1"/>
  <c r="S58" i="1" s="1"/>
  <c r="AN58" i="1"/>
  <c r="AC58" i="1" s="1"/>
  <c r="AO58" i="1"/>
  <c r="AS58" i="1" s="1"/>
  <c r="N64" i="3" l="1"/>
  <c r="X64" i="3"/>
  <c r="E62" i="7"/>
  <c r="BI58" i="1"/>
  <c r="T58" i="1"/>
  <c r="V58" i="1" s="1"/>
  <c r="O59" i="1" s="1"/>
  <c r="BH58" i="1"/>
  <c r="U64" i="3"/>
  <c r="I64" i="3"/>
  <c r="AR58" i="1"/>
  <c r="L58" i="1"/>
  <c r="M58" i="1" s="1"/>
  <c r="I59" i="1" s="1"/>
  <c r="AQ58" i="1"/>
  <c r="V64" i="3"/>
  <c r="J64" i="3"/>
  <c r="P59" i="1" l="1"/>
  <c r="AE58" i="1"/>
  <c r="AG58" i="1" s="1"/>
  <c r="X59" i="1" s="1"/>
  <c r="O64" i="3"/>
  <c r="Y64" i="3"/>
  <c r="U59" i="1"/>
  <c r="P64" i="3"/>
  <c r="Z64" i="3"/>
  <c r="Q64" i="3" l="1"/>
  <c r="S64" i="3" s="1"/>
  <c r="AU58" i="1"/>
  <c r="AW58" i="1" s="1"/>
  <c r="AK59" i="1" s="1"/>
  <c r="D65" i="3"/>
  <c r="H65" i="3" s="1"/>
  <c r="Y59" i="1"/>
  <c r="Z59" i="1"/>
  <c r="R59" i="1" s="1"/>
  <c r="AF59" i="1"/>
  <c r="BL58" i="1"/>
  <c r="BN58" i="1" s="1"/>
  <c r="BC59" i="1" s="1"/>
  <c r="Q59" i="1"/>
  <c r="J59" i="1"/>
  <c r="K62" i="7" l="1"/>
  <c r="AI59" i="1"/>
  <c r="AB59" i="1"/>
  <c r="K59" i="1"/>
  <c r="AA59" i="1"/>
  <c r="N65" i="3"/>
  <c r="X65" i="3"/>
  <c r="AE59" i="1" s="1"/>
  <c r="E63" i="7"/>
  <c r="BE59" i="1"/>
  <c r="AD59" i="1" s="1"/>
  <c r="F65" i="3"/>
  <c r="BD59" i="1"/>
  <c r="BM59" i="1"/>
  <c r="BG59" i="1"/>
  <c r="BK59" i="1" s="1"/>
  <c r="BF59" i="1"/>
  <c r="AT59" i="1" s="1"/>
  <c r="AL59" i="1"/>
  <c r="AM59" i="1"/>
  <c r="S59" i="1" s="1"/>
  <c r="E65" i="3"/>
  <c r="AN59" i="1"/>
  <c r="AC59" i="1" s="1"/>
  <c r="AO59" i="1"/>
  <c r="AS59" i="1" s="1"/>
  <c r="AV59" i="1"/>
  <c r="AP59" i="1"/>
  <c r="BJ59" i="1" s="1"/>
  <c r="U65" i="3" l="1"/>
  <c r="I65" i="3"/>
  <c r="T59" i="1"/>
  <c r="V59" i="1" s="1"/>
  <c r="O60" i="1" s="1"/>
  <c r="BI59" i="1"/>
  <c r="BH59" i="1"/>
  <c r="V65" i="3"/>
  <c r="J65" i="3"/>
  <c r="AG59" i="1"/>
  <c r="X60" i="1" s="1"/>
  <c r="AR59" i="1"/>
  <c r="L59" i="1"/>
  <c r="M59" i="1" s="1"/>
  <c r="I60" i="1" s="1"/>
  <c r="AQ59" i="1"/>
  <c r="U60" i="1" l="1"/>
  <c r="Y60" i="1"/>
  <c r="Z60" i="1"/>
  <c r="R60" i="1" s="1"/>
  <c r="AF60" i="1"/>
  <c r="D66" i="3"/>
  <c r="H66" i="3" s="1"/>
  <c r="O65" i="3"/>
  <c r="Y65" i="3"/>
  <c r="AU59" i="1" s="1"/>
  <c r="AW59" i="1" s="1"/>
  <c r="AK60" i="1" s="1"/>
  <c r="P60" i="1"/>
  <c r="P65" i="3"/>
  <c r="Z65" i="3"/>
  <c r="BL59" i="1" s="1"/>
  <c r="BN59" i="1" s="1"/>
  <c r="BC60" i="1" s="1"/>
  <c r="Q65" i="3" l="1"/>
  <c r="S65" i="3" s="1"/>
  <c r="AM60" i="1"/>
  <c r="S60" i="1" s="1"/>
  <c r="AN60" i="1"/>
  <c r="AC60" i="1" s="1"/>
  <c r="AO60" i="1"/>
  <c r="AS60" i="1" s="1"/>
  <c r="AL60" i="1"/>
  <c r="AV60" i="1"/>
  <c r="E66" i="3"/>
  <c r="AP60" i="1"/>
  <c r="BJ60" i="1" s="1"/>
  <c r="AI60" i="1"/>
  <c r="F66" i="3"/>
  <c r="BD60" i="1"/>
  <c r="BM60" i="1"/>
  <c r="BF60" i="1"/>
  <c r="AT60" i="1" s="1"/>
  <c r="BG60" i="1"/>
  <c r="BK60" i="1" s="1"/>
  <c r="BE60" i="1"/>
  <c r="AD60" i="1" s="1"/>
  <c r="AB60" i="1"/>
  <c r="K60" i="1"/>
  <c r="AA60" i="1"/>
  <c r="J60" i="1"/>
  <c r="Q60" i="1"/>
  <c r="X66" i="3"/>
  <c r="AE60" i="1" s="1"/>
  <c r="N66" i="3"/>
  <c r="E64" i="7"/>
  <c r="K63" i="7" l="1"/>
  <c r="T60" i="1"/>
  <c r="V60" i="1" s="1"/>
  <c r="O61" i="1" s="1"/>
  <c r="BI60" i="1"/>
  <c r="BH60" i="1"/>
  <c r="U66" i="3"/>
  <c r="I66" i="3"/>
  <c r="AG60" i="1"/>
  <c r="X61" i="1" s="1"/>
  <c r="V66" i="3"/>
  <c r="J66" i="3"/>
  <c r="L60" i="1"/>
  <c r="M60" i="1" s="1"/>
  <c r="I61" i="1" s="1"/>
  <c r="AQ60" i="1"/>
  <c r="AR60" i="1"/>
  <c r="P61" i="1" l="1"/>
  <c r="Z66" i="3"/>
  <c r="BL60" i="1" s="1"/>
  <c r="BN60" i="1" s="1"/>
  <c r="BC61" i="1" s="1"/>
  <c r="P66" i="3"/>
  <c r="Y61" i="1"/>
  <c r="Z61" i="1"/>
  <c r="R61" i="1" s="1"/>
  <c r="AF61" i="1"/>
  <c r="D67" i="3"/>
  <c r="H67" i="3" s="1"/>
  <c r="U61" i="1"/>
  <c r="O66" i="3"/>
  <c r="Y66" i="3"/>
  <c r="AU60" i="1" s="1"/>
  <c r="AW60" i="1" s="1"/>
  <c r="AK61" i="1" s="1"/>
  <c r="Q66" i="3" l="1"/>
  <c r="K64" i="7" s="1"/>
  <c r="AN61" i="1"/>
  <c r="AC61" i="1" s="1"/>
  <c r="AO61" i="1"/>
  <c r="AS61" i="1" s="1"/>
  <c r="E67" i="3"/>
  <c r="AP61" i="1"/>
  <c r="BJ61" i="1" s="1"/>
  <c r="AV61" i="1"/>
  <c r="AL61" i="1"/>
  <c r="AM61" i="1"/>
  <c r="S61" i="1" s="1"/>
  <c r="AI61" i="1"/>
  <c r="BF61" i="1"/>
  <c r="AT61" i="1" s="1"/>
  <c r="BG61" i="1"/>
  <c r="BK61" i="1" s="1"/>
  <c r="F67" i="3"/>
  <c r="BM61" i="1"/>
  <c r="BE61" i="1"/>
  <c r="AD61" i="1" s="1"/>
  <c r="BD61" i="1"/>
  <c r="K61" i="1"/>
  <c r="AB61" i="1"/>
  <c r="AA61" i="1"/>
  <c r="X67" i="3"/>
  <c r="AE61" i="1" s="1"/>
  <c r="N67" i="3"/>
  <c r="E65" i="7"/>
  <c r="J61" i="1"/>
  <c r="Q61" i="1"/>
  <c r="S66" i="3" l="1"/>
  <c r="BI61" i="1"/>
  <c r="T61" i="1"/>
  <c r="V61" i="1" s="1"/>
  <c r="O62" i="1" s="1"/>
  <c r="BH61" i="1"/>
  <c r="AR61" i="1"/>
  <c r="L61" i="1"/>
  <c r="AQ61" i="1"/>
  <c r="U67" i="3"/>
  <c r="I67" i="3"/>
  <c r="M61" i="1"/>
  <c r="I62" i="1" s="1"/>
  <c r="V67" i="3"/>
  <c r="J67" i="3"/>
  <c r="AG61" i="1"/>
  <c r="X62" i="1" s="1"/>
  <c r="D68" i="3" l="1"/>
  <c r="H68" i="3" s="1"/>
  <c r="Y62" i="1"/>
  <c r="Z62" i="1"/>
  <c r="R62" i="1" s="1"/>
  <c r="AF62" i="1"/>
  <c r="U62" i="1"/>
  <c r="O67" i="3"/>
  <c r="Y67" i="3"/>
  <c r="AU61" i="1" s="1"/>
  <c r="AW61" i="1" s="1"/>
  <c r="AK62" i="1" s="1"/>
  <c r="P67" i="3"/>
  <c r="Z67" i="3"/>
  <c r="BL61" i="1" s="1"/>
  <c r="BN61" i="1" s="1"/>
  <c r="BC62" i="1" s="1"/>
  <c r="P62" i="1"/>
  <c r="E68" i="3" l="1"/>
  <c r="AP62" i="1"/>
  <c r="BJ62" i="1" s="1"/>
  <c r="AV62" i="1"/>
  <c r="AL62" i="1"/>
  <c r="AM62" i="1"/>
  <c r="S62" i="1" s="1"/>
  <c r="AO62" i="1"/>
  <c r="AS62" i="1" s="1"/>
  <c r="AN62" i="1"/>
  <c r="AC62" i="1" s="1"/>
  <c r="AI62" i="1"/>
  <c r="BE62" i="1"/>
  <c r="AD62" i="1" s="1"/>
  <c r="BF62" i="1"/>
  <c r="AT62" i="1" s="1"/>
  <c r="BD62" i="1"/>
  <c r="BM62" i="1"/>
  <c r="BG62" i="1"/>
  <c r="BK62" i="1" s="1"/>
  <c r="F68" i="3"/>
  <c r="Q62" i="1"/>
  <c r="J62" i="1"/>
  <c r="K62" i="1"/>
  <c r="AB62" i="1"/>
  <c r="AA62" i="1"/>
  <c r="Q67" i="3"/>
  <c r="N68" i="3"/>
  <c r="X68" i="3"/>
  <c r="AE62" i="1" s="1"/>
  <c r="E66" i="7"/>
  <c r="V68" i="3" l="1"/>
  <c r="J68" i="3"/>
  <c r="AG62" i="1"/>
  <c r="X63" i="1" s="1"/>
  <c r="AR62" i="1"/>
  <c r="L62" i="1"/>
  <c r="AQ62" i="1"/>
  <c r="S67" i="3"/>
  <c r="K65" i="7"/>
  <c r="M62" i="1"/>
  <c r="I63" i="1" s="1"/>
  <c r="BI62" i="1"/>
  <c r="T62" i="1"/>
  <c r="V62" i="1" s="1"/>
  <c r="O63" i="1" s="1"/>
  <c r="BH62" i="1"/>
  <c r="U68" i="3"/>
  <c r="I68" i="3"/>
  <c r="D69" i="3" l="1"/>
  <c r="H69" i="3" s="1"/>
  <c r="Y63" i="1"/>
  <c r="Z63" i="1"/>
  <c r="R63" i="1" s="1"/>
  <c r="AF63" i="1"/>
  <c r="U63" i="1"/>
  <c r="O68" i="3"/>
  <c r="Y68" i="3"/>
  <c r="AU62" i="1" s="1"/>
  <c r="AW62" i="1" s="1"/>
  <c r="AK63" i="1" s="1"/>
  <c r="P68" i="3"/>
  <c r="Z68" i="3"/>
  <c r="BL62" i="1" s="1"/>
  <c r="BN62" i="1" s="1"/>
  <c r="BC63" i="1" s="1"/>
  <c r="P63" i="1"/>
  <c r="AL63" i="1" l="1"/>
  <c r="AM63" i="1"/>
  <c r="S63" i="1" s="1"/>
  <c r="E69" i="3"/>
  <c r="AN63" i="1"/>
  <c r="AC63" i="1" s="1"/>
  <c r="AO63" i="1"/>
  <c r="AS63" i="1" s="1"/>
  <c r="AP63" i="1"/>
  <c r="BJ63" i="1" s="1"/>
  <c r="AV63" i="1"/>
  <c r="AI63" i="1"/>
  <c r="BE63" i="1"/>
  <c r="AD63" i="1" s="1"/>
  <c r="F69" i="3"/>
  <c r="BD63" i="1"/>
  <c r="BM63" i="1"/>
  <c r="BG63" i="1"/>
  <c r="BK63" i="1" s="1"/>
  <c r="BF63" i="1"/>
  <c r="AT63" i="1" s="1"/>
  <c r="J63" i="1"/>
  <c r="Q63" i="1"/>
  <c r="AB63" i="1"/>
  <c r="K63" i="1"/>
  <c r="AA63" i="1"/>
  <c r="Q68" i="3"/>
  <c r="N69" i="3"/>
  <c r="X69" i="3"/>
  <c r="AE63" i="1" s="1"/>
  <c r="E67" i="7"/>
  <c r="BI63" i="1" l="1"/>
  <c r="T63" i="1"/>
  <c r="V63" i="1" s="1"/>
  <c r="O64" i="1" s="1"/>
  <c r="BH63" i="1"/>
  <c r="U69" i="3"/>
  <c r="I69" i="3"/>
  <c r="K66" i="7"/>
  <c r="S68" i="3"/>
  <c r="V69" i="3"/>
  <c r="J69" i="3"/>
  <c r="AG63" i="1"/>
  <c r="X64" i="1" s="1"/>
  <c r="AR63" i="1"/>
  <c r="L63" i="1"/>
  <c r="M63" i="1" s="1"/>
  <c r="I64" i="1" s="1"/>
  <c r="AQ63" i="1"/>
  <c r="Y64" i="1" l="1"/>
  <c r="AF64" i="1"/>
  <c r="D70" i="3"/>
  <c r="H70" i="3" s="1"/>
  <c r="Z64" i="1"/>
  <c r="R64" i="1" s="1"/>
  <c r="P64" i="1"/>
  <c r="O69" i="3"/>
  <c r="Y69" i="3"/>
  <c r="AU63" i="1" s="1"/>
  <c r="AW63" i="1" s="1"/>
  <c r="AK64" i="1" s="1"/>
  <c r="P69" i="3"/>
  <c r="Z69" i="3"/>
  <c r="BL63" i="1" s="1"/>
  <c r="BN63" i="1" s="1"/>
  <c r="BC64" i="1" s="1"/>
  <c r="U64" i="1"/>
  <c r="Q69" i="3" l="1"/>
  <c r="S69" i="3" s="1"/>
  <c r="BF64" i="1"/>
  <c r="AT64" i="1" s="1"/>
  <c r="BG64" i="1"/>
  <c r="BK64" i="1" s="1"/>
  <c r="F70" i="3"/>
  <c r="BD64" i="1"/>
  <c r="BE64" i="1"/>
  <c r="AD64" i="1" s="1"/>
  <c r="BM64" i="1"/>
  <c r="AN64" i="1"/>
  <c r="AC64" i="1" s="1"/>
  <c r="AO64" i="1"/>
  <c r="AS64" i="1" s="1"/>
  <c r="AM64" i="1"/>
  <c r="S64" i="1" s="1"/>
  <c r="AP64" i="1"/>
  <c r="BJ64" i="1" s="1"/>
  <c r="E70" i="3"/>
  <c r="AL64" i="1"/>
  <c r="AV64" i="1"/>
  <c r="J64" i="1"/>
  <c r="Q64" i="1"/>
  <c r="X70" i="3"/>
  <c r="AE64" i="1" s="1"/>
  <c r="N70" i="3"/>
  <c r="E68" i="7"/>
  <c r="AI64" i="1"/>
  <c r="K64" i="1"/>
  <c r="AB64" i="1"/>
  <c r="AA64" i="1"/>
  <c r="K67" i="7" l="1"/>
  <c r="AG64" i="1"/>
  <c r="X65" i="1" s="1"/>
  <c r="BI64" i="1"/>
  <c r="T64" i="1"/>
  <c r="V64" i="1" s="1"/>
  <c r="O65" i="1" s="1"/>
  <c r="BH64" i="1"/>
  <c r="V70" i="3"/>
  <c r="J70" i="3"/>
  <c r="L64" i="1"/>
  <c r="M64" i="1" s="1"/>
  <c r="I65" i="1" s="1"/>
  <c r="AR64" i="1"/>
  <c r="AQ64" i="1"/>
  <c r="U70" i="3"/>
  <c r="I70" i="3"/>
  <c r="U65" i="1" l="1"/>
  <c r="P65" i="1"/>
  <c r="Z70" i="3"/>
  <c r="BL64" i="1" s="1"/>
  <c r="BN64" i="1" s="1"/>
  <c r="BC65" i="1" s="1"/>
  <c r="P70" i="3"/>
  <c r="Y65" i="1"/>
  <c r="AF65" i="1"/>
  <c r="D71" i="3"/>
  <c r="Z65" i="1"/>
  <c r="R65" i="1" s="1"/>
  <c r="O70" i="3"/>
  <c r="Y70" i="3"/>
  <c r="AU64" i="1" s="1"/>
  <c r="AW64" i="1" s="1"/>
  <c r="AK65" i="1" s="1"/>
  <c r="Q70" i="3" l="1"/>
  <c r="S70" i="3" s="1"/>
  <c r="F71" i="3"/>
  <c r="BG65" i="1"/>
  <c r="BK65" i="1" s="1"/>
  <c r="BE65" i="1"/>
  <c r="AD65" i="1" s="1"/>
  <c r="BM65" i="1"/>
  <c r="BF65" i="1"/>
  <c r="AT65" i="1" s="1"/>
  <c r="BD65" i="1"/>
  <c r="E71" i="3"/>
  <c r="AP65" i="1"/>
  <c r="BJ65" i="1" s="1"/>
  <c r="AV65" i="1"/>
  <c r="AN65" i="1"/>
  <c r="AC65" i="1" s="1"/>
  <c r="AO65" i="1"/>
  <c r="AS65" i="1" s="1"/>
  <c r="AM65" i="1"/>
  <c r="S65" i="1" s="1"/>
  <c r="AL65" i="1"/>
  <c r="K65" i="1"/>
  <c r="AB65" i="1"/>
  <c r="AA65" i="1"/>
  <c r="J65" i="1"/>
  <c r="Q65" i="1"/>
  <c r="H71" i="3"/>
  <c r="AC38" i="3"/>
  <c r="AI65" i="1"/>
  <c r="K68" i="7" l="1"/>
  <c r="U71" i="3"/>
  <c r="I71" i="3"/>
  <c r="AD38" i="3"/>
  <c r="AR65" i="1"/>
  <c r="L65" i="1"/>
  <c r="M65" i="1" s="1"/>
  <c r="I66" i="1" s="1"/>
  <c r="AQ65" i="1"/>
  <c r="BI65" i="1"/>
  <c r="T65" i="1"/>
  <c r="V65" i="1" s="1"/>
  <c r="O66" i="1" s="1"/>
  <c r="BH65" i="1"/>
  <c r="N71" i="3"/>
  <c r="X71" i="3"/>
  <c r="E69" i="7"/>
  <c r="AF38" i="3"/>
  <c r="O36" i="7" s="1"/>
  <c r="V71" i="3"/>
  <c r="J71" i="3"/>
  <c r="AE38" i="3"/>
  <c r="U66" i="1" l="1"/>
  <c r="P66" i="1"/>
  <c r="P71" i="3"/>
  <c r="Z71" i="3"/>
  <c r="AH38" i="3"/>
  <c r="AE65" i="1"/>
  <c r="AG65" i="1" s="1"/>
  <c r="X66" i="1" s="1"/>
  <c r="AI38" i="3"/>
  <c r="Y71" i="3"/>
  <c r="O71" i="3"/>
  <c r="AG38" i="3"/>
  <c r="Q71" i="3" l="1"/>
  <c r="S71" i="3" s="1"/>
  <c r="D72" i="3"/>
  <c r="Y66" i="1"/>
  <c r="Z66" i="1"/>
  <c r="R66" i="1" s="1"/>
  <c r="AF66" i="1"/>
  <c r="Q66" i="1"/>
  <c r="J66" i="1"/>
  <c r="BL65" i="1"/>
  <c r="BN65" i="1" s="1"/>
  <c r="BC66" i="1" s="1"/>
  <c r="AK38" i="3"/>
  <c r="AU65" i="1"/>
  <c r="AW65" i="1" s="1"/>
  <c r="AK66" i="1" s="1"/>
  <c r="AJ38" i="3"/>
  <c r="AL38" i="3" l="1"/>
  <c r="U36" i="7" s="1"/>
  <c r="K69" i="7"/>
  <c r="BE66" i="1"/>
  <c r="AD66" i="1" s="1"/>
  <c r="BM66" i="1"/>
  <c r="F72" i="3"/>
  <c r="BF66" i="1"/>
  <c r="AT66" i="1" s="1"/>
  <c r="BD66" i="1"/>
  <c r="BG66" i="1"/>
  <c r="BK66" i="1" s="1"/>
  <c r="AL66" i="1"/>
  <c r="AP66" i="1"/>
  <c r="BJ66" i="1" s="1"/>
  <c r="E72" i="3"/>
  <c r="AO66" i="1"/>
  <c r="AS66" i="1" s="1"/>
  <c r="AN66" i="1"/>
  <c r="AC66" i="1" s="1"/>
  <c r="AV66" i="1"/>
  <c r="AM66" i="1"/>
  <c r="S66" i="1" s="1"/>
  <c r="AI66" i="1"/>
  <c r="K66" i="1"/>
  <c r="AB66" i="1"/>
  <c r="AA66" i="1"/>
  <c r="H72" i="3"/>
  <c r="N72" i="3" l="1"/>
  <c r="X72" i="3"/>
  <c r="E70" i="7"/>
  <c r="AR66" i="1"/>
  <c r="L66" i="1"/>
  <c r="M66" i="1" s="1"/>
  <c r="I67" i="1" s="1"/>
  <c r="AQ66" i="1"/>
  <c r="V72" i="3"/>
  <c r="J72" i="3"/>
  <c r="U72" i="3"/>
  <c r="I72" i="3"/>
  <c r="BI66" i="1"/>
  <c r="T66" i="1"/>
  <c r="V66" i="1" s="1"/>
  <c r="O67" i="1" s="1"/>
  <c r="BH66" i="1"/>
  <c r="P67" i="1" l="1"/>
  <c r="AE66" i="1"/>
  <c r="AG66" i="1" s="1"/>
  <c r="X67" i="1" s="1"/>
  <c r="Y72" i="3"/>
  <c r="O72" i="3"/>
  <c r="P72" i="3"/>
  <c r="Z72" i="3"/>
  <c r="U67" i="1"/>
  <c r="Q72" i="3" l="1"/>
  <c r="K70" i="7" s="1"/>
  <c r="Z67" i="1"/>
  <c r="R67" i="1" s="1"/>
  <c r="D73" i="3"/>
  <c r="AF67" i="1"/>
  <c r="Y67" i="1"/>
  <c r="BL66" i="1"/>
  <c r="BN66" i="1" s="1"/>
  <c r="BC67" i="1" s="1"/>
  <c r="AU66" i="1"/>
  <c r="AW66" i="1" s="1"/>
  <c r="AK67" i="1" s="1"/>
  <c r="J67" i="1"/>
  <c r="Q67" i="1"/>
  <c r="S72" i="3" l="1"/>
  <c r="H73" i="3"/>
  <c r="AM67" i="1"/>
  <c r="S67" i="1" s="1"/>
  <c r="E73" i="3"/>
  <c r="AL67" i="1"/>
  <c r="AV67" i="1"/>
  <c r="AP67" i="1"/>
  <c r="BJ67" i="1" s="1"/>
  <c r="AN67" i="1"/>
  <c r="AC67" i="1" s="1"/>
  <c r="AO67" i="1"/>
  <c r="AS67" i="1" s="1"/>
  <c r="AB67" i="1"/>
  <c r="K67" i="1"/>
  <c r="AA67" i="1"/>
  <c r="F73" i="3"/>
  <c r="BD67" i="1"/>
  <c r="BM67" i="1"/>
  <c r="BE67" i="1"/>
  <c r="AD67" i="1" s="1"/>
  <c r="BF67" i="1"/>
  <c r="AT67" i="1" s="1"/>
  <c r="BG67" i="1"/>
  <c r="BK67" i="1" s="1"/>
  <c r="AI67" i="1"/>
  <c r="V73" i="3" l="1"/>
  <c r="J73" i="3"/>
  <c r="AR67" i="1"/>
  <c r="L67" i="1"/>
  <c r="M67" i="1" s="1"/>
  <c r="I68" i="1" s="1"/>
  <c r="AQ67" i="1"/>
  <c r="U73" i="3"/>
  <c r="I73" i="3"/>
  <c r="N73" i="3"/>
  <c r="X73" i="3"/>
  <c r="E71" i="7"/>
  <c r="T67" i="1"/>
  <c r="V67" i="1" s="1"/>
  <c r="O68" i="1" s="1"/>
  <c r="BI67" i="1"/>
  <c r="BH67" i="1"/>
  <c r="P68" i="1" l="1"/>
  <c r="O73" i="3"/>
  <c r="Y73" i="3"/>
  <c r="P73" i="3"/>
  <c r="Z73" i="3"/>
  <c r="U68" i="1"/>
  <c r="AE67" i="1"/>
  <c r="AG67" i="1" s="1"/>
  <c r="X68" i="1" s="1"/>
  <c r="Q73" i="3" l="1"/>
  <c r="K71" i="7" s="1"/>
  <c r="AU67" i="1"/>
  <c r="AW67" i="1" s="1"/>
  <c r="AK68" i="1" s="1"/>
  <c r="J68" i="1"/>
  <c r="Q68" i="1"/>
  <c r="Z68" i="1"/>
  <c r="R68" i="1" s="1"/>
  <c r="D74" i="3"/>
  <c r="Y68" i="1"/>
  <c r="AF68" i="1"/>
  <c r="BL67" i="1"/>
  <c r="BN67" i="1" s="1"/>
  <c r="BC68" i="1" s="1"/>
  <c r="S73" i="3" l="1"/>
  <c r="AN68" i="1"/>
  <c r="AC68" i="1" s="1"/>
  <c r="AO68" i="1"/>
  <c r="AS68" i="1" s="1"/>
  <c r="AL68" i="1"/>
  <c r="AV68" i="1"/>
  <c r="E74" i="3"/>
  <c r="AP68" i="1"/>
  <c r="BJ68" i="1" s="1"/>
  <c r="AM68" i="1"/>
  <c r="S68" i="1" s="1"/>
  <c r="AB68" i="1"/>
  <c r="K68" i="1"/>
  <c r="AA68" i="1"/>
  <c r="BF68" i="1"/>
  <c r="AT68" i="1" s="1"/>
  <c r="BG68" i="1"/>
  <c r="BK68" i="1" s="1"/>
  <c r="BM68" i="1"/>
  <c r="F74" i="3"/>
  <c r="BD68" i="1"/>
  <c r="BE68" i="1"/>
  <c r="AD68" i="1" s="1"/>
  <c r="H74" i="3"/>
  <c r="AI68" i="1"/>
  <c r="X74" i="3" l="1"/>
  <c r="N74" i="3"/>
  <c r="E72" i="7"/>
  <c r="AR68" i="1"/>
  <c r="L68" i="1"/>
  <c r="M68" i="1" s="1"/>
  <c r="I69" i="1" s="1"/>
  <c r="AQ68" i="1"/>
  <c r="T68" i="1"/>
  <c r="V68" i="1" s="1"/>
  <c r="O69" i="1" s="1"/>
  <c r="BI68" i="1"/>
  <c r="BH68" i="1"/>
  <c r="V74" i="3"/>
  <c r="J74" i="3"/>
  <c r="U74" i="3"/>
  <c r="I74" i="3"/>
  <c r="U69" i="1" l="1"/>
  <c r="Y74" i="3"/>
  <c r="O74" i="3"/>
  <c r="P74" i="3"/>
  <c r="Z74" i="3"/>
  <c r="P69" i="1"/>
  <c r="AE68" i="1"/>
  <c r="AG68" i="1" s="1"/>
  <c r="X69" i="1" s="1"/>
  <c r="Q74" i="3" l="1"/>
  <c r="S74" i="3" s="1"/>
  <c r="BL68" i="1"/>
  <c r="BN68" i="1" s="1"/>
  <c r="BC69" i="1" s="1"/>
  <c r="AU68" i="1"/>
  <c r="AW68" i="1" s="1"/>
  <c r="AK69" i="1" s="1"/>
  <c r="D75" i="3"/>
  <c r="Z69" i="1"/>
  <c r="R69" i="1" s="1"/>
  <c r="Y69" i="1"/>
  <c r="AF69" i="1"/>
  <c r="J69" i="1"/>
  <c r="Q69" i="1"/>
  <c r="K72" i="7" l="1"/>
  <c r="BF69" i="1"/>
  <c r="AT69" i="1" s="1"/>
  <c r="BG69" i="1"/>
  <c r="BK69" i="1" s="1"/>
  <c r="F75" i="3"/>
  <c r="BD69" i="1"/>
  <c r="BM69" i="1"/>
  <c r="BE69" i="1"/>
  <c r="AD69" i="1" s="1"/>
  <c r="AB69" i="1"/>
  <c r="K69" i="1"/>
  <c r="AA69" i="1"/>
  <c r="E75" i="3"/>
  <c r="AO69" i="1"/>
  <c r="AS69" i="1" s="1"/>
  <c r="AP69" i="1"/>
  <c r="BJ69" i="1" s="1"/>
  <c r="AV69" i="1"/>
  <c r="AL69" i="1"/>
  <c r="AN69" i="1"/>
  <c r="AC69" i="1" s="1"/>
  <c r="AM69" i="1"/>
  <c r="S69" i="1" s="1"/>
  <c r="H75" i="3"/>
  <c r="AI69" i="1"/>
  <c r="V75" i="3" l="1"/>
  <c r="J75" i="3"/>
  <c r="N75" i="3"/>
  <c r="X75" i="3"/>
  <c r="E73" i="7"/>
  <c r="AR69" i="1"/>
  <c r="L69" i="1"/>
  <c r="M69" i="1" s="1"/>
  <c r="I70" i="1" s="1"/>
  <c r="AQ69" i="1"/>
  <c r="U75" i="3"/>
  <c r="I75" i="3"/>
  <c r="BI69" i="1"/>
  <c r="T69" i="1"/>
  <c r="V69" i="1" s="1"/>
  <c r="O70" i="1" s="1"/>
  <c r="BH69" i="1"/>
  <c r="P70" i="1" l="1"/>
  <c r="AE69" i="1"/>
  <c r="AG69" i="1" s="1"/>
  <c r="X70" i="1" s="1"/>
  <c r="O75" i="3"/>
  <c r="Y75" i="3"/>
  <c r="P75" i="3"/>
  <c r="Z75" i="3"/>
  <c r="U70" i="1"/>
  <c r="Q75" i="3" l="1"/>
  <c r="K73" i="7" s="1"/>
  <c r="BL69" i="1"/>
  <c r="BN69" i="1" s="1"/>
  <c r="BC70" i="1" s="1"/>
  <c r="D76" i="3"/>
  <c r="Y70" i="1"/>
  <c r="Z70" i="1"/>
  <c r="R70" i="1" s="1"/>
  <c r="AF70" i="1"/>
  <c r="AU69" i="1"/>
  <c r="AW69" i="1" s="1"/>
  <c r="AK70" i="1" s="1"/>
  <c r="Q70" i="1"/>
  <c r="J70" i="1"/>
  <c r="S75" i="3" l="1"/>
  <c r="AI70" i="1"/>
  <c r="BE70" i="1"/>
  <c r="AD70" i="1" s="1"/>
  <c r="BD70" i="1"/>
  <c r="BM70" i="1"/>
  <c r="BG70" i="1"/>
  <c r="BK70" i="1" s="1"/>
  <c r="BF70" i="1"/>
  <c r="AT70" i="1" s="1"/>
  <c r="F76" i="3"/>
  <c r="K70" i="1"/>
  <c r="AB70" i="1"/>
  <c r="AA70" i="1"/>
  <c r="H76" i="3"/>
  <c r="E76" i="3"/>
  <c r="AP70" i="1"/>
  <c r="BJ70" i="1" s="1"/>
  <c r="AV70" i="1"/>
  <c r="AL70" i="1"/>
  <c r="AM70" i="1"/>
  <c r="S70" i="1" s="1"/>
  <c r="AN70" i="1"/>
  <c r="AC70" i="1" s="1"/>
  <c r="AO70" i="1"/>
  <c r="AS70" i="1" s="1"/>
  <c r="U76" i="3" l="1"/>
  <c r="I76" i="3"/>
  <c r="V76" i="3"/>
  <c r="J76" i="3"/>
  <c r="BI70" i="1"/>
  <c r="T70" i="1"/>
  <c r="V70" i="1" s="1"/>
  <c r="O71" i="1" s="1"/>
  <c r="BH70" i="1"/>
  <c r="AR70" i="1"/>
  <c r="L70" i="1"/>
  <c r="M70" i="1" s="1"/>
  <c r="I71" i="1" s="1"/>
  <c r="AQ70" i="1"/>
  <c r="N76" i="3"/>
  <c r="X76" i="3"/>
  <c r="E74" i="7"/>
  <c r="P71" i="1" l="1"/>
  <c r="O76" i="3"/>
  <c r="Y76" i="3"/>
  <c r="P76" i="3"/>
  <c r="Z76" i="3"/>
  <c r="AE70" i="1"/>
  <c r="AG70" i="1" s="1"/>
  <c r="X71" i="1" s="1"/>
  <c r="U71" i="1"/>
  <c r="Q76" i="3" l="1"/>
  <c r="S76" i="3" s="1"/>
  <c r="D77" i="3"/>
  <c r="H77" i="3" s="1"/>
  <c r="Y71" i="1"/>
  <c r="Z71" i="1"/>
  <c r="R71" i="1" s="1"/>
  <c r="AF71" i="1"/>
  <c r="AU70" i="1"/>
  <c r="AW70" i="1" s="1"/>
  <c r="AK71" i="1" s="1"/>
  <c r="BL70" i="1"/>
  <c r="BN70" i="1" s="1"/>
  <c r="BC71" i="1" s="1"/>
  <c r="Q71" i="1"/>
  <c r="J71" i="1"/>
  <c r="K74" i="7" l="1"/>
  <c r="BE71" i="1"/>
  <c r="AD71" i="1" s="1"/>
  <c r="F77" i="3"/>
  <c r="BD71" i="1"/>
  <c r="BM71" i="1"/>
  <c r="BG71" i="1"/>
  <c r="BK71" i="1" s="1"/>
  <c r="BF71" i="1"/>
  <c r="AT71" i="1" s="1"/>
  <c r="AL71" i="1"/>
  <c r="AM71" i="1"/>
  <c r="S71" i="1" s="1"/>
  <c r="AN71" i="1"/>
  <c r="AC71" i="1" s="1"/>
  <c r="AO71" i="1"/>
  <c r="AS71" i="1" s="1"/>
  <c r="AP71" i="1"/>
  <c r="BJ71" i="1" s="1"/>
  <c r="AV71" i="1"/>
  <c r="E77" i="3"/>
  <c r="N77" i="3"/>
  <c r="X77" i="3"/>
  <c r="AE71" i="1" s="1"/>
  <c r="E75" i="7"/>
  <c r="AI71" i="1"/>
  <c r="AB71" i="1"/>
  <c r="K71" i="1"/>
  <c r="AA71" i="1"/>
  <c r="BI71" i="1" l="1"/>
  <c r="T71" i="1"/>
  <c r="V71" i="1" s="1"/>
  <c r="O72" i="1" s="1"/>
  <c r="BH71" i="1"/>
  <c r="AR71" i="1"/>
  <c r="L71" i="1"/>
  <c r="M71" i="1" s="1"/>
  <c r="I72" i="1" s="1"/>
  <c r="AQ71" i="1"/>
  <c r="V77" i="3"/>
  <c r="J77" i="3"/>
  <c r="U77" i="3"/>
  <c r="I77" i="3"/>
  <c r="AG71" i="1"/>
  <c r="X72" i="1" s="1"/>
  <c r="U72" i="1" l="1"/>
  <c r="D78" i="3"/>
  <c r="H78" i="3" s="1"/>
  <c r="Y72" i="1"/>
  <c r="AF72" i="1"/>
  <c r="Z72" i="1"/>
  <c r="R72" i="1" s="1"/>
  <c r="P72" i="1"/>
  <c r="Z77" i="3"/>
  <c r="BL71" i="1" s="1"/>
  <c r="BN71" i="1" s="1"/>
  <c r="BC72" i="1" s="1"/>
  <c r="P77" i="3"/>
  <c r="O77" i="3"/>
  <c r="Y77" i="3"/>
  <c r="AU71" i="1" s="1"/>
  <c r="AW71" i="1" s="1"/>
  <c r="AK72" i="1" s="1"/>
  <c r="F78" i="3" l="1"/>
  <c r="BD72" i="1"/>
  <c r="BM72" i="1"/>
  <c r="BF72" i="1"/>
  <c r="AT72" i="1" s="1"/>
  <c r="BG72" i="1"/>
  <c r="BK72" i="1" s="1"/>
  <c r="BE72" i="1"/>
  <c r="AD72" i="1" s="1"/>
  <c r="AM72" i="1"/>
  <c r="S72" i="1" s="1"/>
  <c r="AN72" i="1"/>
  <c r="AC72" i="1" s="1"/>
  <c r="AO72" i="1"/>
  <c r="AS72" i="1" s="1"/>
  <c r="AL72" i="1"/>
  <c r="AP72" i="1"/>
  <c r="BJ72" i="1" s="1"/>
  <c r="AV72" i="1"/>
  <c r="E78" i="3"/>
  <c r="AI72" i="1"/>
  <c r="X78" i="3"/>
  <c r="AE72" i="1" s="1"/>
  <c r="N78" i="3"/>
  <c r="E76" i="7"/>
  <c r="Q77" i="3"/>
  <c r="J72" i="1"/>
  <c r="Q72" i="1"/>
  <c r="AB72" i="1"/>
  <c r="K72" i="1"/>
  <c r="AA72" i="1"/>
  <c r="AR72" i="1" l="1"/>
  <c r="L72" i="1"/>
  <c r="M72" i="1" s="1"/>
  <c r="I73" i="1" s="1"/>
  <c r="AQ72" i="1"/>
  <c r="U78" i="3"/>
  <c r="I78" i="3"/>
  <c r="AG72" i="1"/>
  <c r="X73" i="1" s="1"/>
  <c r="BI72" i="1"/>
  <c r="T72" i="1"/>
  <c r="V72" i="1" s="1"/>
  <c r="O73" i="1" s="1"/>
  <c r="BH72" i="1"/>
  <c r="S77" i="3"/>
  <c r="K75" i="7"/>
  <c r="V78" i="3"/>
  <c r="J78" i="3"/>
  <c r="P73" i="1" l="1"/>
  <c r="D79" i="3"/>
  <c r="H79" i="3" s="1"/>
  <c r="Y73" i="1"/>
  <c r="AF73" i="1"/>
  <c r="Z73" i="1"/>
  <c r="R73" i="1" s="1"/>
  <c r="U73" i="1"/>
  <c r="Z78" i="3"/>
  <c r="BL72" i="1" s="1"/>
  <c r="BN72" i="1" s="1"/>
  <c r="BC73" i="1" s="1"/>
  <c r="P78" i="3"/>
  <c r="O78" i="3"/>
  <c r="Y78" i="3"/>
  <c r="AU72" i="1" s="1"/>
  <c r="AW72" i="1" s="1"/>
  <c r="AK73" i="1" s="1"/>
  <c r="BF73" i="1" l="1"/>
  <c r="AT73" i="1" s="1"/>
  <c r="BG73" i="1"/>
  <c r="BK73" i="1" s="1"/>
  <c r="BE73" i="1"/>
  <c r="AD73" i="1" s="1"/>
  <c r="BD73" i="1"/>
  <c r="BM73" i="1"/>
  <c r="F79" i="3"/>
  <c r="X79" i="3"/>
  <c r="AE73" i="1" s="1"/>
  <c r="N79" i="3"/>
  <c r="E77" i="7"/>
  <c r="Q78" i="3"/>
  <c r="J73" i="1"/>
  <c r="Q73" i="1"/>
  <c r="AN73" i="1"/>
  <c r="AC73" i="1" s="1"/>
  <c r="AO73" i="1"/>
  <c r="AS73" i="1" s="1"/>
  <c r="E79" i="3"/>
  <c r="AP73" i="1"/>
  <c r="BJ73" i="1" s="1"/>
  <c r="AV73" i="1"/>
  <c r="AL73" i="1"/>
  <c r="AM73" i="1"/>
  <c r="S73" i="1" s="1"/>
  <c r="AI73" i="1"/>
  <c r="K73" i="1"/>
  <c r="AB73" i="1"/>
  <c r="AA73" i="1"/>
  <c r="AR73" i="1" l="1"/>
  <c r="L73" i="1"/>
  <c r="M73" i="1" s="1"/>
  <c r="I74" i="1" s="1"/>
  <c r="AQ73" i="1"/>
  <c r="K76" i="7"/>
  <c r="S78" i="3"/>
  <c r="AG73" i="1"/>
  <c r="X74" i="1" s="1"/>
  <c r="V79" i="3"/>
  <c r="J79" i="3"/>
  <c r="U79" i="3"/>
  <c r="I79" i="3"/>
  <c r="BI73" i="1"/>
  <c r="T73" i="1"/>
  <c r="V73" i="1" s="1"/>
  <c r="O74" i="1" s="1"/>
  <c r="BH73" i="1"/>
  <c r="U74" i="1" l="1"/>
  <c r="P74" i="1"/>
  <c r="O79" i="3"/>
  <c r="Y79" i="3"/>
  <c r="AU73" i="1" s="1"/>
  <c r="AW73" i="1" s="1"/>
  <c r="AK74" i="1" s="1"/>
  <c r="P79" i="3"/>
  <c r="Z79" i="3"/>
  <c r="BL73" i="1" s="1"/>
  <c r="BN73" i="1" s="1"/>
  <c r="BC74" i="1" s="1"/>
  <c r="D80" i="3"/>
  <c r="H80" i="3" s="1"/>
  <c r="Y74" i="1"/>
  <c r="Z74" i="1"/>
  <c r="R74" i="1" s="1"/>
  <c r="AF74" i="1"/>
  <c r="E80" i="3" l="1"/>
  <c r="AP74" i="1"/>
  <c r="BJ74" i="1" s="1"/>
  <c r="AV74" i="1"/>
  <c r="AL74" i="1"/>
  <c r="AM74" i="1"/>
  <c r="S74" i="1" s="1"/>
  <c r="AN74" i="1"/>
  <c r="AC74" i="1" s="1"/>
  <c r="AO74" i="1"/>
  <c r="AS74" i="1" s="1"/>
  <c r="AI74" i="1"/>
  <c r="BE74" i="1"/>
  <c r="AD74" i="1" s="1"/>
  <c r="BD74" i="1"/>
  <c r="BM74" i="1"/>
  <c r="BG74" i="1"/>
  <c r="BK74" i="1" s="1"/>
  <c r="BF74" i="1"/>
  <c r="AT74" i="1" s="1"/>
  <c r="F80" i="3"/>
  <c r="N80" i="3"/>
  <c r="X80" i="3"/>
  <c r="AE74" i="1" s="1"/>
  <c r="E78" i="7"/>
  <c r="Q74" i="1"/>
  <c r="J74" i="1"/>
  <c r="K74" i="1"/>
  <c r="AB74" i="1"/>
  <c r="AA74" i="1"/>
  <c r="Q79" i="3"/>
  <c r="BI74" i="1" l="1"/>
  <c r="T74" i="1"/>
  <c r="V74" i="1" s="1"/>
  <c r="BH74" i="1"/>
  <c r="AR74" i="1"/>
  <c r="L74" i="1"/>
  <c r="M74" i="1" s="1"/>
  <c r="I75" i="1" s="1"/>
  <c r="AQ74" i="1"/>
  <c r="S79" i="3"/>
  <c r="K77" i="7"/>
  <c r="AG74" i="1"/>
  <c r="O75" i="1"/>
  <c r="V80" i="3"/>
  <c r="J80" i="3"/>
  <c r="X75" i="1"/>
  <c r="U80" i="3"/>
  <c r="I80" i="3"/>
  <c r="P75" i="1" l="1"/>
  <c r="U75" i="1"/>
  <c r="O80" i="3"/>
  <c r="Y80" i="3"/>
  <c r="AU74" i="1" s="1"/>
  <c r="AW74" i="1" s="1"/>
  <c r="AK75" i="1" s="1"/>
  <c r="D81" i="3"/>
  <c r="H81" i="3" s="1"/>
  <c r="Y75" i="1"/>
  <c r="Z75" i="1"/>
  <c r="R75" i="1" s="1"/>
  <c r="AF75" i="1"/>
  <c r="P80" i="3"/>
  <c r="Z80" i="3"/>
  <c r="BL74" i="1" s="1"/>
  <c r="BN74" i="1" s="1"/>
  <c r="BC75" i="1" s="1"/>
  <c r="AL75" i="1" l="1"/>
  <c r="AM75" i="1"/>
  <c r="S75" i="1" s="1"/>
  <c r="AN75" i="1"/>
  <c r="AC75" i="1" s="1"/>
  <c r="AO75" i="1"/>
  <c r="AS75" i="1" s="1"/>
  <c r="AP75" i="1"/>
  <c r="BJ75" i="1" s="1"/>
  <c r="AV75" i="1"/>
  <c r="E81" i="3"/>
  <c r="AI75" i="1"/>
  <c r="BE75" i="1"/>
  <c r="AD75" i="1" s="1"/>
  <c r="F81" i="3"/>
  <c r="BD75" i="1"/>
  <c r="BM75" i="1"/>
  <c r="BG75" i="1"/>
  <c r="BK75" i="1" s="1"/>
  <c r="BF75" i="1"/>
  <c r="AT75" i="1" s="1"/>
  <c r="Q80" i="3"/>
  <c r="AB75" i="1"/>
  <c r="K75" i="1"/>
  <c r="AA75" i="1"/>
  <c r="N81" i="3"/>
  <c r="X81" i="3"/>
  <c r="AE75" i="1" s="1"/>
  <c r="E79" i="7"/>
  <c r="Q75" i="1"/>
  <c r="J75" i="1"/>
  <c r="AG75" i="1" l="1"/>
  <c r="X76" i="1" s="1"/>
  <c r="BI75" i="1"/>
  <c r="T75" i="1"/>
  <c r="V75" i="1" s="1"/>
  <c r="O76" i="1" s="1"/>
  <c r="BH75" i="1"/>
  <c r="U81" i="3"/>
  <c r="I81" i="3"/>
  <c r="V81" i="3"/>
  <c r="J81" i="3"/>
  <c r="S80" i="3"/>
  <c r="K78" i="7"/>
  <c r="AR75" i="1"/>
  <c r="L75" i="1"/>
  <c r="M75" i="1" s="1"/>
  <c r="I76" i="1" s="1"/>
  <c r="AQ75" i="1"/>
  <c r="P76" i="1" l="1"/>
  <c r="U76" i="1"/>
  <c r="D82" i="3"/>
  <c r="H82" i="3" s="1"/>
  <c r="Y76" i="1"/>
  <c r="AF76" i="1"/>
  <c r="Z76" i="1"/>
  <c r="R76" i="1" s="1"/>
  <c r="O81" i="3"/>
  <c r="Y81" i="3"/>
  <c r="AU75" i="1" s="1"/>
  <c r="AW75" i="1" s="1"/>
  <c r="AK76" i="1" s="1"/>
  <c r="Z81" i="3"/>
  <c r="BL75" i="1" s="1"/>
  <c r="BN75" i="1" s="1"/>
  <c r="BC76" i="1" s="1"/>
  <c r="P81" i="3"/>
  <c r="AM76" i="1" l="1"/>
  <c r="S76" i="1" s="1"/>
  <c r="AN76" i="1"/>
  <c r="AC76" i="1" s="1"/>
  <c r="AO76" i="1"/>
  <c r="AS76" i="1" s="1"/>
  <c r="AL76" i="1"/>
  <c r="AP76" i="1"/>
  <c r="BJ76" i="1" s="1"/>
  <c r="AV76" i="1"/>
  <c r="E82" i="3"/>
  <c r="AI76" i="1"/>
  <c r="Q81" i="3"/>
  <c r="AB76" i="1"/>
  <c r="K76" i="1"/>
  <c r="AA76" i="1"/>
  <c r="X82" i="3"/>
  <c r="AE76" i="1" s="1"/>
  <c r="N82" i="3"/>
  <c r="E80" i="7"/>
  <c r="F82" i="3"/>
  <c r="BD76" i="1"/>
  <c r="BM76" i="1"/>
  <c r="BF76" i="1"/>
  <c r="AT76" i="1" s="1"/>
  <c r="BG76" i="1"/>
  <c r="BK76" i="1" s="1"/>
  <c r="BE76" i="1"/>
  <c r="AD76" i="1" s="1"/>
  <c r="J76" i="1"/>
  <c r="Q76" i="1"/>
  <c r="U82" i="3" l="1"/>
  <c r="I82" i="3"/>
  <c r="BI76" i="1"/>
  <c r="T76" i="1"/>
  <c r="V76" i="1" s="1"/>
  <c r="O77" i="1" s="1"/>
  <c r="BH76" i="1"/>
  <c r="S81" i="3"/>
  <c r="K79" i="7"/>
  <c r="AG76" i="1"/>
  <c r="X77" i="1" s="1"/>
  <c r="V82" i="3"/>
  <c r="J82" i="3"/>
  <c r="AR76" i="1"/>
  <c r="L76" i="1"/>
  <c r="M76" i="1" s="1"/>
  <c r="I77" i="1" s="1"/>
  <c r="AQ76" i="1"/>
  <c r="P77" i="1" l="1"/>
  <c r="U77" i="1"/>
  <c r="D83" i="3"/>
  <c r="Z77" i="1"/>
  <c r="R77" i="1" s="1"/>
  <c r="AF77" i="1"/>
  <c r="Y77" i="1"/>
  <c r="O82" i="3"/>
  <c r="Y82" i="3"/>
  <c r="AU76" i="1" s="1"/>
  <c r="AW76" i="1" s="1"/>
  <c r="AK77" i="1" s="1"/>
  <c r="Z82" i="3"/>
  <c r="BL76" i="1" s="1"/>
  <c r="BN76" i="1" s="1"/>
  <c r="BC77" i="1" s="1"/>
  <c r="P82" i="3"/>
  <c r="AN77" i="1" l="1"/>
  <c r="AC77" i="1" s="1"/>
  <c r="AO77" i="1"/>
  <c r="AS77" i="1" s="1"/>
  <c r="E83" i="3"/>
  <c r="AP77" i="1"/>
  <c r="BJ77" i="1" s="1"/>
  <c r="AV77" i="1"/>
  <c r="AL77" i="1"/>
  <c r="AM77" i="1"/>
  <c r="S77" i="1" s="1"/>
  <c r="AI77" i="1"/>
  <c r="BF77" i="1"/>
  <c r="AT77" i="1" s="1"/>
  <c r="BG77" i="1"/>
  <c r="BK77" i="1" s="1"/>
  <c r="BE77" i="1"/>
  <c r="AD77" i="1" s="1"/>
  <c r="BD77" i="1"/>
  <c r="BM77" i="1"/>
  <c r="F83" i="3"/>
  <c r="H83" i="3"/>
  <c r="AC39" i="3"/>
  <c r="J77" i="1"/>
  <c r="Q77" i="1"/>
  <c r="K77" i="1"/>
  <c r="AB77" i="1"/>
  <c r="AA77" i="1"/>
  <c r="Q82" i="3"/>
  <c r="K80" i="7" l="1"/>
  <c r="S82" i="3"/>
  <c r="V83" i="3"/>
  <c r="J83" i="3"/>
  <c r="AE39" i="3"/>
  <c r="U83" i="3"/>
  <c r="I83" i="3"/>
  <c r="AD39" i="3"/>
  <c r="BI77" i="1"/>
  <c r="T77" i="1"/>
  <c r="V77" i="1" s="1"/>
  <c r="O78" i="1" s="1"/>
  <c r="BH77" i="1"/>
  <c r="L77" i="1"/>
  <c r="M77" i="1" s="1"/>
  <c r="I78" i="1" s="1"/>
  <c r="AQ77" i="1"/>
  <c r="AR77" i="1"/>
  <c r="X83" i="3"/>
  <c r="N83" i="3"/>
  <c r="E81" i="7"/>
  <c r="AF39" i="3"/>
  <c r="O37" i="7" s="1"/>
  <c r="P78" i="1" l="1"/>
  <c r="U78" i="1"/>
  <c r="AE77" i="1"/>
  <c r="AG77" i="1" s="1"/>
  <c r="X78" i="1" s="1"/>
  <c r="AI39" i="3"/>
  <c r="O83" i="3"/>
  <c r="Y83" i="3"/>
  <c r="AG39" i="3"/>
  <c r="P83" i="3"/>
  <c r="Z83" i="3"/>
  <c r="AH39" i="3"/>
  <c r="Q83" i="3" l="1"/>
  <c r="K81" i="7" s="1"/>
  <c r="BL77" i="1"/>
  <c r="BN77" i="1" s="1"/>
  <c r="BC78" i="1" s="1"/>
  <c r="AK39" i="3"/>
  <c r="Q78" i="1"/>
  <c r="J78" i="1"/>
  <c r="AU77" i="1"/>
  <c r="AW77" i="1" s="1"/>
  <c r="AK78" i="1" s="1"/>
  <c r="AI78" i="1" s="1"/>
  <c r="AJ39" i="3"/>
  <c r="D84" i="3"/>
  <c r="Y78" i="1"/>
  <c r="Z78" i="1"/>
  <c r="R78" i="1" s="1"/>
  <c r="AF78" i="1"/>
  <c r="S83" i="3" l="1"/>
  <c r="AL39" i="3"/>
  <c r="U37" i="7" s="1"/>
  <c r="BE78" i="1"/>
  <c r="AD78" i="1" s="1"/>
  <c r="BD78" i="1"/>
  <c r="BM78" i="1"/>
  <c r="BG78" i="1"/>
  <c r="BK78" i="1" s="1"/>
  <c r="BF78" i="1"/>
  <c r="AT78" i="1" s="1"/>
  <c r="F84" i="3"/>
  <c r="AB78" i="1"/>
  <c r="K78" i="1"/>
  <c r="AA78" i="1"/>
  <c r="E84" i="3"/>
  <c r="AP78" i="1"/>
  <c r="BJ78" i="1" s="1"/>
  <c r="AV78" i="1"/>
  <c r="AL78" i="1"/>
  <c r="AM78" i="1"/>
  <c r="S78" i="1" s="1"/>
  <c r="AN78" i="1"/>
  <c r="AC78" i="1" s="1"/>
  <c r="AO78" i="1"/>
  <c r="AS78" i="1" s="1"/>
  <c r="H84" i="3"/>
  <c r="N84" i="3" l="1"/>
  <c r="X84" i="3"/>
  <c r="E82" i="7"/>
  <c r="AR78" i="1"/>
  <c r="L78" i="1"/>
  <c r="M78" i="1" s="1"/>
  <c r="I79" i="1" s="1"/>
  <c r="AQ78" i="1"/>
  <c r="V84" i="3"/>
  <c r="J84" i="3"/>
  <c r="BI78" i="1"/>
  <c r="T78" i="1"/>
  <c r="V78" i="1" s="1"/>
  <c r="O79" i="1" s="1"/>
  <c r="BH78" i="1"/>
  <c r="U84" i="3"/>
  <c r="I84" i="3"/>
  <c r="P79" i="1" l="1"/>
  <c r="U79" i="1"/>
  <c r="AE78" i="1"/>
  <c r="AG78" i="1" s="1"/>
  <c r="X79" i="1" s="1"/>
  <c r="P84" i="3"/>
  <c r="Z84" i="3"/>
  <c r="O84" i="3"/>
  <c r="Y84" i="3"/>
  <c r="Q84" i="3" l="1"/>
  <c r="S84" i="3" s="1"/>
  <c r="AU78" i="1"/>
  <c r="AW78" i="1" s="1"/>
  <c r="AK79" i="1" s="1"/>
  <c r="BL78" i="1"/>
  <c r="BN78" i="1" s="1"/>
  <c r="BC79" i="1" s="1"/>
  <c r="D85" i="3"/>
  <c r="Z79" i="1"/>
  <c r="R79" i="1" s="1"/>
  <c r="AF79" i="1"/>
  <c r="Y79" i="1"/>
  <c r="Q79" i="1"/>
  <c r="J79" i="1"/>
  <c r="K82" i="7" l="1"/>
  <c r="AB79" i="1"/>
  <c r="K79" i="1"/>
  <c r="AA79" i="1"/>
  <c r="H85" i="3"/>
  <c r="AM79" i="1"/>
  <c r="S79" i="1" s="1"/>
  <c r="AL79" i="1"/>
  <c r="AV79" i="1"/>
  <c r="AP79" i="1"/>
  <c r="BJ79" i="1" s="1"/>
  <c r="AN79" i="1"/>
  <c r="AC79" i="1" s="1"/>
  <c r="E85" i="3"/>
  <c r="AO79" i="1"/>
  <c r="AS79" i="1" s="1"/>
  <c r="F85" i="3"/>
  <c r="BD79" i="1"/>
  <c r="BM79" i="1"/>
  <c r="BE79" i="1"/>
  <c r="AD79" i="1" s="1"/>
  <c r="BF79" i="1"/>
  <c r="AT79" i="1" s="1"/>
  <c r="BG79" i="1"/>
  <c r="BK79" i="1" s="1"/>
  <c r="AI79" i="1"/>
  <c r="T79" i="1" l="1"/>
  <c r="V79" i="1" s="1"/>
  <c r="O80" i="1" s="1"/>
  <c r="BI79" i="1"/>
  <c r="BH79" i="1"/>
  <c r="U85" i="3"/>
  <c r="I85" i="3"/>
  <c r="AR79" i="1"/>
  <c r="L79" i="1"/>
  <c r="M79" i="1" s="1"/>
  <c r="I80" i="1" s="1"/>
  <c r="AQ79" i="1"/>
  <c r="N85" i="3"/>
  <c r="X85" i="3"/>
  <c r="E83" i="7"/>
  <c r="V85" i="3"/>
  <c r="J85" i="3"/>
  <c r="U80" i="1" l="1"/>
  <c r="O85" i="3"/>
  <c r="Y85" i="3"/>
  <c r="P80" i="1"/>
  <c r="P85" i="3"/>
  <c r="Z85" i="3"/>
  <c r="AE79" i="1"/>
  <c r="AG79" i="1" s="1"/>
  <c r="X80" i="1" s="1"/>
  <c r="Q85" i="3" l="1"/>
  <c r="K83" i="7" s="1"/>
  <c r="AU79" i="1"/>
  <c r="AW79" i="1" s="1"/>
  <c r="AK80" i="1" s="1"/>
  <c r="Z80" i="1"/>
  <c r="R80" i="1" s="1"/>
  <c r="D86" i="3"/>
  <c r="Y80" i="1"/>
  <c r="AF80" i="1"/>
  <c r="J80" i="1"/>
  <c r="Q80" i="1"/>
  <c r="BL79" i="1"/>
  <c r="BN79" i="1" s="1"/>
  <c r="BC80" i="1" s="1"/>
  <c r="S85" i="3" l="1"/>
  <c r="BF80" i="1"/>
  <c r="AT80" i="1" s="1"/>
  <c r="BG80" i="1"/>
  <c r="BK80" i="1" s="1"/>
  <c r="BM80" i="1"/>
  <c r="F86" i="3"/>
  <c r="BD80" i="1"/>
  <c r="BE80" i="1"/>
  <c r="AD80" i="1" s="1"/>
  <c r="AB80" i="1"/>
  <c r="K80" i="1"/>
  <c r="AA80" i="1"/>
  <c r="H86" i="3"/>
  <c r="AN80" i="1"/>
  <c r="AC80" i="1" s="1"/>
  <c r="AO80" i="1"/>
  <c r="AS80" i="1" s="1"/>
  <c r="AL80" i="1"/>
  <c r="AV80" i="1"/>
  <c r="E86" i="3"/>
  <c r="AP80" i="1"/>
  <c r="BJ80" i="1" s="1"/>
  <c r="AM80" i="1"/>
  <c r="S80" i="1" s="1"/>
  <c r="AI80" i="1"/>
  <c r="T80" i="1" l="1"/>
  <c r="V80" i="1" s="1"/>
  <c r="O81" i="1" s="1"/>
  <c r="BI80" i="1"/>
  <c r="BH80" i="1"/>
  <c r="AR80" i="1"/>
  <c r="L80" i="1"/>
  <c r="M80" i="1" s="1"/>
  <c r="I81" i="1" s="1"/>
  <c r="AQ80" i="1"/>
  <c r="X86" i="3"/>
  <c r="N86" i="3"/>
  <c r="E84" i="7"/>
  <c r="V86" i="3"/>
  <c r="J86" i="3"/>
  <c r="U86" i="3"/>
  <c r="I86" i="3"/>
  <c r="P81" i="1" l="1"/>
  <c r="U81" i="1"/>
  <c r="Z86" i="3"/>
  <c r="P86" i="3"/>
  <c r="Y86" i="3"/>
  <c r="O86" i="3"/>
  <c r="AE80" i="1"/>
  <c r="AG80" i="1" s="1"/>
  <c r="X81" i="1" s="1"/>
  <c r="Q86" i="3" l="1"/>
  <c r="K84" i="7" s="1"/>
  <c r="D87" i="3"/>
  <c r="Z81" i="1"/>
  <c r="R81" i="1" s="1"/>
  <c r="Y81" i="1"/>
  <c r="AF81" i="1"/>
  <c r="AU80" i="1"/>
  <c r="AW80" i="1" s="1"/>
  <c r="AK81" i="1" s="1"/>
  <c r="BL80" i="1"/>
  <c r="BN80" i="1" s="1"/>
  <c r="BC81" i="1" s="1"/>
  <c r="Q81" i="1"/>
  <c r="J81" i="1"/>
  <c r="S86" i="3" l="1"/>
  <c r="K81" i="1"/>
  <c r="AB81" i="1"/>
  <c r="AA81" i="1"/>
  <c r="E87" i="3"/>
  <c r="AP81" i="1"/>
  <c r="BJ81" i="1" s="1"/>
  <c r="AV81" i="1"/>
  <c r="AL81" i="1"/>
  <c r="AM81" i="1"/>
  <c r="S81" i="1" s="1"/>
  <c r="AN81" i="1"/>
  <c r="AC81" i="1" s="1"/>
  <c r="AO81" i="1"/>
  <c r="AS81" i="1" s="1"/>
  <c r="BF81" i="1"/>
  <c r="AT81" i="1" s="1"/>
  <c r="BD81" i="1"/>
  <c r="BM81" i="1"/>
  <c r="F87" i="3"/>
  <c r="BG81" i="1"/>
  <c r="BK81" i="1" s="1"/>
  <c r="BE81" i="1"/>
  <c r="AD81" i="1" s="1"/>
  <c r="AI81" i="1"/>
  <c r="H87" i="3"/>
  <c r="AR81" i="1" l="1"/>
  <c r="L81" i="1"/>
  <c r="M81" i="1" s="1"/>
  <c r="I82" i="1" s="1"/>
  <c r="AQ81" i="1"/>
  <c r="N87" i="3"/>
  <c r="X87" i="3"/>
  <c r="E85" i="7"/>
  <c r="BI81" i="1"/>
  <c r="T81" i="1"/>
  <c r="V81" i="1" s="1"/>
  <c r="O82" i="1" s="1"/>
  <c r="BH81" i="1"/>
  <c r="V87" i="3"/>
  <c r="J87" i="3"/>
  <c r="U87" i="3"/>
  <c r="I87" i="3"/>
  <c r="P87" i="3" l="1"/>
  <c r="Z87" i="3"/>
  <c r="O87" i="3"/>
  <c r="Y87" i="3"/>
  <c r="P82" i="1"/>
  <c r="U82" i="1"/>
  <c r="AE81" i="1"/>
  <c r="AG81" i="1" s="1"/>
  <c r="X82" i="1" s="1"/>
  <c r="Q87" i="3" l="1"/>
  <c r="K85" i="7" s="1"/>
  <c r="BL81" i="1"/>
  <c r="BN81" i="1" s="1"/>
  <c r="BC82" i="1" s="1"/>
  <c r="AU81" i="1"/>
  <c r="AW81" i="1" s="1"/>
  <c r="AK82" i="1" s="1"/>
  <c r="D88" i="3"/>
  <c r="Y82" i="1"/>
  <c r="Z82" i="1"/>
  <c r="R82" i="1" s="1"/>
  <c r="AF82" i="1"/>
  <c r="Q82" i="1"/>
  <c r="J82" i="1"/>
  <c r="S87" i="3" l="1"/>
  <c r="H88" i="3"/>
  <c r="BE82" i="1"/>
  <c r="AD82" i="1" s="1"/>
  <c r="BF82" i="1"/>
  <c r="AT82" i="1" s="1"/>
  <c r="BD82" i="1"/>
  <c r="F88" i="3"/>
  <c r="BG82" i="1"/>
  <c r="BK82" i="1" s="1"/>
  <c r="BM82" i="1"/>
  <c r="AL82" i="1"/>
  <c r="AM82" i="1"/>
  <c r="S82" i="1" s="1"/>
  <c r="AV82" i="1"/>
  <c r="AN82" i="1"/>
  <c r="AC82" i="1" s="1"/>
  <c r="AO82" i="1"/>
  <c r="AS82" i="1" s="1"/>
  <c r="E88" i="3"/>
  <c r="AP82" i="1"/>
  <c r="BJ82" i="1" s="1"/>
  <c r="AI82" i="1"/>
  <c r="AB82" i="1"/>
  <c r="K82" i="1"/>
  <c r="AA82" i="1"/>
  <c r="V88" i="3" l="1"/>
  <c r="J88" i="3"/>
  <c r="U88" i="3"/>
  <c r="I88" i="3"/>
  <c r="T82" i="1"/>
  <c r="V82" i="1" s="1"/>
  <c r="O83" i="1" s="1"/>
  <c r="BI82" i="1"/>
  <c r="BH82" i="1"/>
  <c r="N88" i="3"/>
  <c r="X88" i="3"/>
  <c r="E86" i="7"/>
  <c r="AR82" i="1"/>
  <c r="L82" i="1"/>
  <c r="M82" i="1" s="1"/>
  <c r="I83" i="1" s="1"/>
  <c r="AQ82" i="1"/>
  <c r="P83" i="1" l="1"/>
  <c r="U83" i="1"/>
  <c r="AE82" i="1"/>
  <c r="AG82" i="1" s="1"/>
  <c r="X83" i="1" s="1"/>
  <c r="Z88" i="3"/>
  <c r="P88" i="3"/>
  <c r="O88" i="3"/>
  <c r="Y88" i="3"/>
  <c r="Q88" i="3" l="1"/>
  <c r="S88" i="3" s="1"/>
  <c r="D89" i="3"/>
  <c r="H89" i="3" s="1"/>
  <c r="Y83" i="1"/>
  <c r="AF83" i="1"/>
  <c r="Z83" i="1"/>
  <c r="R83" i="1" s="1"/>
  <c r="AU82" i="1"/>
  <c r="AW82" i="1" s="1"/>
  <c r="AK83" i="1" s="1"/>
  <c r="BL82" i="1"/>
  <c r="BN82" i="1" s="1"/>
  <c r="BC83" i="1" s="1"/>
  <c r="J83" i="1"/>
  <c r="Q83" i="1"/>
  <c r="AI83" i="1" l="1"/>
  <c r="K86" i="7"/>
  <c r="F89" i="3"/>
  <c r="BD83" i="1"/>
  <c r="BM83" i="1"/>
  <c r="BG83" i="1"/>
  <c r="BK83" i="1" s="1"/>
  <c r="BE83" i="1"/>
  <c r="AD83" i="1" s="1"/>
  <c r="BF83" i="1"/>
  <c r="AT83" i="1" s="1"/>
  <c r="N89" i="3"/>
  <c r="E87" i="7"/>
  <c r="X89" i="3"/>
  <c r="AE83" i="1" s="1"/>
  <c r="AM83" i="1"/>
  <c r="S83" i="1" s="1"/>
  <c r="AN83" i="1"/>
  <c r="AC83" i="1" s="1"/>
  <c r="AO83" i="1"/>
  <c r="AS83" i="1" s="1"/>
  <c r="AP83" i="1"/>
  <c r="BJ83" i="1" s="1"/>
  <c r="E89" i="3"/>
  <c r="AV83" i="1"/>
  <c r="AL83" i="1"/>
  <c r="AB83" i="1"/>
  <c r="K83" i="1"/>
  <c r="AA83" i="1"/>
  <c r="AR83" i="1" l="1"/>
  <c r="L83" i="1"/>
  <c r="M83" i="1" s="1"/>
  <c r="I84" i="1" s="1"/>
  <c r="AQ83" i="1"/>
  <c r="V89" i="3"/>
  <c r="J89" i="3"/>
  <c r="AG83" i="1"/>
  <c r="X84" i="1" s="1"/>
  <c r="U89" i="3"/>
  <c r="I89" i="3"/>
  <c r="BI83" i="1"/>
  <c r="BH83" i="1"/>
  <c r="T83" i="1"/>
  <c r="V83" i="1" s="1"/>
  <c r="O84" i="1" s="1"/>
  <c r="U84" i="1" l="1"/>
  <c r="Y84" i="1"/>
  <c r="D90" i="3"/>
  <c r="H90" i="3" s="1"/>
  <c r="Z84" i="1"/>
  <c r="R84" i="1" s="1"/>
  <c r="AF84" i="1"/>
  <c r="O89" i="3"/>
  <c r="Y89" i="3"/>
  <c r="AU83" i="1" s="1"/>
  <c r="AW83" i="1" s="1"/>
  <c r="AK84" i="1" s="1"/>
  <c r="Z89" i="3"/>
  <c r="BL83" i="1" s="1"/>
  <c r="BN83" i="1" s="1"/>
  <c r="BC84" i="1" s="1"/>
  <c r="P89" i="3"/>
  <c r="P84" i="1"/>
  <c r="AI84" i="1" l="1"/>
  <c r="F90" i="3"/>
  <c r="BF84" i="1"/>
  <c r="AT84" i="1" s="1"/>
  <c r="BG84" i="1"/>
  <c r="BK84" i="1" s="1"/>
  <c r="BE84" i="1"/>
  <c r="AD84" i="1" s="1"/>
  <c r="BD84" i="1"/>
  <c r="BM84" i="1"/>
  <c r="K84" i="1"/>
  <c r="AB84" i="1"/>
  <c r="AA84" i="1"/>
  <c r="J84" i="1"/>
  <c r="Q84" i="1"/>
  <c r="AN84" i="1"/>
  <c r="AC84" i="1" s="1"/>
  <c r="AO84" i="1"/>
  <c r="AS84" i="1" s="1"/>
  <c r="E90" i="3"/>
  <c r="AP84" i="1"/>
  <c r="BJ84" i="1" s="1"/>
  <c r="AV84" i="1"/>
  <c r="AL84" i="1"/>
  <c r="AM84" i="1"/>
  <c r="S84" i="1" s="1"/>
  <c r="Q89" i="3"/>
  <c r="X90" i="3"/>
  <c r="AE84" i="1" s="1"/>
  <c r="N90" i="3"/>
  <c r="E88" i="7"/>
  <c r="AG84" i="1" l="1"/>
  <c r="X85" i="1" s="1"/>
  <c r="L84" i="1"/>
  <c r="M84" i="1" s="1"/>
  <c r="I85" i="1" s="1"/>
  <c r="AR84" i="1"/>
  <c r="AQ84" i="1"/>
  <c r="U90" i="3"/>
  <c r="I90" i="3"/>
  <c r="S89" i="3"/>
  <c r="K87" i="7"/>
  <c r="BI84" i="1"/>
  <c r="T84" i="1"/>
  <c r="V84" i="1" s="1"/>
  <c r="O85" i="1" s="1"/>
  <c r="BH84" i="1"/>
  <c r="V90" i="3"/>
  <c r="J90" i="3"/>
  <c r="P85" i="1" l="1"/>
  <c r="U85" i="1"/>
  <c r="P90" i="3"/>
  <c r="Z90" i="3"/>
  <c r="BL84" i="1" s="1"/>
  <c r="BN84" i="1" s="1"/>
  <c r="BC85" i="1" s="1"/>
  <c r="O90" i="3"/>
  <c r="Y90" i="3"/>
  <c r="AU84" i="1" s="1"/>
  <c r="AW84" i="1" s="1"/>
  <c r="AK85" i="1" s="1"/>
  <c r="D91" i="3"/>
  <c r="H91" i="3" s="1"/>
  <c r="Y85" i="1"/>
  <c r="Z85" i="1"/>
  <c r="R85" i="1" s="1"/>
  <c r="AF85" i="1"/>
  <c r="E91" i="3" l="1"/>
  <c r="AP85" i="1"/>
  <c r="BJ85" i="1" s="1"/>
  <c r="AV85" i="1"/>
  <c r="AL85" i="1"/>
  <c r="AM85" i="1"/>
  <c r="S85" i="1" s="1"/>
  <c r="AN85" i="1"/>
  <c r="AC85" i="1" s="1"/>
  <c r="AO85" i="1"/>
  <c r="AS85" i="1" s="1"/>
  <c r="AI85" i="1"/>
  <c r="BE85" i="1"/>
  <c r="AD85" i="1" s="1"/>
  <c r="BF85" i="1"/>
  <c r="AT85" i="1" s="1"/>
  <c r="BD85" i="1"/>
  <c r="BM85" i="1"/>
  <c r="F91" i="3"/>
  <c r="BG85" i="1"/>
  <c r="BK85" i="1" s="1"/>
  <c r="Q90" i="3"/>
  <c r="K85" i="1"/>
  <c r="AB85" i="1"/>
  <c r="AA85" i="1"/>
  <c r="N91" i="3"/>
  <c r="X91" i="3"/>
  <c r="AE85" i="1" s="1"/>
  <c r="E89" i="7"/>
  <c r="Q85" i="1"/>
  <c r="J85" i="1"/>
  <c r="AR85" i="1" l="1"/>
  <c r="L85" i="1"/>
  <c r="AQ85" i="1"/>
  <c r="V91" i="3"/>
  <c r="J91" i="3"/>
  <c r="M85" i="1"/>
  <c r="I86" i="1" s="1"/>
  <c r="K88" i="7"/>
  <c r="S90" i="3"/>
  <c r="AG85" i="1"/>
  <c r="X86" i="1" s="1"/>
  <c r="BI85" i="1"/>
  <c r="T85" i="1"/>
  <c r="V85" i="1" s="1"/>
  <c r="O86" i="1" s="1"/>
  <c r="BH85" i="1"/>
  <c r="U91" i="3"/>
  <c r="I91" i="3"/>
  <c r="D92" i="3" l="1"/>
  <c r="H92" i="3" s="1"/>
  <c r="Y86" i="1"/>
  <c r="Z86" i="1"/>
  <c r="R86" i="1" s="1"/>
  <c r="AF86" i="1"/>
  <c r="U86" i="1"/>
  <c r="P86" i="1"/>
  <c r="P91" i="3"/>
  <c r="Z91" i="3"/>
  <c r="BL85" i="1" s="1"/>
  <c r="BN85" i="1" s="1"/>
  <c r="BC86" i="1" s="1"/>
  <c r="O91" i="3"/>
  <c r="Y91" i="3"/>
  <c r="AU85" i="1" s="1"/>
  <c r="AW85" i="1" s="1"/>
  <c r="AK86" i="1" s="1"/>
  <c r="BE86" i="1" l="1"/>
  <c r="AD86" i="1" s="1"/>
  <c r="F92" i="3"/>
  <c r="BD86" i="1"/>
  <c r="BM86" i="1"/>
  <c r="BG86" i="1"/>
  <c r="BK86" i="1" s="1"/>
  <c r="BF86" i="1"/>
  <c r="AT86" i="1" s="1"/>
  <c r="AL86" i="1"/>
  <c r="AM86" i="1"/>
  <c r="S86" i="1" s="1"/>
  <c r="E92" i="3"/>
  <c r="AN86" i="1"/>
  <c r="AC86" i="1" s="1"/>
  <c r="AO86" i="1"/>
  <c r="AS86" i="1" s="1"/>
  <c r="AV86" i="1"/>
  <c r="AP86" i="1"/>
  <c r="BJ86" i="1" s="1"/>
  <c r="AI86" i="1"/>
  <c r="Q91" i="3"/>
  <c r="AB86" i="1"/>
  <c r="K86" i="1"/>
  <c r="AA86" i="1"/>
  <c r="Q86" i="1"/>
  <c r="J86" i="1"/>
  <c r="N92" i="3"/>
  <c r="X92" i="3"/>
  <c r="AE86" i="1" s="1"/>
  <c r="E90" i="7"/>
  <c r="AG86" i="1" l="1"/>
  <c r="AR86" i="1"/>
  <c r="L86" i="1"/>
  <c r="M86" i="1" s="1"/>
  <c r="I87" i="1" s="1"/>
  <c r="AQ86" i="1"/>
  <c r="X87" i="1"/>
  <c r="U92" i="3"/>
  <c r="I92" i="3"/>
  <c r="T86" i="1"/>
  <c r="V86" i="1" s="1"/>
  <c r="O87" i="1" s="1"/>
  <c r="BI86" i="1"/>
  <c r="BH86" i="1"/>
  <c r="V92" i="3"/>
  <c r="J92" i="3"/>
  <c r="S91" i="3"/>
  <c r="K89" i="7"/>
  <c r="P87" i="1" l="1"/>
  <c r="P92" i="3"/>
  <c r="Z92" i="3"/>
  <c r="BL86" i="1" s="1"/>
  <c r="BN86" i="1" s="1"/>
  <c r="BC87" i="1" s="1"/>
  <c r="Y87" i="1"/>
  <c r="Z87" i="1"/>
  <c r="R87" i="1" s="1"/>
  <c r="AF87" i="1"/>
  <c r="D93" i="3"/>
  <c r="H93" i="3" s="1"/>
  <c r="U87" i="1"/>
  <c r="O92" i="3"/>
  <c r="Y92" i="3"/>
  <c r="AU86" i="1" s="1"/>
  <c r="AW86" i="1" s="1"/>
  <c r="AK87" i="1" s="1"/>
  <c r="Q92" i="3" l="1"/>
  <c r="S92" i="3" s="1"/>
  <c r="AM87" i="1"/>
  <c r="S87" i="1" s="1"/>
  <c r="AN87" i="1"/>
  <c r="AC87" i="1" s="1"/>
  <c r="AO87" i="1"/>
  <c r="AS87" i="1" s="1"/>
  <c r="AL87" i="1"/>
  <c r="AV87" i="1"/>
  <c r="E93" i="3"/>
  <c r="AP87" i="1"/>
  <c r="BJ87" i="1" s="1"/>
  <c r="AI87" i="1"/>
  <c r="F93" i="3"/>
  <c r="BD87" i="1"/>
  <c r="BM87" i="1"/>
  <c r="BF87" i="1"/>
  <c r="AT87" i="1" s="1"/>
  <c r="BG87" i="1"/>
  <c r="BK87" i="1" s="1"/>
  <c r="BE87" i="1"/>
  <c r="AD87" i="1" s="1"/>
  <c r="J87" i="1"/>
  <c r="Q87" i="1"/>
  <c r="AB87" i="1"/>
  <c r="K87" i="1"/>
  <c r="AA87" i="1"/>
  <c r="X93" i="3"/>
  <c r="AE87" i="1" s="1"/>
  <c r="N93" i="3"/>
  <c r="E91" i="7"/>
  <c r="K90" i="7" l="1"/>
  <c r="T87" i="1"/>
  <c r="V87" i="1" s="1"/>
  <c r="O88" i="1" s="1"/>
  <c r="BI87" i="1"/>
  <c r="BH87" i="1"/>
  <c r="U93" i="3"/>
  <c r="I93" i="3"/>
  <c r="AG87" i="1"/>
  <c r="X88" i="1" s="1"/>
  <c r="V93" i="3"/>
  <c r="J93" i="3"/>
  <c r="AR87" i="1"/>
  <c r="L87" i="1"/>
  <c r="M87" i="1" s="1"/>
  <c r="I88" i="1" s="1"/>
  <c r="AQ87" i="1"/>
  <c r="P88" i="1" l="1"/>
  <c r="U88" i="1"/>
  <c r="O93" i="3"/>
  <c r="Y93" i="3"/>
  <c r="AU87" i="1" s="1"/>
  <c r="AW87" i="1" s="1"/>
  <c r="AK88" i="1" s="1"/>
  <c r="Z93" i="3"/>
  <c r="BL87" i="1" s="1"/>
  <c r="BN87" i="1" s="1"/>
  <c r="BC88" i="1" s="1"/>
  <c r="P93" i="3"/>
  <c r="Y88" i="1"/>
  <c r="Z88" i="1"/>
  <c r="R88" i="1" s="1"/>
  <c r="AF88" i="1"/>
  <c r="D94" i="3"/>
  <c r="H94" i="3" s="1"/>
  <c r="Q93" i="3" l="1"/>
  <c r="K91" i="7" s="1"/>
  <c r="AN88" i="1"/>
  <c r="AC88" i="1" s="1"/>
  <c r="AO88" i="1"/>
  <c r="AS88" i="1" s="1"/>
  <c r="E94" i="3"/>
  <c r="AP88" i="1"/>
  <c r="BJ88" i="1" s="1"/>
  <c r="AV88" i="1"/>
  <c r="AL88" i="1"/>
  <c r="AM88" i="1"/>
  <c r="S88" i="1" s="1"/>
  <c r="AI88" i="1"/>
  <c r="K88" i="1"/>
  <c r="AB88" i="1"/>
  <c r="AA88" i="1"/>
  <c r="BF88" i="1"/>
  <c r="AT88" i="1" s="1"/>
  <c r="BG88" i="1"/>
  <c r="BK88" i="1" s="1"/>
  <c r="F94" i="3"/>
  <c r="BM88" i="1"/>
  <c r="BD88" i="1"/>
  <c r="BE88" i="1"/>
  <c r="AD88" i="1" s="1"/>
  <c r="X94" i="3"/>
  <c r="AE88" i="1" s="1"/>
  <c r="N94" i="3"/>
  <c r="E92" i="7"/>
  <c r="J88" i="1"/>
  <c r="Q88" i="1"/>
  <c r="S93" i="3" l="1"/>
  <c r="AG88" i="1"/>
  <c r="X89" i="1" s="1"/>
  <c r="V94" i="3"/>
  <c r="J94" i="3"/>
  <c r="AR88" i="1"/>
  <c r="L88" i="1"/>
  <c r="M88" i="1" s="1"/>
  <c r="I89" i="1" s="1"/>
  <c r="AQ88" i="1"/>
  <c r="U94" i="3"/>
  <c r="I94" i="3"/>
  <c r="BI88" i="1"/>
  <c r="T88" i="1"/>
  <c r="V88" i="1" s="1"/>
  <c r="O89" i="1" s="1"/>
  <c r="BH88" i="1"/>
  <c r="U89" i="1" l="1"/>
  <c r="P94" i="3"/>
  <c r="Z94" i="3"/>
  <c r="BL88" i="1" s="1"/>
  <c r="BN88" i="1" s="1"/>
  <c r="BC89" i="1" s="1"/>
  <c r="O94" i="3"/>
  <c r="Y94" i="3"/>
  <c r="AU88" i="1" s="1"/>
  <c r="AW88" i="1" s="1"/>
  <c r="AK89" i="1" s="1"/>
  <c r="D95" i="3"/>
  <c r="Y89" i="1"/>
  <c r="Z89" i="1"/>
  <c r="R89" i="1" s="1"/>
  <c r="AF89" i="1"/>
  <c r="P89" i="1"/>
  <c r="Q94" i="3" l="1"/>
  <c r="K92" i="7" s="1"/>
  <c r="Q89" i="1"/>
  <c r="J89" i="1"/>
  <c r="E95" i="3"/>
  <c r="AP89" i="1"/>
  <c r="BJ89" i="1" s="1"/>
  <c r="AV89" i="1"/>
  <c r="AL89" i="1"/>
  <c r="AM89" i="1"/>
  <c r="S89" i="1" s="1"/>
  <c r="AO89" i="1"/>
  <c r="AS89" i="1" s="1"/>
  <c r="AN89" i="1"/>
  <c r="AC89" i="1" s="1"/>
  <c r="BE89" i="1"/>
  <c r="AD89" i="1" s="1"/>
  <c r="BF89" i="1"/>
  <c r="AT89" i="1" s="1"/>
  <c r="BD89" i="1"/>
  <c r="BG89" i="1"/>
  <c r="BK89" i="1" s="1"/>
  <c r="F95" i="3"/>
  <c r="BM89" i="1"/>
  <c r="H95" i="3"/>
  <c r="AC40" i="3"/>
  <c r="AI89" i="1"/>
  <c r="K89" i="1"/>
  <c r="AB89" i="1"/>
  <c r="AA89" i="1"/>
  <c r="S94" i="3" l="1"/>
  <c r="V95" i="3"/>
  <c r="J95" i="3"/>
  <c r="AE40" i="3"/>
  <c r="N95" i="3"/>
  <c r="X95" i="3"/>
  <c r="E93" i="7"/>
  <c r="AF40" i="3"/>
  <c r="O38" i="7" s="1"/>
  <c r="BI89" i="1"/>
  <c r="T89" i="1"/>
  <c r="V89" i="1" s="1"/>
  <c r="O90" i="1" s="1"/>
  <c r="BH89" i="1"/>
  <c r="U95" i="3"/>
  <c r="I95" i="3"/>
  <c r="AD40" i="3"/>
  <c r="AR89" i="1"/>
  <c r="L89" i="1"/>
  <c r="M89" i="1" s="1"/>
  <c r="I90" i="1" s="1"/>
  <c r="AQ89" i="1"/>
  <c r="U90" i="1" l="1"/>
  <c r="P90" i="1"/>
  <c r="P95" i="3"/>
  <c r="Z95" i="3"/>
  <c r="AH40" i="3"/>
  <c r="AE89" i="1"/>
  <c r="AG89" i="1" s="1"/>
  <c r="X90" i="1" s="1"/>
  <c r="AI40" i="3"/>
  <c r="O95" i="3"/>
  <c r="Y95" i="3"/>
  <c r="AG40" i="3"/>
  <c r="Q95" i="3" l="1"/>
  <c r="K93" i="7" s="1"/>
  <c r="BL89" i="1"/>
  <c r="BN89" i="1" s="1"/>
  <c r="BC90" i="1" s="1"/>
  <c r="AK40" i="3"/>
  <c r="D96" i="3"/>
  <c r="Y90" i="1"/>
  <c r="Z90" i="1"/>
  <c r="R90" i="1" s="1"/>
  <c r="AF90" i="1"/>
  <c r="Q90" i="1"/>
  <c r="J90" i="1"/>
  <c r="AU89" i="1"/>
  <c r="AW89" i="1" s="1"/>
  <c r="AK90" i="1" s="1"/>
  <c r="AJ40" i="3"/>
  <c r="S95" i="3" l="1"/>
  <c r="AL40" i="3"/>
  <c r="U38" i="7" s="1"/>
  <c r="BE90" i="1"/>
  <c r="AD90" i="1" s="1"/>
  <c r="F96" i="3"/>
  <c r="BD90" i="1"/>
  <c r="BM90" i="1"/>
  <c r="BF90" i="1"/>
  <c r="AT90" i="1" s="1"/>
  <c r="BG90" i="1"/>
  <c r="BK90" i="1" s="1"/>
  <c r="AI90" i="1"/>
  <c r="AB90" i="1"/>
  <c r="K90" i="1"/>
  <c r="AA90" i="1"/>
  <c r="AL90" i="1"/>
  <c r="AM90" i="1"/>
  <c r="S90" i="1" s="1"/>
  <c r="E96" i="3"/>
  <c r="AN90" i="1"/>
  <c r="AC90" i="1" s="1"/>
  <c r="AV90" i="1"/>
  <c r="AO90" i="1"/>
  <c r="AS90" i="1" s="1"/>
  <c r="AP90" i="1"/>
  <c r="BJ90" i="1" s="1"/>
  <c r="H96" i="3"/>
  <c r="U96" i="3" l="1"/>
  <c r="I96" i="3"/>
  <c r="V96" i="3"/>
  <c r="J96" i="3"/>
  <c r="N96" i="3"/>
  <c r="X96" i="3"/>
  <c r="E94" i="7"/>
  <c r="T90" i="1"/>
  <c r="V90" i="1" s="1"/>
  <c r="O91" i="1" s="1"/>
  <c r="BI90" i="1"/>
  <c r="BH90" i="1"/>
  <c r="AR90" i="1"/>
  <c r="L90" i="1"/>
  <c r="M90" i="1" s="1"/>
  <c r="I91" i="1" s="1"/>
  <c r="AQ90" i="1"/>
  <c r="P96" i="3" l="1"/>
  <c r="Z96" i="3"/>
  <c r="O96" i="3"/>
  <c r="Y96" i="3"/>
  <c r="U91" i="1"/>
  <c r="P91" i="1"/>
  <c r="AE90" i="1"/>
  <c r="AG90" i="1" s="1"/>
  <c r="X91" i="1" s="1"/>
  <c r="Q96" i="3" l="1"/>
  <c r="K94" i="7" s="1"/>
  <c r="J91" i="1"/>
  <c r="Q91" i="1"/>
  <c r="BL90" i="1"/>
  <c r="BN90" i="1" s="1"/>
  <c r="BC91" i="1" s="1"/>
  <c r="AU90" i="1"/>
  <c r="AW90" i="1" s="1"/>
  <c r="AK91" i="1" s="1"/>
  <c r="Y91" i="1"/>
  <c r="Z91" i="1"/>
  <c r="R91" i="1" s="1"/>
  <c r="AF91" i="1"/>
  <c r="D97" i="3"/>
  <c r="S96" i="3" l="1"/>
  <c r="AM91" i="1"/>
  <c r="S91" i="1" s="1"/>
  <c r="AN91" i="1"/>
  <c r="AC91" i="1" s="1"/>
  <c r="AO91" i="1"/>
  <c r="AS91" i="1" s="1"/>
  <c r="E97" i="3"/>
  <c r="AV91" i="1"/>
  <c r="AL91" i="1"/>
  <c r="AP91" i="1"/>
  <c r="BJ91" i="1" s="1"/>
  <c r="AI91" i="1"/>
  <c r="AB91" i="1"/>
  <c r="K91" i="1"/>
  <c r="AA91" i="1"/>
  <c r="H97" i="3"/>
  <c r="F97" i="3"/>
  <c r="BD91" i="1"/>
  <c r="BM91" i="1"/>
  <c r="BF91" i="1"/>
  <c r="AT91" i="1" s="1"/>
  <c r="BG91" i="1"/>
  <c r="BK91" i="1" s="1"/>
  <c r="BE91" i="1"/>
  <c r="AD91" i="1" s="1"/>
  <c r="V97" i="3" l="1"/>
  <c r="J97" i="3"/>
  <c r="AR91" i="1"/>
  <c r="L91" i="1"/>
  <c r="M91" i="1" s="1"/>
  <c r="I92" i="1" s="1"/>
  <c r="AQ91" i="1"/>
  <c r="X97" i="3"/>
  <c r="N97" i="3"/>
  <c r="E95" i="7"/>
  <c r="T91" i="1"/>
  <c r="V91" i="1" s="1"/>
  <c r="O92" i="1" s="1"/>
  <c r="BI91" i="1"/>
  <c r="BH91" i="1"/>
  <c r="U97" i="3"/>
  <c r="I97" i="3"/>
  <c r="P92" i="1" l="1"/>
  <c r="O97" i="3"/>
  <c r="Y97" i="3"/>
  <c r="AE91" i="1"/>
  <c r="AG91" i="1" s="1"/>
  <c r="X92" i="1" s="1"/>
  <c r="P97" i="3"/>
  <c r="Z97" i="3"/>
  <c r="U92" i="1"/>
  <c r="Q97" i="3" l="1"/>
  <c r="K95" i="7" s="1"/>
  <c r="AU91" i="1"/>
  <c r="AW91" i="1" s="1"/>
  <c r="AK92" i="1" s="1"/>
  <c r="Y92" i="1"/>
  <c r="Z92" i="1"/>
  <c r="R92" i="1" s="1"/>
  <c r="AF92" i="1"/>
  <c r="D98" i="3"/>
  <c r="BL91" i="1"/>
  <c r="BN91" i="1" s="1"/>
  <c r="BC92" i="1" s="1"/>
  <c r="J92" i="1"/>
  <c r="Q92" i="1"/>
  <c r="S97" i="3" l="1"/>
  <c r="BF92" i="1"/>
  <c r="AT92" i="1" s="1"/>
  <c r="BG92" i="1"/>
  <c r="BK92" i="1" s="1"/>
  <c r="F98" i="3"/>
  <c r="BD92" i="1"/>
  <c r="BE92" i="1"/>
  <c r="AD92" i="1" s="1"/>
  <c r="BM92" i="1"/>
  <c r="AN92" i="1"/>
  <c r="AC92" i="1" s="1"/>
  <c r="AO92" i="1"/>
  <c r="AS92" i="1" s="1"/>
  <c r="E98" i="3"/>
  <c r="AP92" i="1"/>
  <c r="BJ92" i="1" s="1"/>
  <c r="AV92" i="1"/>
  <c r="AM92" i="1"/>
  <c r="S92" i="1" s="1"/>
  <c r="AL92" i="1"/>
  <c r="AI92" i="1"/>
  <c r="K92" i="1"/>
  <c r="AA92" i="1"/>
  <c r="AB92" i="1"/>
  <c r="H98" i="3"/>
  <c r="V98" i="3" l="1"/>
  <c r="J98" i="3"/>
  <c r="AR92" i="1"/>
  <c r="L92" i="1"/>
  <c r="M92" i="1" s="1"/>
  <c r="I93" i="1" s="1"/>
  <c r="AQ92" i="1"/>
  <c r="X98" i="3"/>
  <c r="N98" i="3"/>
  <c r="E96" i="7"/>
  <c r="U98" i="3"/>
  <c r="I98" i="3"/>
  <c r="BI92" i="1"/>
  <c r="T92" i="1"/>
  <c r="V92" i="1" s="1"/>
  <c r="O93" i="1" s="1"/>
  <c r="BH92" i="1"/>
  <c r="Y98" i="3" l="1"/>
  <c r="O98" i="3"/>
  <c r="P93" i="1"/>
  <c r="AE92" i="1"/>
  <c r="AG92" i="1" s="1"/>
  <c r="X93" i="1" s="1"/>
  <c r="U93" i="1"/>
  <c r="P98" i="3"/>
  <c r="Q98" i="3" s="1"/>
  <c r="Z98" i="3"/>
  <c r="K96" i="7" l="1"/>
  <c r="S98" i="3"/>
  <c r="D99" i="3"/>
  <c r="Y93" i="1"/>
  <c r="Z93" i="1"/>
  <c r="R93" i="1" s="1"/>
  <c r="AF93" i="1"/>
  <c r="BL92" i="1"/>
  <c r="BN92" i="1" s="1"/>
  <c r="BC93" i="1" s="1"/>
  <c r="Q93" i="1"/>
  <c r="J93" i="1"/>
  <c r="AU92" i="1"/>
  <c r="AW92" i="1" s="1"/>
  <c r="AK93" i="1" s="1"/>
  <c r="H99" i="3" l="1"/>
  <c r="E99" i="3"/>
  <c r="AP93" i="1"/>
  <c r="BJ93" i="1" s="1"/>
  <c r="AV93" i="1"/>
  <c r="AL93" i="1"/>
  <c r="AN93" i="1"/>
  <c r="AC93" i="1" s="1"/>
  <c r="AM93" i="1"/>
  <c r="S93" i="1" s="1"/>
  <c r="AO93" i="1"/>
  <c r="AS93" i="1" s="1"/>
  <c r="BE93" i="1"/>
  <c r="AD93" i="1" s="1"/>
  <c r="F99" i="3"/>
  <c r="BF93" i="1"/>
  <c r="AT93" i="1" s="1"/>
  <c r="BD93" i="1"/>
  <c r="BG93" i="1"/>
  <c r="BK93" i="1" s="1"/>
  <c r="BM93" i="1"/>
  <c r="AI93" i="1"/>
  <c r="K93" i="1"/>
  <c r="AB93" i="1"/>
  <c r="AA93" i="1"/>
  <c r="BI93" i="1" l="1"/>
  <c r="T93" i="1"/>
  <c r="V93" i="1" s="1"/>
  <c r="O94" i="1" s="1"/>
  <c r="BH93" i="1"/>
  <c r="U99" i="3"/>
  <c r="I99" i="3"/>
  <c r="AR93" i="1"/>
  <c r="L93" i="1"/>
  <c r="M93" i="1" s="1"/>
  <c r="I94" i="1" s="1"/>
  <c r="AQ93" i="1"/>
  <c r="V99" i="3"/>
  <c r="J99" i="3"/>
  <c r="N99" i="3"/>
  <c r="X99" i="3"/>
  <c r="E97" i="7"/>
  <c r="P94" i="1" l="1"/>
  <c r="U94" i="1"/>
  <c r="AE93" i="1"/>
  <c r="AG93" i="1" s="1"/>
  <c r="X94" i="1" s="1"/>
  <c r="P99" i="3"/>
  <c r="Z99" i="3"/>
  <c r="O99" i="3"/>
  <c r="Y99" i="3"/>
  <c r="Q99" i="3" l="1"/>
  <c r="S99" i="3" s="1"/>
  <c r="D100" i="3"/>
  <c r="Y94" i="1"/>
  <c r="Z94" i="1"/>
  <c r="R94" i="1" s="1"/>
  <c r="AF94" i="1"/>
  <c r="Q94" i="1"/>
  <c r="J94" i="1"/>
  <c r="AU93" i="1"/>
  <c r="AW93" i="1" s="1"/>
  <c r="AK94" i="1" s="1"/>
  <c r="BL93" i="1"/>
  <c r="BN93" i="1" s="1"/>
  <c r="BC94" i="1" s="1"/>
  <c r="K97" i="7" l="1"/>
  <c r="AL94" i="1"/>
  <c r="AM94" i="1"/>
  <c r="S94" i="1" s="1"/>
  <c r="E100" i="3"/>
  <c r="AN94" i="1"/>
  <c r="AC94" i="1" s="1"/>
  <c r="AV94" i="1"/>
  <c r="AO94" i="1"/>
  <c r="AS94" i="1" s="1"/>
  <c r="AP94" i="1"/>
  <c r="BJ94" i="1" s="1"/>
  <c r="H100" i="3"/>
  <c r="BE94" i="1"/>
  <c r="AD94" i="1" s="1"/>
  <c r="F100" i="3"/>
  <c r="BD94" i="1"/>
  <c r="BM94" i="1"/>
  <c r="BF94" i="1"/>
  <c r="AT94" i="1" s="1"/>
  <c r="BG94" i="1"/>
  <c r="BK94" i="1" s="1"/>
  <c r="AI94" i="1"/>
  <c r="AB94" i="1"/>
  <c r="K94" i="1"/>
  <c r="AA94" i="1"/>
  <c r="V100" i="3" l="1"/>
  <c r="J100" i="3"/>
  <c r="U100" i="3"/>
  <c r="I100" i="3"/>
  <c r="T94" i="1"/>
  <c r="V94" i="1" s="1"/>
  <c r="O95" i="1" s="1"/>
  <c r="BI94" i="1"/>
  <c r="BH94" i="1"/>
  <c r="N100" i="3"/>
  <c r="X100" i="3"/>
  <c r="E98" i="7"/>
  <c r="AR94" i="1"/>
  <c r="L94" i="1"/>
  <c r="M94" i="1" s="1"/>
  <c r="I95" i="1" s="1"/>
  <c r="AQ94" i="1"/>
  <c r="AE94" i="1" l="1"/>
  <c r="AG94" i="1" s="1"/>
  <c r="X95" i="1" s="1"/>
  <c r="U95" i="1"/>
  <c r="P100" i="3"/>
  <c r="Z100" i="3"/>
  <c r="P95" i="1"/>
  <c r="O100" i="3"/>
  <c r="Y100" i="3"/>
  <c r="Q100" i="3" l="1"/>
  <c r="S100" i="3" s="1"/>
  <c r="BL94" i="1"/>
  <c r="BN94" i="1" s="1"/>
  <c r="BC95" i="1" s="1"/>
  <c r="Y95" i="1"/>
  <c r="Z95" i="1"/>
  <c r="R95" i="1" s="1"/>
  <c r="AF95" i="1"/>
  <c r="D101" i="3"/>
  <c r="H101" i="3" s="1"/>
  <c r="AU94" i="1"/>
  <c r="AW94" i="1" s="1"/>
  <c r="AK95" i="1" s="1"/>
  <c r="J95" i="1"/>
  <c r="Q95" i="1"/>
  <c r="K98" i="7"/>
  <c r="AM95" i="1" l="1"/>
  <c r="S95" i="1" s="1"/>
  <c r="AN95" i="1"/>
  <c r="AC95" i="1" s="1"/>
  <c r="AO95" i="1"/>
  <c r="AS95" i="1" s="1"/>
  <c r="E101" i="3"/>
  <c r="AV95" i="1"/>
  <c r="AL95" i="1"/>
  <c r="AP95" i="1"/>
  <c r="BJ95" i="1" s="1"/>
  <c r="AI95" i="1"/>
  <c r="AB95" i="1"/>
  <c r="K95" i="1"/>
  <c r="AA95" i="1"/>
  <c r="X101" i="3"/>
  <c r="AE95" i="1" s="1"/>
  <c r="N101" i="3"/>
  <c r="E99" i="7"/>
  <c r="F101" i="3"/>
  <c r="BD95" i="1"/>
  <c r="BM95" i="1"/>
  <c r="BF95" i="1"/>
  <c r="AT95" i="1" s="1"/>
  <c r="BG95" i="1"/>
  <c r="BK95" i="1" s="1"/>
  <c r="BE95" i="1"/>
  <c r="AD95" i="1" s="1"/>
  <c r="V101" i="3" l="1"/>
  <c r="J101" i="3"/>
  <c r="AR95" i="1"/>
  <c r="L95" i="1"/>
  <c r="M95" i="1" s="1"/>
  <c r="I96" i="1" s="1"/>
  <c r="AQ95" i="1"/>
  <c r="AG95" i="1"/>
  <c r="X96" i="1" s="1"/>
  <c r="T95" i="1"/>
  <c r="V95" i="1" s="1"/>
  <c r="O96" i="1" s="1"/>
  <c r="BI95" i="1"/>
  <c r="BH95" i="1"/>
  <c r="U101" i="3"/>
  <c r="I101" i="3"/>
  <c r="P96" i="1" l="1"/>
  <c r="Y96" i="1"/>
  <c r="Z96" i="1"/>
  <c r="R96" i="1" s="1"/>
  <c r="AF96" i="1"/>
  <c r="D102" i="3"/>
  <c r="H102" i="3" s="1"/>
  <c r="O101" i="3"/>
  <c r="Y101" i="3"/>
  <c r="AU95" i="1" s="1"/>
  <c r="AW95" i="1" s="1"/>
  <c r="AK96" i="1" s="1"/>
  <c r="U96" i="1"/>
  <c r="P101" i="3"/>
  <c r="Z101" i="3"/>
  <c r="BL95" i="1" s="1"/>
  <c r="BN95" i="1" s="1"/>
  <c r="BC96" i="1" s="1"/>
  <c r="BF96" i="1" l="1"/>
  <c r="AT96" i="1" s="1"/>
  <c r="BG96" i="1"/>
  <c r="BK96" i="1" s="1"/>
  <c r="F102" i="3"/>
  <c r="BD96" i="1"/>
  <c r="BE96" i="1"/>
  <c r="AD96" i="1" s="1"/>
  <c r="BM96" i="1"/>
  <c r="AI96" i="1"/>
  <c r="K96" i="1"/>
  <c r="AA96" i="1"/>
  <c r="AB96" i="1"/>
  <c r="X102" i="3"/>
  <c r="AE96" i="1" s="1"/>
  <c r="N102" i="3"/>
  <c r="E100" i="7"/>
  <c r="AN96" i="1"/>
  <c r="AC96" i="1" s="1"/>
  <c r="AO96" i="1"/>
  <c r="AS96" i="1" s="1"/>
  <c r="E102" i="3"/>
  <c r="AP96" i="1"/>
  <c r="BJ96" i="1" s="1"/>
  <c r="AV96" i="1"/>
  <c r="AM96" i="1"/>
  <c r="S96" i="1" s="1"/>
  <c r="AL96" i="1"/>
  <c r="J96" i="1"/>
  <c r="Q96" i="1"/>
  <c r="Q101" i="3"/>
  <c r="V102" i="3" l="1"/>
  <c r="J102" i="3"/>
  <c r="AG96" i="1"/>
  <c r="X97" i="1" s="1"/>
  <c r="AR96" i="1"/>
  <c r="L96" i="1"/>
  <c r="M96" i="1" s="1"/>
  <c r="I97" i="1" s="1"/>
  <c r="AQ96" i="1"/>
  <c r="S101" i="3"/>
  <c r="K99" i="7"/>
  <c r="U102" i="3"/>
  <c r="I102" i="3"/>
  <c r="BI96" i="1"/>
  <c r="T96" i="1"/>
  <c r="V96" i="1" s="1"/>
  <c r="O97" i="1" s="1"/>
  <c r="BH96" i="1"/>
  <c r="P97" i="1" l="1"/>
  <c r="Y102" i="3"/>
  <c r="AU96" i="1" s="1"/>
  <c r="AW96" i="1" s="1"/>
  <c r="AK97" i="1" s="1"/>
  <c r="O102" i="3"/>
  <c r="U97" i="1"/>
  <c r="P102" i="3"/>
  <c r="Z102" i="3"/>
  <c r="BL96" i="1" s="1"/>
  <c r="BN96" i="1" s="1"/>
  <c r="BC97" i="1" s="1"/>
  <c r="D103" i="3"/>
  <c r="H103" i="3" s="1"/>
  <c r="Y97" i="1"/>
  <c r="Z97" i="1"/>
  <c r="R97" i="1" s="1"/>
  <c r="AF97" i="1"/>
  <c r="E103" i="3" l="1"/>
  <c r="AP97" i="1"/>
  <c r="BJ97" i="1" s="1"/>
  <c r="AV97" i="1"/>
  <c r="AL97" i="1"/>
  <c r="AN97" i="1"/>
  <c r="AC97" i="1" s="1"/>
  <c r="AM97" i="1"/>
  <c r="S97" i="1" s="1"/>
  <c r="AO97" i="1"/>
  <c r="AS97" i="1" s="1"/>
  <c r="AI97" i="1"/>
  <c r="BE97" i="1"/>
  <c r="AD97" i="1" s="1"/>
  <c r="F103" i="3"/>
  <c r="BF97" i="1"/>
  <c r="AT97" i="1" s="1"/>
  <c r="BD97" i="1"/>
  <c r="BG97" i="1"/>
  <c r="BK97" i="1" s="1"/>
  <c r="BM97" i="1"/>
  <c r="K97" i="1"/>
  <c r="AB97" i="1"/>
  <c r="AA97" i="1"/>
  <c r="Q97" i="1"/>
  <c r="J97" i="1"/>
  <c r="N103" i="3"/>
  <c r="X103" i="3"/>
  <c r="AE97" i="1" s="1"/>
  <c r="E101" i="7"/>
  <c r="Q102" i="3"/>
  <c r="V103" i="3" l="1"/>
  <c r="J103" i="3"/>
  <c r="AR97" i="1"/>
  <c r="L97" i="1"/>
  <c r="M97" i="1" s="1"/>
  <c r="I98" i="1" s="1"/>
  <c r="AQ97" i="1"/>
  <c r="K100" i="7"/>
  <c r="S102" i="3"/>
  <c r="BI97" i="1"/>
  <c r="T97" i="1"/>
  <c r="V97" i="1" s="1"/>
  <c r="O98" i="1" s="1"/>
  <c r="BH97" i="1"/>
  <c r="AG97" i="1"/>
  <c r="X98" i="1" s="1"/>
  <c r="U103" i="3"/>
  <c r="I103" i="3"/>
  <c r="P98" i="1" l="1"/>
  <c r="D104" i="3"/>
  <c r="H104" i="3" s="1"/>
  <c r="Y98" i="1"/>
  <c r="Z98" i="1"/>
  <c r="R98" i="1" s="1"/>
  <c r="AF98" i="1"/>
  <c r="U98" i="1"/>
  <c r="O103" i="3"/>
  <c r="Y103" i="3"/>
  <c r="AU97" i="1" s="1"/>
  <c r="AW97" i="1" s="1"/>
  <c r="AK98" i="1" s="1"/>
  <c r="P103" i="3"/>
  <c r="Z103" i="3"/>
  <c r="BL97" i="1" s="1"/>
  <c r="BN97" i="1" s="1"/>
  <c r="BC98" i="1" s="1"/>
  <c r="BE98" i="1" l="1"/>
  <c r="AD98" i="1" s="1"/>
  <c r="F104" i="3"/>
  <c r="BD98" i="1"/>
  <c r="BM98" i="1"/>
  <c r="BF98" i="1"/>
  <c r="AT98" i="1" s="1"/>
  <c r="BG98" i="1"/>
  <c r="BK98" i="1" s="1"/>
  <c r="AL98" i="1"/>
  <c r="AM98" i="1"/>
  <c r="S98" i="1" s="1"/>
  <c r="E104" i="3"/>
  <c r="AN98" i="1"/>
  <c r="AC98" i="1" s="1"/>
  <c r="AV98" i="1"/>
  <c r="AO98" i="1"/>
  <c r="AS98" i="1" s="1"/>
  <c r="AP98" i="1"/>
  <c r="BJ98" i="1" s="1"/>
  <c r="AI98" i="1"/>
  <c r="AB98" i="1"/>
  <c r="K98" i="1"/>
  <c r="AA98" i="1"/>
  <c r="Q103" i="3"/>
  <c r="N104" i="3"/>
  <c r="X104" i="3"/>
  <c r="AE98" i="1" s="1"/>
  <c r="E102" i="7"/>
  <c r="J98" i="1"/>
  <c r="Q98" i="1"/>
  <c r="AG98" i="1" l="1"/>
  <c r="S103" i="3"/>
  <c r="K101" i="7"/>
  <c r="AR98" i="1"/>
  <c r="L98" i="1"/>
  <c r="AQ98" i="1"/>
  <c r="U104" i="3"/>
  <c r="I104" i="3"/>
  <c r="BI98" i="1"/>
  <c r="T98" i="1"/>
  <c r="V98" i="1" s="1"/>
  <c r="O99" i="1" s="1"/>
  <c r="BH98" i="1"/>
  <c r="V104" i="3"/>
  <c r="J104" i="3"/>
  <c r="M98" i="1"/>
  <c r="I99" i="1" s="1"/>
  <c r="X99" i="1"/>
  <c r="U99" i="1" l="1"/>
  <c r="O104" i="3"/>
  <c r="Y104" i="3"/>
  <c r="AU98" i="1" s="1"/>
  <c r="AW98" i="1" s="1"/>
  <c r="AK99" i="1" s="1"/>
  <c r="Z104" i="3"/>
  <c r="BL98" i="1" s="1"/>
  <c r="BN98" i="1" s="1"/>
  <c r="BC99" i="1" s="1"/>
  <c r="P104" i="3"/>
  <c r="P99" i="1"/>
  <c r="Y99" i="1"/>
  <c r="AF99" i="1"/>
  <c r="Z99" i="1"/>
  <c r="R99" i="1" s="1"/>
  <c r="D105" i="3"/>
  <c r="H105" i="3" s="1"/>
  <c r="AN99" i="1" l="1"/>
  <c r="AC99" i="1" s="1"/>
  <c r="AO99" i="1"/>
  <c r="AS99" i="1" s="1"/>
  <c r="AM99" i="1"/>
  <c r="S99" i="1" s="1"/>
  <c r="E105" i="3"/>
  <c r="AP99" i="1"/>
  <c r="BJ99" i="1" s="1"/>
  <c r="AL99" i="1"/>
  <c r="AV99" i="1"/>
  <c r="AI99" i="1"/>
  <c r="BF99" i="1"/>
  <c r="AT99" i="1" s="1"/>
  <c r="BG99" i="1"/>
  <c r="BK99" i="1" s="1"/>
  <c r="F105" i="3"/>
  <c r="BD99" i="1"/>
  <c r="BE99" i="1"/>
  <c r="AD99" i="1" s="1"/>
  <c r="BM99" i="1"/>
  <c r="K99" i="1"/>
  <c r="AB99" i="1"/>
  <c r="AA99" i="1"/>
  <c r="Q104" i="3"/>
  <c r="X105" i="3"/>
  <c r="AE99" i="1" s="1"/>
  <c r="N105" i="3"/>
  <c r="E103" i="7"/>
  <c r="J99" i="1"/>
  <c r="Q99" i="1"/>
  <c r="S104" i="3" l="1"/>
  <c r="K102" i="7"/>
  <c r="V105" i="3"/>
  <c r="J105" i="3"/>
  <c r="U105" i="3"/>
  <c r="I105" i="3"/>
  <c r="AR99" i="1"/>
  <c r="L99" i="1"/>
  <c r="M99" i="1" s="1"/>
  <c r="I100" i="1" s="1"/>
  <c r="AQ99" i="1"/>
  <c r="BI99" i="1"/>
  <c r="T99" i="1"/>
  <c r="V99" i="1" s="1"/>
  <c r="O100" i="1" s="1"/>
  <c r="BH99" i="1"/>
  <c r="AG99" i="1"/>
  <c r="X100" i="1" s="1"/>
  <c r="U100" i="1" l="1"/>
  <c r="Y100" i="1"/>
  <c r="AF100" i="1"/>
  <c r="D106" i="3"/>
  <c r="H106" i="3" s="1"/>
  <c r="Z100" i="1"/>
  <c r="R100" i="1" s="1"/>
  <c r="Y105" i="3"/>
  <c r="AU99" i="1" s="1"/>
  <c r="AW99" i="1" s="1"/>
  <c r="AK100" i="1" s="1"/>
  <c r="O105" i="3"/>
  <c r="P100" i="1"/>
  <c r="Z105" i="3"/>
  <c r="BL99" i="1" s="1"/>
  <c r="BN99" i="1" s="1"/>
  <c r="BC100" i="1" s="1"/>
  <c r="P105" i="3"/>
  <c r="AI100" i="1" l="1"/>
  <c r="J100" i="1"/>
  <c r="Q100" i="1"/>
  <c r="F106" i="3"/>
  <c r="BG100" i="1"/>
  <c r="BK100" i="1" s="1"/>
  <c r="BE100" i="1"/>
  <c r="AD100" i="1" s="1"/>
  <c r="BM100" i="1"/>
  <c r="BF100" i="1"/>
  <c r="AT100" i="1" s="1"/>
  <c r="BD100" i="1"/>
  <c r="Q105" i="3"/>
  <c r="K100" i="1"/>
  <c r="AB100" i="1"/>
  <c r="AA100" i="1"/>
  <c r="E106" i="3"/>
  <c r="AP100" i="1"/>
  <c r="BJ100" i="1" s="1"/>
  <c r="AV100" i="1"/>
  <c r="AN100" i="1"/>
  <c r="AC100" i="1" s="1"/>
  <c r="AO100" i="1"/>
  <c r="AS100" i="1" s="1"/>
  <c r="AL100" i="1"/>
  <c r="AM100" i="1"/>
  <c r="S100" i="1" s="1"/>
  <c r="N106" i="3"/>
  <c r="X106" i="3"/>
  <c r="AE100" i="1" s="1"/>
  <c r="E104" i="7"/>
  <c r="AG100" i="1" l="1"/>
  <c r="X101" i="1" s="1"/>
  <c r="V106" i="3"/>
  <c r="J106" i="3"/>
  <c r="U106" i="3"/>
  <c r="I106" i="3"/>
  <c r="S105" i="3"/>
  <c r="K103" i="7"/>
  <c r="AR100" i="1"/>
  <c r="L100" i="1"/>
  <c r="M100" i="1" s="1"/>
  <c r="I101" i="1" s="1"/>
  <c r="AQ100" i="1"/>
  <c r="BI100" i="1"/>
  <c r="T100" i="1"/>
  <c r="V100" i="1" s="1"/>
  <c r="O101" i="1" s="1"/>
  <c r="BH100" i="1"/>
  <c r="U101" i="1" l="1"/>
  <c r="P101" i="1"/>
  <c r="D107" i="3"/>
  <c r="Y101" i="1"/>
  <c r="Z101" i="1"/>
  <c r="R101" i="1" s="1"/>
  <c r="AF101" i="1"/>
  <c r="Y106" i="3"/>
  <c r="AU100" i="1" s="1"/>
  <c r="AW100" i="1" s="1"/>
  <c r="AK101" i="1" s="1"/>
  <c r="O106" i="3"/>
  <c r="P106" i="3"/>
  <c r="Z106" i="3"/>
  <c r="BL100" i="1" s="1"/>
  <c r="BN100" i="1" s="1"/>
  <c r="BC101" i="1" s="1"/>
  <c r="Q106" i="3" l="1"/>
  <c r="BE101" i="1"/>
  <c r="AD101" i="1" s="1"/>
  <c r="BG101" i="1"/>
  <c r="BK101" i="1" s="1"/>
  <c r="BM101" i="1"/>
  <c r="F107" i="3"/>
  <c r="BF101" i="1"/>
  <c r="AT101" i="1" s="1"/>
  <c r="BD101" i="1"/>
  <c r="AL101" i="1"/>
  <c r="AO101" i="1"/>
  <c r="AS101" i="1" s="1"/>
  <c r="E107" i="3"/>
  <c r="AP101" i="1"/>
  <c r="BJ101" i="1" s="1"/>
  <c r="AN101" i="1"/>
  <c r="AC101" i="1" s="1"/>
  <c r="AM101" i="1"/>
  <c r="S101" i="1" s="1"/>
  <c r="AV101" i="1"/>
  <c r="Q101" i="1"/>
  <c r="J101" i="1"/>
  <c r="AI101" i="1"/>
  <c r="K101" i="1"/>
  <c r="AB101" i="1"/>
  <c r="AA101" i="1"/>
  <c r="K104" i="7"/>
  <c r="S106" i="3"/>
  <c r="H107" i="3"/>
  <c r="AC41" i="3"/>
  <c r="BI101" i="1" l="1"/>
  <c r="T101" i="1"/>
  <c r="V101" i="1" s="1"/>
  <c r="O102" i="1" s="1"/>
  <c r="BH101" i="1"/>
  <c r="N107" i="3"/>
  <c r="X107" i="3"/>
  <c r="E105" i="7"/>
  <c r="AF41" i="3"/>
  <c r="O39" i="7" s="1"/>
  <c r="AR101" i="1"/>
  <c r="L101" i="1"/>
  <c r="M101" i="1" s="1"/>
  <c r="I102" i="1" s="1"/>
  <c r="AQ101" i="1"/>
  <c r="V107" i="3"/>
  <c r="J107" i="3"/>
  <c r="AE41" i="3"/>
  <c r="U107" i="3"/>
  <c r="I107" i="3"/>
  <c r="AD41" i="3"/>
  <c r="U102" i="1" l="1"/>
  <c r="P102" i="1"/>
  <c r="Z107" i="3"/>
  <c r="P107" i="3"/>
  <c r="AH41" i="3"/>
  <c r="AE101" i="1"/>
  <c r="AG101" i="1" s="1"/>
  <c r="X102" i="1" s="1"/>
  <c r="AI41" i="3"/>
  <c r="Y107" i="3"/>
  <c r="O107" i="3"/>
  <c r="AG41" i="3"/>
  <c r="Q107" i="3" l="1"/>
  <c r="S107" i="3" s="1"/>
  <c r="AU101" i="1"/>
  <c r="AW101" i="1" s="1"/>
  <c r="AK102" i="1" s="1"/>
  <c r="AJ41" i="3"/>
  <c r="Q102" i="1"/>
  <c r="J102" i="1"/>
  <c r="Y102" i="1"/>
  <c r="AF102" i="1"/>
  <c r="Z102" i="1"/>
  <c r="R102" i="1" s="1"/>
  <c r="D108" i="3"/>
  <c r="BL101" i="1"/>
  <c r="BN101" i="1" s="1"/>
  <c r="BC102" i="1" s="1"/>
  <c r="AK41" i="3"/>
  <c r="K105" i="7" l="1"/>
  <c r="AL41" i="3"/>
  <c r="U39" i="7" s="1"/>
  <c r="H108" i="3"/>
  <c r="AB102" i="1"/>
  <c r="K102" i="1"/>
  <c r="AA102" i="1"/>
  <c r="AM102" i="1"/>
  <c r="S102" i="1" s="1"/>
  <c r="AP102" i="1"/>
  <c r="BJ102" i="1" s="1"/>
  <c r="E108" i="3"/>
  <c r="AO102" i="1"/>
  <c r="AS102" i="1" s="1"/>
  <c r="AN102" i="1"/>
  <c r="AC102" i="1" s="1"/>
  <c r="AL102" i="1"/>
  <c r="AV102" i="1"/>
  <c r="F108" i="3"/>
  <c r="BD102" i="1"/>
  <c r="BM102" i="1"/>
  <c r="BE102" i="1"/>
  <c r="AD102" i="1" s="1"/>
  <c r="BF102" i="1"/>
  <c r="AT102" i="1" s="1"/>
  <c r="BG102" i="1"/>
  <c r="BK102" i="1" s="1"/>
  <c r="AI102" i="1"/>
  <c r="V108" i="3" l="1"/>
  <c r="J108" i="3"/>
  <c r="AR102" i="1"/>
  <c r="L102" i="1"/>
  <c r="M102" i="1" s="1"/>
  <c r="I103" i="1" s="1"/>
  <c r="AQ102" i="1"/>
  <c r="X108" i="3"/>
  <c r="N108" i="3"/>
  <c r="E106" i="7"/>
  <c r="BI102" i="1"/>
  <c r="T102" i="1"/>
  <c r="V102" i="1" s="1"/>
  <c r="O103" i="1" s="1"/>
  <c r="BH102" i="1"/>
  <c r="U108" i="3"/>
  <c r="I108" i="3"/>
  <c r="P103" i="1" l="1"/>
  <c r="O108" i="3"/>
  <c r="Y108" i="3"/>
  <c r="AE102" i="1"/>
  <c r="AG102" i="1" s="1"/>
  <c r="X103" i="1" s="1"/>
  <c r="P108" i="3"/>
  <c r="Z108" i="3"/>
  <c r="U103" i="1"/>
  <c r="Q108" i="3" l="1"/>
  <c r="K106" i="7" s="1"/>
  <c r="AU102" i="1"/>
  <c r="AW102" i="1" s="1"/>
  <c r="AK103" i="1" s="1"/>
  <c r="Z103" i="1"/>
  <c r="R103" i="1" s="1"/>
  <c r="D109" i="3"/>
  <c r="AF103" i="1"/>
  <c r="Y103" i="1"/>
  <c r="BL102" i="1"/>
  <c r="BN102" i="1" s="1"/>
  <c r="BC103" i="1" s="1"/>
  <c r="J103" i="1"/>
  <c r="Q103" i="1"/>
  <c r="S108" i="3" l="1"/>
  <c r="BF103" i="1"/>
  <c r="AT103" i="1" s="1"/>
  <c r="BG103" i="1"/>
  <c r="BK103" i="1" s="1"/>
  <c r="BE103" i="1"/>
  <c r="AD103" i="1" s="1"/>
  <c r="BM103" i="1"/>
  <c r="BD103" i="1"/>
  <c r="F109" i="3"/>
  <c r="AI103" i="1"/>
  <c r="K103" i="1"/>
  <c r="AB103" i="1"/>
  <c r="AA103" i="1"/>
  <c r="H109" i="3"/>
  <c r="AN103" i="1"/>
  <c r="AC103" i="1" s="1"/>
  <c r="AO103" i="1"/>
  <c r="AS103" i="1" s="1"/>
  <c r="E109" i="3"/>
  <c r="AP103" i="1"/>
  <c r="BJ103" i="1" s="1"/>
  <c r="AL103" i="1"/>
  <c r="AV103" i="1"/>
  <c r="AM103" i="1"/>
  <c r="S103" i="1" s="1"/>
  <c r="AR103" i="1" l="1"/>
  <c r="L103" i="1"/>
  <c r="M103" i="1" s="1"/>
  <c r="I104" i="1" s="1"/>
  <c r="AQ103" i="1"/>
  <c r="U109" i="3"/>
  <c r="I109" i="3"/>
  <c r="X109" i="3"/>
  <c r="N109" i="3"/>
  <c r="E107" i="7"/>
  <c r="V109" i="3"/>
  <c r="J109" i="3"/>
  <c r="BI103" i="1"/>
  <c r="T103" i="1"/>
  <c r="V103" i="1" s="1"/>
  <c r="O104" i="1" s="1"/>
  <c r="BH103" i="1"/>
  <c r="U104" i="1" l="1"/>
  <c r="P109" i="3"/>
  <c r="Z109" i="3"/>
  <c r="Y109" i="3"/>
  <c r="O109" i="3"/>
  <c r="P104" i="1"/>
  <c r="AE103" i="1"/>
  <c r="AG103" i="1" s="1"/>
  <c r="X104" i="1" s="1"/>
  <c r="Q109" i="3" l="1"/>
  <c r="S109" i="3" s="1"/>
  <c r="AU103" i="1"/>
  <c r="AW103" i="1" s="1"/>
  <c r="AK104" i="1" s="1"/>
  <c r="BL103" i="1"/>
  <c r="BN103" i="1" s="1"/>
  <c r="BC104" i="1" s="1"/>
  <c r="Q104" i="1"/>
  <c r="J104" i="1"/>
  <c r="D110" i="3"/>
  <c r="Z104" i="1"/>
  <c r="R104" i="1" s="1"/>
  <c r="AF104" i="1"/>
  <c r="Y104" i="1"/>
  <c r="K107" i="7" l="1"/>
  <c r="K104" i="1"/>
  <c r="AB104" i="1"/>
  <c r="AA104" i="1"/>
  <c r="H110" i="3"/>
  <c r="E110" i="3"/>
  <c r="AP104" i="1"/>
  <c r="BJ104" i="1" s="1"/>
  <c r="AV104" i="1"/>
  <c r="AL104" i="1"/>
  <c r="AM104" i="1"/>
  <c r="S104" i="1" s="1"/>
  <c r="AN104" i="1"/>
  <c r="AC104" i="1" s="1"/>
  <c r="AO104" i="1"/>
  <c r="AS104" i="1" s="1"/>
  <c r="AI104" i="1"/>
  <c r="BE104" i="1"/>
  <c r="AD104" i="1" s="1"/>
  <c r="BM104" i="1"/>
  <c r="BG104" i="1"/>
  <c r="BK104" i="1" s="1"/>
  <c r="BD104" i="1"/>
  <c r="BF104" i="1"/>
  <c r="AT104" i="1" s="1"/>
  <c r="F110" i="3"/>
  <c r="N110" i="3" l="1"/>
  <c r="X110" i="3"/>
  <c r="E108" i="7"/>
  <c r="V110" i="3"/>
  <c r="J110" i="3"/>
  <c r="U110" i="3"/>
  <c r="I110" i="3"/>
  <c r="AR104" i="1"/>
  <c r="L104" i="1"/>
  <c r="M104" i="1" s="1"/>
  <c r="I105" i="1" s="1"/>
  <c r="AQ104" i="1"/>
  <c r="BI104" i="1"/>
  <c r="T104" i="1"/>
  <c r="V104" i="1" s="1"/>
  <c r="O105" i="1" s="1"/>
  <c r="BH104" i="1"/>
  <c r="P105" i="1" l="1"/>
  <c r="P110" i="3"/>
  <c r="Z110" i="3"/>
  <c r="AE104" i="1"/>
  <c r="AG104" i="1" s="1"/>
  <c r="X105" i="1" s="1"/>
  <c r="U105" i="1"/>
  <c r="Y110" i="3"/>
  <c r="O110" i="3"/>
  <c r="Q110" i="3" l="1"/>
  <c r="S110" i="3" s="1"/>
  <c r="AU104" i="1"/>
  <c r="AW104" i="1" s="1"/>
  <c r="AK105" i="1" s="1"/>
  <c r="D111" i="3"/>
  <c r="Y105" i="1"/>
  <c r="Z105" i="1"/>
  <c r="R105" i="1" s="1"/>
  <c r="AF105" i="1"/>
  <c r="BL104" i="1"/>
  <c r="BN104" i="1" s="1"/>
  <c r="BC105" i="1" s="1"/>
  <c r="Q105" i="1"/>
  <c r="J105" i="1"/>
  <c r="K108" i="7" l="1"/>
  <c r="AL105" i="1"/>
  <c r="E111" i="3"/>
  <c r="AM105" i="1"/>
  <c r="S105" i="1" s="1"/>
  <c r="AV105" i="1"/>
  <c r="AO105" i="1"/>
  <c r="AS105" i="1" s="1"/>
  <c r="AN105" i="1"/>
  <c r="AC105" i="1" s="1"/>
  <c r="AP105" i="1"/>
  <c r="BJ105" i="1" s="1"/>
  <c r="AI105" i="1"/>
  <c r="AB105" i="1"/>
  <c r="K105" i="1"/>
  <c r="AA105" i="1"/>
  <c r="BE105" i="1"/>
  <c r="AD105" i="1" s="1"/>
  <c r="BF105" i="1"/>
  <c r="AT105" i="1" s="1"/>
  <c r="BD105" i="1"/>
  <c r="BM105" i="1"/>
  <c r="F111" i="3"/>
  <c r="BG105" i="1"/>
  <c r="BK105" i="1" s="1"/>
  <c r="H111" i="3"/>
  <c r="V111" i="3" l="1"/>
  <c r="J111" i="3"/>
  <c r="N111" i="3"/>
  <c r="X111" i="3"/>
  <c r="E109" i="7"/>
  <c r="U111" i="3"/>
  <c r="I111" i="3"/>
  <c r="AR105" i="1"/>
  <c r="L105" i="1"/>
  <c r="M105" i="1" s="1"/>
  <c r="I106" i="1" s="1"/>
  <c r="AQ105" i="1"/>
  <c r="T105" i="1"/>
  <c r="V105" i="1" s="1"/>
  <c r="O106" i="1" s="1"/>
  <c r="BI105" i="1"/>
  <c r="BH105" i="1"/>
  <c r="U106" i="1" l="1"/>
  <c r="O111" i="3"/>
  <c r="Y111" i="3"/>
  <c r="P111" i="3"/>
  <c r="Q111" i="3" s="1"/>
  <c r="Z111" i="3"/>
  <c r="P106" i="1"/>
  <c r="AE105" i="1"/>
  <c r="AG105" i="1" s="1"/>
  <c r="X106" i="1" s="1"/>
  <c r="S111" i="3" l="1"/>
  <c r="K109" i="7"/>
  <c r="AU105" i="1"/>
  <c r="AW105" i="1" s="1"/>
  <c r="AK106" i="1" s="1"/>
  <c r="J106" i="1"/>
  <c r="Q106" i="1"/>
  <c r="Z106" i="1"/>
  <c r="R106" i="1" s="1"/>
  <c r="D112" i="3"/>
  <c r="AF106" i="1"/>
  <c r="Y106" i="1"/>
  <c r="BL105" i="1"/>
  <c r="BN105" i="1" s="1"/>
  <c r="BC106" i="1" s="1"/>
  <c r="AB106" i="1" l="1"/>
  <c r="K106" i="1"/>
  <c r="AA106" i="1"/>
  <c r="AM106" i="1"/>
  <c r="S106" i="1" s="1"/>
  <c r="AL106" i="1"/>
  <c r="AV106" i="1"/>
  <c r="AN106" i="1"/>
  <c r="AC106" i="1" s="1"/>
  <c r="AO106" i="1"/>
  <c r="AS106" i="1" s="1"/>
  <c r="AP106" i="1"/>
  <c r="BJ106" i="1" s="1"/>
  <c r="E112" i="3"/>
  <c r="F112" i="3"/>
  <c r="BD106" i="1"/>
  <c r="BM106" i="1"/>
  <c r="BF106" i="1"/>
  <c r="AT106" i="1" s="1"/>
  <c r="BG106" i="1"/>
  <c r="BK106" i="1" s="1"/>
  <c r="BE106" i="1"/>
  <c r="AD106" i="1" s="1"/>
  <c r="AI106" i="1"/>
  <c r="H112" i="3"/>
  <c r="U112" i="3" l="1"/>
  <c r="I112" i="3"/>
  <c r="N112" i="3"/>
  <c r="X112" i="3"/>
  <c r="E110" i="7"/>
  <c r="T106" i="1"/>
  <c r="V106" i="1" s="1"/>
  <c r="O107" i="1" s="1"/>
  <c r="BH106" i="1"/>
  <c r="BI106" i="1"/>
  <c r="L106" i="1"/>
  <c r="M106" i="1" s="1"/>
  <c r="I107" i="1" s="1"/>
  <c r="AR106" i="1"/>
  <c r="AQ106" i="1"/>
  <c r="V112" i="3"/>
  <c r="J112" i="3"/>
  <c r="P107" i="1" l="1"/>
  <c r="O112" i="3"/>
  <c r="Y112" i="3"/>
  <c r="AE106" i="1"/>
  <c r="AG106" i="1" s="1"/>
  <c r="X107" i="1" s="1"/>
  <c r="Z112" i="3"/>
  <c r="P112" i="3"/>
  <c r="U107" i="1"/>
  <c r="Q112" i="3" l="1"/>
  <c r="S112" i="3" s="1"/>
  <c r="BL106" i="1"/>
  <c r="BN106" i="1" s="1"/>
  <c r="BC107" i="1" s="1"/>
  <c r="J107" i="1"/>
  <c r="Q107" i="1"/>
  <c r="D113" i="3"/>
  <c r="H113" i="3" s="1"/>
  <c r="Y107" i="1"/>
  <c r="AF107" i="1"/>
  <c r="Z107" i="1"/>
  <c r="R107" i="1" s="1"/>
  <c r="AU106" i="1"/>
  <c r="AW106" i="1" s="1"/>
  <c r="AK107" i="1" s="1"/>
  <c r="K110" i="7" l="1"/>
  <c r="BF107" i="1"/>
  <c r="AT107" i="1" s="1"/>
  <c r="BG107" i="1"/>
  <c r="BK107" i="1" s="1"/>
  <c r="F113" i="3"/>
  <c r="BD107" i="1"/>
  <c r="BE107" i="1"/>
  <c r="AD107" i="1" s="1"/>
  <c r="BM107" i="1"/>
  <c r="AN107" i="1"/>
  <c r="AC107" i="1" s="1"/>
  <c r="AO107" i="1"/>
  <c r="AS107" i="1" s="1"/>
  <c r="AL107" i="1"/>
  <c r="AV107" i="1"/>
  <c r="AM107" i="1"/>
  <c r="S107" i="1" s="1"/>
  <c r="E113" i="3"/>
  <c r="AP107" i="1"/>
  <c r="BJ107" i="1" s="1"/>
  <c r="AB107" i="1"/>
  <c r="K107" i="1"/>
  <c r="AA107" i="1"/>
  <c r="AI107" i="1"/>
  <c r="X113" i="3"/>
  <c r="AE107" i="1" s="1"/>
  <c r="N113" i="3"/>
  <c r="E111" i="7"/>
  <c r="L107" i="1" l="1"/>
  <c r="M107" i="1" s="1"/>
  <c r="I108" i="1" s="1"/>
  <c r="AR107" i="1"/>
  <c r="AQ107" i="1"/>
  <c r="U113" i="3"/>
  <c r="I113" i="3"/>
  <c r="V113" i="3"/>
  <c r="J113" i="3"/>
  <c r="AG107" i="1"/>
  <c r="X108" i="1" s="1"/>
  <c r="T107" i="1"/>
  <c r="V107" i="1" s="1"/>
  <c r="O108" i="1" s="1"/>
  <c r="BH107" i="1"/>
  <c r="BI107" i="1"/>
  <c r="Y108" i="1" l="1"/>
  <c r="AF108" i="1"/>
  <c r="D114" i="3"/>
  <c r="H114" i="3" s="1"/>
  <c r="Z108" i="1"/>
  <c r="R108" i="1" s="1"/>
  <c r="O113" i="3"/>
  <c r="Y113" i="3"/>
  <c r="AU107" i="1" s="1"/>
  <c r="AW107" i="1" s="1"/>
  <c r="AK108" i="1" s="1"/>
  <c r="P108" i="1"/>
  <c r="Z113" i="3"/>
  <c r="BL107" i="1" s="1"/>
  <c r="BN107" i="1" s="1"/>
  <c r="BC108" i="1" s="1"/>
  <c r="P113" i="3"/>
  <c r="U108" i="1"/>
  <c r="E114" i="3" l="1"/>
  <c r="AP108" i="1"/>
  <c r="BJ108" i="1" s="1"/>
  <c r="AV108" i="1"/>
  <c r="AM108" i="1"/>
  <c r="S108" i="1" s="1"/>
  <c r="AN108" i="1"/>
  <c r="AC108" i="1" s="1"/>
  <c r="AO108" i="1"/>
  <c r="AS108" i="1" s="1"/>
  <c r="AL108" i="1"/>
  <c r="AI108" i="1"/>
  <c r="BF108" i="1"/>
  <c r="AT108" i="1" s="1"/>
  <c r="BD108" i="1"/>
  <c r="F114" i="3"/>
  <c r="BG108" i="1"/>
  <c r="BK108" i="1" s="1"/>
  <c r="BM108" i="1"/>
  <c r="BE108" i="1"/>
  <c r="AD108" i="1" s="1"/>
  <c r="Q113" i="3"/>
  <c r="X114" i="3"/>
  <c r="AE108" i="1" s="1"/>
  <c r="N114" i="3"/>
  <c r="E112" i="7"/>
  <c r="J108" i="1"/>
  <c r="Q108" i="1"/>
  <c r="K108" i="1"/>
  <c r="AB108" i="1"/>
  <c r="AA108" i="1"/>
  <c r="BI108" i="1" l="1"/>
  <c r="T108" i="1"/>
  <c r="V108" i="1" s="1"/>
  <c r="O109" i="1" s="1"/>
  <c r="BH108" i="1"/>
  <c r="AR108" i="1"/>
  <c r="L108" i="1"/>
  <c r="M108" i="1" s="1"/>
  <c r="I109" i="1" s="1"/>
  <c r="AQ108" i="1"/>
  <c r="S113" i="3"/>
  <c r="K111" i="7"/>
  <c r="V114" i="3"/>
  <c r="J114" i="3"/>
  <c r="AG108" i="1"/>
  <c r="X109" i="1" s="1"/>
  <c r="U114" i="3"/>
  <c r="I114" i="3"/>
  <c r="D115" i="3" l="1"/>
  <c r="H115" i="3" s="1"/>
  <c r="Y109" i="1"/>
  <c r="Z109" i="1"/>
  <c r="R109" i="1" s="1"/>
  <c r="AF109" i="1"/>
  <c r="U109" i="1"/>
  <c r="O114" i="3"/>
  <c r="Y114" i="3"/>
  <c r="AU108" i="1" s="1"/>
  <c r="AW108" i="1" s="1"/>
  <c r="AK109" i="1" s="1"/>
  <c r="P114" i="3"/>
  <c r="Z114" i="3"/>
  <c r="BL108" i="1" s="1"/>
  <c r="BN108" i="1" s="1"/>
  <c r="BC109" i="1" s="1"/>
  <c r="P109" i="1"/>
  <c r="AL109" i="1" l="1"/>
  <c r="AN109" i="1"/>
  <c r="AC109" i="1" s="1"/>
  <c r="AO109" i="1"/>
  <c r="AS109" i="1" s="1"/>
  <c r="AP109" i="1"/>
  <c r="BJ109" i="1" s="1"/>
  <c r="E115" i="3"/>
  <c r="AM109" i="1"/>
  <c r="S109" i="1" s="1"/>
  <c r="AV109" i="1"/>
  <c r="Q109" i="1"/>
  <c r="J109" i="1"/>
  <c r="AI109" i="1"/>
  <c r="K109" i="1"/>
  <c r="AB109" i="1"/>
  <c r="AA109" i="1"/>
  <c r="BE109" i="1"/>
  <c r="AD109" i="1" s="1"/>
  <c r="F115" i="3"/>
  <c r="BG109" i="1"/>
  <c r="BK109" i="1" s="1"/>
  <c r="BM109" i="1"/>
  <c r="BF109" i="1"/>
  <c r="AT109" i="1" s="1"/>
  <c r="BD109" i="1"/>
  <c r="Q114" i="3"/>
  <c r="N115" i="3"/>
  <c r="X115" i="3"/>
  <c r="AE109" i="1" s="1"/>
  <c r="E113" i="7"/>
  <c r="BI109" i="1" l="1"/>
  <c r="T109" i="1"/>
  <c r="V109" i="1" s="1"/>
  <c r="O110" i="1" s="1"/>
  <c r="BH109" i="1"/>
  <c r="U115" i="3"/>
  <c r="I115" i="3"/>
  <c r="AG109" i="1"/>
  <c r="X110" i="1" s="1"/>
  <c r="K112" i="7"/>
  <c r="S114" i="3"/>
  <c r="V115" i="3"/>
  <c r="J115" i="3"/>
  <c r="AR109" i="1"/>
  <c r="L109" i="1"/>
  <c r="M109" i="1" s="1"/>
  <c r="I110" i="1" s="1"/>
  <c r="AQ109" i="1"/>
  <c r="Y110" i="1" l="1"/>
  <c r="AF110" i="1"/>
  <c r="D116" i="3"/>
  <c r="H116" i="3" s="1"/>
  <c r="Z110" i="1"/>
  <c r="R110" i="1" s="1"/>
  <c r="P110" i="1"/>
  <c r="U110" i="1"/>
  <c r="Z115" i="3"/>
  <c r="BL109" i="1" s="1"/>
  <c r="BN109" i="1" s="1"/>
  <c r="BC110" i="1" s="1"/>
  <c r="P115" i="3"/>
  <c r="Y115" i="3"/>
  <c r="AU109" i="1" s="1"/>
  <c r="AW109" i="1" s="1"/>
  <c r="AK110" i="1" s="1"/>
  <c r="O115" i="3"/>
  <c r="N116" i="3" l="1"/>
  <c r="X116" i="3"/>
  <c r="AE110" i="1" s="1"/>
  <c r="E114" i="7"/>
  <c r="Q115" i="3"/>
  <c r="Q110" i="1"/>
  <c r="J110" i="1"/>
  <c r="AM110" i="1"/>
  <c r="S110" i="1" s="1"/>
  <c r="AP110" i="1"/>
  <c r="BJ110" i="1" s="1"/>
  <c r="E116" i="3"/>
  <c r="AL110" i="1"/>
  <c r="AV110" i="1"/>
  <c r="AN110" i="1"/>
  <c r="AC110" i="1" s="1"/>
  <c r="AO110" i="1"/>
  <c r="AS110" i="1" s="1"/>
  <c r="AI110" i="1"/>
  <c r="F116" i="3"/>
  <c r="BD110" i="1"/>
  <c r="BM110" i="1"/>
  <c r="BE110" i="1"/>
  <c r="AD110" i="1" s="1"/>
  <c r="BG110" i="1"/>
  <c r="BK110" i="1" s="1"/>
  <c r="BF110" i="1"/>
  <c r="AT110" i="1" s="1"/>
  <c r="AB110" i="1"/>
  <c r="K110" i="1"/>
  <c r="AA110" i="1"/>
  <c r="V116" i="3" l="1"/>
  <c r="J116" i="3"/>
  <c r="S115" i="3"/>
  <c r="K113" i="7"/>
  <c r="AR110" i="1"/>
  <c r="L110" i="1"/>
  <c r="AQ110" i="1"/>
  <c r="U116" i="3"/>
  <c r="I116" i="3"/>
  <c r="M110" i="1"/>
  <c r="I111" i="1" s="1"/>
  <c r="BI110" i="1"/>
  <c r="T110" i="1"/>
  <c r="V110" i="1" s="1"/>
  <c r="O111" i="1" s="1"/>
  <c r="BH110" i="1"/>
  <c r="AG110" i="1"/>
  <c r="X111" i="1" s="1"/>
  <c r="Z111" i="1" l="1"/>
  <c r="R111" i="1" s="1"/>
  <c r="Y111" i="1"/>
  <c r="D117" i="3"/>
  <c r="H117" i="3" s="1"/>
  <c r="AF111" i="1"/>
  <c r="P111" i="1"/>
  <c r="P116" i="3"/>
  <c r="Z116" i="3"/>
  <c r="BL110" i="1" s="1"/>
  <c r="BN110" i="1" s="1"/>
  <c r="BC111" i="1" s="1"/>
  <c r="O116" i="3"/>
  <c r="Y116" i="3"/>
  <c r="AU110" i="1" s="1"/>
  <c r="AW110" i="1" s="1"/>
  <c r="AK111" i="1" s="1"/>
  <c r="U111" i="1"/>
  <c r="Q116" i="3" l="1"/>
  <c r="AN111" i="1"/>
  <c r="AC111" i="1" s="1"/>
  <c r="AO111" i="1"/>
  <c r="AS111" i="1" s="1"/>
  <c r="E117" i="3"/>
  <c r="AP111" i="1"/>
  <c r="BJ111" i="1" s="1"/>
  <c r="AL111" i="1"/>
  <c r="AM111" i="1"/>
  <c r="S111" i="1" s="1"/>
  <c r="AV111" i="1"/>
  <c r="AI111" i="1"/>
  <c r="BF111" i="1"/>
  <c r="AT111" i="1" s="1"/>
  <c r="BG111" i="1"/>
  <c r="BK111" i="1" s="1"/>
  <c r="BE111" i="1"/>
  <c r="AD111" i="1" s="1"/>
  <c r="BM111" i="1"/>
  <c r="F117" i="3"/>
  <c r="BD111" i="1"/>
  <c r="J111" i="1"/>
  <c r="Q111" i="1"/>
  <c r="X117" i="3"/>
  <c r="AE111" i="1" s="1"/>
  <c r="N117" i="3"/>
  <c r="E115" i="7"/>
  <c r="K114" i="7"/>
  <c r="S116" i="3"/>
  <c r="K111" i="1"/>
  <c r="AB111" i="1"/>
  <c r="AA111" i="1"/>
  <c r="AR111" i="1" l="1"/>
  <c r="L111" i="1"/>
  <c r="M111" i="1" s="1"/>
  <c r="I112" i="1" s="1"/>
  <c r="AQ111" i="1"/>
  <c r="BI111" i="1"/>
  <c r="T111" i="1"/>
  <c r="V111" i="1" s="1"/>
  <c r="O112" i="1" s="1"/>
  <c r="BH111" i="1"/>
  <c r="U117" i="3"/>
  <c r="I117" i="3"/>
  <c r="V117" i="3"/>
  <c r="J117" i="3"/>
  <c r="AG111" i="1"/>
  <c r="X112" i="1" s="1"/>
  <c r="U112" i="1" l="1"/>
  <c r="D118" i="3"/>
  <c r="H118" i="3" s="1"/>
  <c r="Z112" i="1"/>
  <c r="R112" i="1" s="1"/>
  <c r="Y112" i="1"/>
  <c r="AF112" i="1"/>
  <c r="P112" i="1"/>
  <c r="Y117" i="3"/>
  <c r="AU111" i="1" s="1"/>
  <c r="AW111" i="1" s="1"/>
  <c r="AK112" i="1" s="1"/>
  <c r="O117" i="3"/>
  <c r="P117" i="3"/>
  <c r="Z117" i="3"/>
  <c r="BL111" i="1" s="1"/>
  <c r="BN111" i="1" s="1"/>
  <c r="BC112" i="1" s="1"/>
  <c r="Q117" i="3" l="1"/>
  <c r="K115" i="7" s="1"/>
  <c r="BE112" i="1"/>
  <c r="AD112" i="1" s="1"/>
  <c r="BM112" i="1"/>
  <c r="F118" i="3"/>
  <c r="BF112" i="1"/>
  <c r="AT112" i="1" s="1"/>
  <c r="BD112" i="1"/>
  <c r="BG112" i="1"/>
  <c r="BK112" i="1" s="1"/>
  <c r="AI112" i="1"/>
  <c r="S117" i="3"/>
  <c r="N118" i="3"/>
  <c r="E116" i="7"/>
  <c r="X118" i="3"/>
  <c r="AE112" i="1" s="1"/>
  <c r="E118" i="3"/>
  <c r="AP112" i="1"/>
  <c r="BJ112" i="1" s="1"/>
  <c r="AV112" i="1"/>
  <c r="AL112" i="1"/>
  <c r="AO112" i="1"/>
  <c r="AS112" i="1" s="1"/>
  <c r="AN112" i="1"/>
  <c r="AC112" i="1" s="1"/>
  <c r="AM112" i="1"/>
  <c r="S112" i="1" s="1"/>
  <c r="J112" i="1"/>
  <c r="Q112" i="1"/>
  <c r="K112" i="1"/>
  <c r="AB112" i="1"/>
  <c r="AA112" i="1"/>
  <c r="V118" i="3" l="1"/>
  <c r="J118" i="3"/>
  <c r="U118" i="3"/>
  <c r="I118" i="3"/>
  <c r="AR112" i="1"/>
  <c r="L112" i="1"/>
  <c r="M112" i="1" s="1"/>
  <c r="I113" i="1" s="1"/>
  <c r="AQ112" i="1"/>
  <c r="BI112" i="1"/>
  <c r="T112" i="1"/>
  <c r="V112" i="1" s="1"/>
  <c r="O113" i="1" s="1"/>
  <c r="BH112" i="1"/>
  <c r="AG112" i="1"/>
  <c r="X113" i="1" s="1"/>
  <c r="U113" i="1" l="1"/>
  <c r="D119" i="3"/>
  <c r="Y113" i="1"/>
  <c r="Z113" i="1"/>
  <c r="R113" i="1" s="1"/>
  <c r="AF113" i="1"/>
  <c r="Y118" i="3"/>
  <c r="AU112" i="1" s="1"/>
  <c r="AW112" i="1" s="1"/>
  <c r="AK113" i="1" s="1"/>
  <c r="O118" i="3"/>
  <c r="P118" i="3"/>
  <c r="Z118" i="3"/>
  <c r="BL112" i="1" s="1"/>
  <c r="BN112" i="1" s="1"/>
  <c r="BC113" i="1" s="1"/>
  <c r="P113" i="1"/>
  <c r="BE113" i="1" l="1"/>
  <c r="AD113" i="1" s="1"/>
  <c r="F119" i="3"/>
  <c r="BF113" i="1"/>
  <c r="AT113" i="1" s="1"/>
  <c r="BD113" i="1"/>
  <c r="BG113" i="1"/>
  <c r="BK113" i="1" s="1"/>
  <c r="BM113" i="1"/>
  <c r="H119" i="3"/>
  <c r="AC42" i="3"/>
  <c r="E119" i="3"/>
  <c r="AP113" i="1"/>
  <c r="BJ113" i="1" s="1"/>
  <c r="AV113" i="1"/>
  <c r="AL113" i="1"/>
  <c r="AM113" i="1"/>
  <c r="S113" i="1" s="1"/>
  <c r="AO113" i="1"/>
  <c r="AS113" i="1" s="1"/>
  <c r="AN113" i="1"/>
  <c r="AC113" i="1" s="1"/>
  <c r="Q113" i="1"/>
  <c r="J113" i="1"/>
  <c r="Q118" i="3"/>
  <c r="AI113" i="1"/>
  <c r="K113" i="1"/>
  <c r="AB113" i="1"/>
  <c r="AA113" i="1"/>
  <c r="N119" i="3" l="1"/>
  <c r="X119" i="3"/>
  <c r="E117" i="7"/>
  <c r="AF42" i="3"/>
  <c r="O40" i="7" s="1"/>
  <c r="V119" i="3"/>
  <c r="J119" i="3"/>
  <c r="AE42" i="3"/>
  <c r="U119" i="3"/>
  <c r="I119" i="3"/>
  <c r="AD42" i="3"/>
  <c r="K116" i="7"/>
  <c r="S118" i="3"/>
  <c r="AR113" i="1"/>
  <c r="L113" i="1"/>
  <c r="M113" i="1" s="1"/>
  <c r="I114" i="1" s="1"/>
  <c r="AQ113" i="1"/>
  <c r="BI113" i="1"/>
  <c r="T113" i="1"/>
  <c r="V113" i="1" s="1"/>
  <c r="O114" i="1" s="1"/>
  <c r="BH113" i="1"/>
  <c r="P114" i="1" l="1"/>
  <c r="U114" i="1"/>
  <c r="AE113" i="1"/>
  <c r="AG113" i="1" s="1"/>
  <c r="X114" i="1" s="1"/>
  <c r="AI42" i="3"/>
  <c r="O119" i="3"/>
  <c r="Y119" i="3"/>
  <c r="AG42" i="3"/>
  <c r="P119" i="3"/>
  <c r="Z119" i="3"/>
  <c r="AH42" i="3"/>
  <c r="Q119" i="3" l="1"/>
  <c r="K117" i="7" s="1"/>
  <c r="AU113" i="1"/>
  <c r="AW113" i="1" s="1"/>
  <c r="AK114" i="1" s="1"/>
  <c r="AJ42" i="3"/>
  <c r="BL113" i="1"/>
  <c r="BN113" i="1" s="1"/>
  <c r="BC114" i="1" s="1"/>
  <c r="AK42" i="3"/>
  <c r="D120" i="3"/>
  <c r="Y114" i="1"/>
  <c r="Z114" i="1"/>
  <c r="R114" i="1" s="1"/>
  <c r="AF114" i="1"/>
  <c r="Q114" i="1"/>
  <c r="J114" i="1"/>
  <c r="S119" i="3" l="1"/>
  <c r="AL42" i="3"/>
  <c r="U40" i="7" s="1"/>
  <c r="H120" i="3"/>
  <c r="BE114" i="1"/>
  <c r="AD114" i="1" s="1"/>
  <c r="F120" i="3"/>
  <c r="BD114" i="1"/>
  <c r="BM114" i="1"/>
  <c r="BF114" i="1"/>
  <c r="AT114" i="1" s="1"/>
  <c r="BG114" i="1"/>
  <c r="BK114" i="1" s="1"/>
  <c r="AL114" i="1"/>
  <c r="AM114" i="1"/>
  <c r="S114" i="1" s="1"/>
  <c r="E120" i="3"/>
  <c r="AN114" i="1"/>
  <c r="AC114" i="1" s="1"/>
  <c r="AV114" i="1"/>
  <c r="AO114" i="1"/>
  <c r="AS114" i="1" s="1"/>
  <c r="AP114" i="1"/>
  <c r="BJ114" i="1" s="1"/>
  <c r="AI114" i="1"/>
  <c r="AB114" i="1"/>
  <c r="K114" i="1"/>
  <c r="AA114" i="1"/>
  <c r="U120" i="3" l="1"/>
  <c r="I120" i="3"/>
  <c r="T114" i="1"/>
  <c r="V114" i="1" s="1"/>
  <c r="O115" i="1" s="1"/>
  <c r="BI114" i="1"/>
  <c r="BH114" i="1"/>
  <c r="V120" i="3"/>
  <c r="J120" i="3"/>
  <c r="N120" i="3"/>
  <c r="X120" i="3"/>
  <c r="E118" i="7"/>
  <c r="AR114" i="1"/>
  <c r="L114" i="1"/>
  <c r="M114" i="1" s="1"/>
  <c r="I115" i="1" s="1"/>
  <c r="AQ114" i="1"/>
  <c r="P115" i="1" l="1"/>
  <c r="AE114" i="1"/>
  <c r="AG114" i="1" s="1"/>
  <c r="X115" i="1" s="1"/>
  <c r="U115" i="1"/>
  <c r="P120" i="3"/>
  <c r="Z120" i="3"/>
  <c r="O120" i="3"/>
  <c r="Y120" i="3"/>
  <c r="Q120" i="3" l="1"/>
  <c r="S120" i="3" s="1"/>
  <c r="AU114" i="1"/>
  <c r="AW114" i="1" s="1"/>
  <c r="AK115" i="1" s="1"/>
  <c r="Y115" i="1"/>
  <c r="Z115" i="1"/>
  <c r="R115" i="1" s="1"/>
  <c r="AF115" i="1"/>
  <c r="D121" i="3"/>
  <c r="BL114" i="1"/>
  <c r="BN114" i="1" s="1"/>
  <c r="BC115" i="1" s="1"/>
  <c r="J115" i="1"/>
  <c r="Q115" i="1"/>
  <c r="K118" i="7" l="1"/>
  <c r="F121" i="3"/>
  <c r="BD115" i="1"/>
  <c r="BM115" i="1"/>
  <c r="BF115" i="1"/>
  <c r="AT115" i="1" s="1"/>
  <c r="BG115" i="1"/>
  <c r="BK115" i="1" s="1"/>
  <c r="BE115" i="1"/>
  <c r="AD115" i="1" s="1"/>
  <c r="AB115" i="1"/>
  <c r="K115" i="1"/>
  <c r="AA115" i="1"/>
  <c r="H121" i="3"/>
  <c r="AM115" i="1"/>
  <c r="S115" i="1" s="1"/>
  <c r="AN115" i="1"/>
  <c r="AC115" i="1" s="1"/>
  <c r="AO115" i="1"/>
  <c r="AS115" i="1" s="1"/>
  <c r="E121" i="3"/>
  <c r="AV115" i="1"/>
  <c r="AP115" i="1"/>
  <c r="BJ115" i="1" s="1"/>
  <c r="AL115" i="1"/>
  <c r="AI115" i="1"/>
  <c r="U121" i="3" l="1"/>
  <c r="I121" i="3"/>
  <c r="AR115" i="1"/>
  <c r="L115" i="1"/>
  <c r="M115" i="1" s="1"/>
  <c r="I116" i="1" s="1"/>
  <c r="AQ115" i="1"/>
  <c r="X121" i="3"/>
  <c r="N121" i="3"/>
  <c r="E119" i="7"/>
  <c r="T115" i="1"/>
  <c r="V115" i="1" s="1"/>
  <c r="O116" i="1" s="1"/>
  <c r="BI115" i="1"/>
  <c r="BH115" i="1"/>
  <c r="V121" i="3"/>
  <c r="J121" i="3"/>
  <c r="U116" i="1" l="1"/>
  <c r="O121" i="3"/>
  <c r="Y121" i="3"/>
  <c r="AE115" i="1"/>
  <c r="AG115" i="1" s="1"/>
  <c r="X116" i="1" s="1"/>
  <c r="P116" i="1"/>
  <c r="P121" i="3"/>
  <c r="Q121" i="3" s="1"/>
  <c r="Z121" i="3"/>
  <c r="S121" i="3" l="1"/>
  <c r="K119" i="7"/>
  <c r="AU115" i="1"/>
  <c r="AW115" i="1" s="1"/>
  <c r="AK116" i="1" s="1"/>
  <c r="Y116" i="1"/>
  <c r="Z116" i="1"/>
  <c r="R116" i="1" s="1"/>
  <c r="AF116" i="1"/>
  <c r="D122" i="3"/>
  <c r="J116" i="1"/>
  <c r="Q116" i="1"/>
  <c r="BL115" i="1"/>
  <c r="BN115" i="1" s="1"/>
  <c r="BC116" i="1" s="1"/>
  <c r="AN116" i="1" l="1"/>
  <c r="AC116" i="1" s="1"/>
  <c r="AO116" i="1"/>
  <c r="AS116" i="1" s="1"/>
  <c r="E122" i="3"/>
  <c r="AP116" i="1"/>
  <c r="BJ116" i="1" s="1"/>
  <c r="AV116" i="1"/>
  <c r="AM116" i="1"/>
  <c r="S116" i="1" s="1"/>
  <c r="AL116" i="1"/>
  <c r="H122" i="3"/>
  <c r="BF116" i="1"/>
  <c r="AT116" i="1" s="1"/>
  <c r="BG116" i="1"/>
  <c r="BK116" i="1" s="1"/>
  <c r="F122" i="3"/>
  <c r="BD116" i="1"/>
  <c r="BE116" i="1"/>
  <c r="AD116" i="1" s="1"/>
  <c r="BM116" i="1"/>
  <c r="AI116" i="1"/>
  <c r="K116" i="1"/>
  <c r="AA116" i="1"/>
  <c r="AB116" i="1"/>
  <c r="AR116" i="1" l="1"/>
  <c r="L116" i="1"/>
  <c r="M116" i="1" s="1"/>
  <c r="I117" i="1" s="1"/>
  <c r="AQ116" i="1"/>
  <c r="U122" i="3"/>
  <c r="I122" i="3"/>
  <c r="V122" i="3"/>
  <c r="J122" i="3"/>
  <c r="BI116" i="1"/>
  <c r="T116" i="1"/>
  <c r="V116" i="1" s="1"/>
  <c r="O117" i="1" s="1"/>
  <c r="BH116" i="1"/>
  <c r="X122" i="3"/>
  <c r="N122" i="3"/>
  <c r="E120" i="7"/>
  <c r="U117" i="1" l="1"/>
  <c r="O122" i="3"/>
  <c r="Y122" i="3"/>
  <c r="P117" i="1"/>
  <c r="AE116" i="1"/>
  <c r="AG116" i="1" s="1"/>
  <c r="X117" i="1" s="1"/>
  <c r="P122" i="3"/>
  <c r="Z122" i="3"/>
  <c r="Q122" i="3" l="1"/>
  <c r="S122" i="3" s="1"/>
  <c r="D123" i="3"/>
  <c r="Y117" i="1"/>
  <c r="Z117" i="1"/>
  <c r="R117" i="1" s="1"/>
  <c r="AF117" i="1"/>
  <c r="Q117" i="1"/>
  <c r="J117" i="1"/>
  <c r="AU116" i="1"/>
  <c r="AW116" i="1" s="1"/>
  <c r="AK117" i="1" s="1"/>
  <c r="BL116" i="1"/>
  <c r="BN116" i="1" s="1"/>
  <c r="BC117" i="1" s="1"/>
  <c r="K120" i="7" l="1"/>
  <c r="BE117" i="1"/>
  <c r="AD117" i="1" s="1"/>
  <c r="F123" i="3"/>
  <c r="BF117" i="1"/>
  <c r="AT117" i="1" s="1"/>
  <c r="BD117" i="1"/>
  <c r="BG117" i="1"/>
  <c r="BK117" i="1" s="1"/>
  <c r="BM117" i="1"/>
  <c r="E123" i="3"/>
  <c r="AP117" i="1"/>
  <c r="BJ117" i="1" s="1"/>
  <c r="AV117" i="1"/>
  <c r="AL117" i="1"/>
  <c r="AN117" i="1"/>
  <c r="AC117" i="1" s="1"/>
  <c r="AM117" i="1"/>
  <c r="S117" i="1" s="1"/>
  <c r="AO117" i="1"/>
  <c r="AS117" i="1" s="1"/>
  <c r="H123" i="3"/>
  <c r="AI117" i="1"/>
  <c r="K117" i="1"/>
  <c r="AB117" i="1"/>
  <c r="AA117" i="1"/>
  <c r="V123" i="3" l="1"/>
  <c r="J123" i="3"/>
  <c r="N123" i="3"/>
  <c r="X123" i="3"/>
  <c r="E121" i="7"/>
  <c r="U123" i="3"/>
  <c r="I123" i="3"/>
  <c r="AR117" i="1"/>
  <c r="L117" i="1"/>
  <c r="M117" i="1" s="1"/>
  <c r="I118" i="1" s="1"/>
  <c r="AQ117" i="1"/>
  <c r="BI117" i="1"/>
  <c r="T117" i="1"/>
  <c r="V117" i="1" s="1"/>
  <c r="O118" i="1" s="1"/>
  <c r="BH117" i="1"/>
  <c r="U118" i="1" l="1"/>
  <c r="O123" i="3"/>
  <c r="Y123" i="3"/>
  <c r="AE117" i="1"/>
  <c r="AG117" i="1" s="1"/>
  <c r="X118" i="1" s="1"/>
  <c r="P118" i="1"/>
  <c r="P123" i="3"/>
  <c r="Z123" i="3"/>
  <c r="Q123" i="3" l="1"/>
  <c r="K121" i="7" s="1"/>
  <c r="AU117" i="1"/>
  <c r="AW117" i="1" s="1"/>
  <c r="AK118" i="1" s="1"/>
  <c r="Q118" i="1"/>
  <c r="J118" i="1"/>
  <c r="BL117" i="1"/>
  <c r="BN117" i="1" s="1"/>
  <c r="BC118" i="1" s="1"/>
  <c r="D124" i="3"/>
  <c r="Y118" i="1"/>
  <c r="Z118" i="1"/>
  <c r="R118" i="1" s="1"/>
  <c r="AF118" i="1"/>
  <c r="S123" i="3" l="1"/>
  <c r="BE118" i="1"/>
  <c r="AD118" i="1" s="1"/>
  <c r="F124" i="3"/>
  <c r="BD118" i="1"/>
  <c r="BM118" i="1"/>
  <c r="BF118" i="1"/>
  <c r="AT118" i="1" s="1"/>
  <c r="BG118" i="1"/>
  <c r="BK118" i="1" s="1"/>
  <c r="AL118" i="1"/>
  <c r="AM118" i="1"/>
  <c r="S118" i="1" s="1"/>
  <c r="E124" i="3"/>
  <c r="AN118" i="1"/>
  <c r="AC118" i="1" s="1"/>
  <c r="AV118" i="1"/>
  <c r="AO118" i="1"/>
  <c r="AS118" i="1" s="1"/>
  <c r="AP118" i="1"/>
  <c r="BJ118" i="1" s="1"/>
  <c r="AI118" i="1"/>
  <c r="AB118" i="1"/>
  <c r="K118" i="1"/>
  <c r="AA118" i="1"/>
  <c r="H124" i="3"/>
  <c r="AR118" i="1" l="1"/>
  <c r="L118" i="1"/>
  <c r="M118" i="1" s="1"/>
  <c r="I119" i="1" s="1"/>
  <c r="AQ118" i="1"/>
  <c r="U124" i="3"/>
  <c r="I124" i="3"/>
  <c r="T118" i="1"/>
  <c r="V118" i="1" s="1"/>
  <c r="O119" i="1" s="1"/>
  <c r="BI118" i="1"/>
  <c r="BH118" i="1"/>
  <c r="N124" i="3"/>
  <c r="X124" i="3"/>
  <c r="E122" i="7"/>
  <c r="V124" i="3"/>
  <c r="J124" i="3"/>
  <c r="O124" i="3" l="1"/>
  <c r="Y124" i="3"/>
  <c r="P119" i="1"/>
  <c r="P124" i="3"/>
  <c r="Z124" i="3"/>
  <c r="AE118" i="1"/>
  <c r="AG118" i="1" s="1"/>
  <c r="X119" i="1" s="1"/>
  <c r="U119" i="1"/>
  <c r="Q124" i="3" l="1"/>
  <c r="K122" i="7" s="1"/>
  <c r="Y119" i="1"/>
  <c r="Z119" i="1"/>
  <c r="R119" i="1" s="1"/>
  <c r="AF119" i="1"/>
  <c r="D125" i="3"/>
  <c r="H125" i="3" s="1"/>
  <c r="BL118" i="1"/>
  <c r="BN118" i="1" s="1"/>
  <c r="BC119" i="1" s="1"/>
  <c r="AU118" i="1"/>
  <c r="AW118" i="1" s="1"/>
  <c r="AK119" i="1" s="1"/>
  <c r="J119" i="1"/>
  <c r="Q119" i="1"/>
  <c r="S124" i="3" l="1"/>
  <c r="X125" i="3"/>
  <c r="AE119" i="1" s="1"/>
  <c r="N125" i="3"/>
  <c r="E123" i="7"/>
  <c r="F125" i="3"/>
  <c r="BD119" i="1"/>
  <c r="BM119" i="1"/>
  <c r="BF119" i="1"/>
  <c r="AT119" i="1" s="1"/>
  <c r="BG119" i="1"/>
  <c r="BK119" i="1" s="1"/>
  <c r="BE119" i="1"/>
  <c r="AD119" i="1" s="1"/>
  <c r="AM119" i="1"/>
  <c r="S119" i="1" s="1"/>
  <c r="AN119" i="1"/>
  <c r="AC119" i="1" s="1"/>
  <c r="AO119" i="1"/>
  <c r="AS119" i="1" s="1"/>
  <c r="E125" i="3"/>
  <c r="AV119" i="1"/>
  <c r="AP119" i="1"/>
  <c r="BJ119" i="1" s="1"/>
  <c r="AL119" i="1"/>
  <c r="AI119" i="1"/>
  <c r="AB119" i="1"/>
  <c r="K119" i="1"/>
  <c r="AA119" i="1"/>
  <c r="AG119" i="1" l="1"/>
  <c r="X120" i="1" s="1"/>
  <c r="AF120" i="1" s="1"/>
  <c r="T119" i="1"/>
  <c r="V119" i="1" s="1"/>
  <c r="O120" i="1" s="1"/>
  <c r="BI119" i="1"/>
  <c r="BH119" i="1"/>
  <c r="AR119" i="1"/>
  <c r="L119" i="1"/>
  <c r="M119" i="1" s="1"/>
  <c r="I120" i="1" s="1"/>
  <c r="AQ119" i="1"/>
  <c r="U125" i="3"/>
  <c r="I125" i="3"/>
  <c r="V125" i="3"/>
  <c r="J125" i="3"/>
  <c r="D126" i="3" l="1"/>
  <c r="H126" i="3" s="1"/>
  <c r="E124" i="7" s="1"/>
  <c r="P120" i="1"/>
  <c r="Y120" i="1"/>
  <c r="U120" i="1"/>
  <c r="O125" i="3"/>
  <c r="Y125" i="3"/>
  <c r="AU119" i="1" s="1"/>
  <c r="AW119" i="1" s="1"/>
  <c r="AK120" i="1" s="1"/>
  <c r="P125" i="3"/>
  <c r="Z125" i="3"/>
  <c r="BL119" i="1" s="1"/>
  <c r="BN119" i="1" s="1"/>
  <c r="BC120" i="1" s="1"/>
  <c r="Z120" i="1"/>
  <c r="R120" i="1" s="1"/>
  <c r="N126" i="3" l="1"/>
  <c r="X126" i="3"/>
  <c r="AE120" i="1" s="1"/>
  <c r="Q125" i="3"/>
  <c r="K123" i="7" s="1"/>
  <c r="AN120" i="1"/>
  <c r="AC120" i="1" s="1"/>
  <c r="AO120" i="1"/>
  <c r="AS120" i="1" s="1"/>
  <c r="E126" i="3"/>
  <c r="AP120" i="1"/>
  <c r="BJ120" i="1" s="1"/>
  <c r="AV120" i="1"/>
  <c r="AM120" i="1"/>
  <c r="S120" i="1" s="1"/>
  <c r="AL120" i="1"/>
  <c r="AI120" i="1"/>
  <c r="BF120" i="1"/>
  <c r="AT120" i="1" s="1"/>
  <c r="BG120" i="1"/>
  <c r="BK120" i="1" s="1"/>
  <c r="F126" i="3"/>
  <c r="BD120" i="1"/>
  <c r="BE120" i="1"/>
  <c r="AD120" i="1" s="1"/>
  <c r="BM120" i="1"/>
  <c r="K120" i="1"/>
  <c r="AA120" i="1"/>
  <c r="AB120" i="1"/>
  <c r="J120" i="1"/>
  <c r="Q120" i="1"/>
  <c r="S125" i="3"/>
  <c r="AR120" i="1" l="1"/>
  <c r="L120" i="1"/>
  <c r="M120" i="1" s="1"/>
  <c r="I121" i="1" s="1"/>
  <c r="AQ120" i="1"/>
  <c r="U126" i="3"/>
  <c r="I126" i="3"/>
  <c r="BI120" i="1"/>
  <c r="T120" i="1"/>
  <c r="V120" i="1" s="1"/>
  <c r="O121" i="1" s="1"/>
  <c r="BH120" i="1"/>
  <c r="V126" i="3"/>
  <c r="J126" i="3"/>
  <c r="AG120" i="1"/>
  <c r="X121" i="1" s="1"/>
  <c r="U121" i="1" l="1"/>
  <c r="P121" i="1"/>
  <c r="P126" i="3"/>
  <c r="Z126" i="3"/>
  <c r="BL120" i="1" s="1"/>
  <c r="BN120" i="1" s="1"/>
  <c r="BC121" i="1" s="1"/>
  <c r="O126" i="3"/>
  <c r="Y126" i="3"/>
  <c r="AU120" i="1" s="1"/>
  <c r="AW120" i="1" s="1"/>
  <c r="AK121" i="1" s="1"/>
  <c r="D127" i="3"/>
  <c r="H127" i="3" s="1"/>
  <c r="Y121" i="1"/>
  <c r="Z121" i="1"/>
  <c r="R121" i="1" s="1"/>
  <c r="AF121" i="1"/>
  <c r="Q126" i="3" l="1"/>
  <c r="K124" i="7" s="1"/>
  <c r="E127" i="3"/>
  <c r="AP121" i="1"/>
  <c r="BJ121" i="1" s="1"/>
  <c r="AV121" i="1"/>
  <c r="AL121" i="1"/>
  <c r="AN121" i="1"/>
  <c r="AC121" i="1" s="1"/>
  <c r="AM121" i="1"/>
  <c r="S121" i="1" s="1"/>
  <c r="AO121" i="1"/>
  <c r="AS121" i="1" s="1"/>
  <c r="AI121" i="1"/>
  <c r="Q121" i="1"/>
  <c r="J121" i="1"/>
  <c r="N127" i="3"/>
  <c r="X127" i="3"/>
  <c r="AE121" i="1" s="1"/>
  <c r="E125" i="7"/>
  <c r="BE121" i="1"/>
  <c r="AD121" i="1" s="1"/>
  <c r="F127" i="3"/>
  <c r="BF121" i="1"/>
  <c r="AT121" i="1" s="1"/>
  <c r="BD121" i="1"/>
  <c r="BG121" i="1"/>
  <c r="BK121" i="1" s="1"/>
  <c r="BM121" i="1"/>
  <c r="K121" i="1"/>
  <c r="AB121" i="1"/>
  <c r="AA121" i="1"/>
  <c r="S126" i="3" l="1"/>
  <c r="AR121" i="1"/>
  <c r="L121" i="1"/>
  <c r="M121" i="1" s="1"/>
  <c r="I122" i="1" s="1"/>
  <c r="AQ121" i="1"/>
  <c r="V127" i="3"/>
  <c r="J127" i="3"/>
  <c r="AG121" i="1"/>
  <c r="X122" i="1" s="1"/>
  <c r="BI121" i="1"/>
  <c r="T121" i="1"/>
  <c r="V121" i="1" s="1"/>
  <c r="O122" i="1" s="1"/>
  <c r="BH121" i="1"/>
  <c r="U127" i="3"/>
  <c r="I127" i="3"/>
  <c r="U122" i="1" l="1"/>
  <c r="P122" i="1"/>
  <c r="D128" i="3"/>
  <c r="H128" i="3" s="1"/>
  <c r="Y122" i="1"/>
  <c r="Z122" i="1"/>
  <c r="R122" i="1" s="1"/>
  <c r="AF122" i="1"/>
  <c r="P127" i="3"/>
  <c r="Z127" i="3"/>
  <c r="BL121" i="1" s="1"/>
  <c r="BN121" i="1" s="1"/>
  <c r="BC122" i="1" s="1"/>
  <c r="O127" i="3"/>
  <c r="Y127" i="3"/>
  <c r="AU121" i="1" s="1"/>
  <c r="AW121" i="1" s="1"/>
  <c r="AK122" i="1" s="1"/>
  <c r="BE122" i="1" l="1"/>
  <c r="AD122" i="1" s="1"/>
  <c r="F128" i="3"/>
  <c r="BD122" i="1"/>
  <c r="BM122" i="1"/>
  <c r="BF122" i="1"/>
  <c r="AT122" i="1" s="1"/>
  <c r="BG122" i="1"/>
  <c r="BK122" i="1" s="1"/>
  <c r="AL122" i="1"/>
  <c r="AM122" i="1"/>
  <c r="S122" i="1" s="1"/>
  <c r="E128" i="3"/>
  <c r="AN122" i="1"/>
  <c r="AC122" i="1" s="1"/>
  <c r="AV122" i="1"/>
  <c r="AO122" i="1"/>
  <c r="AS122" i="1" s="1"/>
  <c r="AP122" i="1"/>
  <c r="BJ122" i="1" s="1"/>
  <c r="AI122" i="1"/>
  <c r="AB122" i="1"/>
  <c r="K122" i="1"/>
  <c r="AA122" i="1"/>
  <c r="Q122" i="1"/>
  <c r="J122" i="1"/>
  <c r="N128" i="3"/>
  <c r="X128" i="3"/>
  <c r="AE122" i="1" s="1"/>
  <c r="E126" i="7"/>
  <c r="Q127" i="3"/>
  <c r="AG122" i="1" l="1"/>
  <c r="X123" i="1" s="1"/>
  <c r="AR122" i="1"/>
  <c r="L122" i="1"/>
  <c r="M122" i="1" s="1"/>
  <c r="I123" i="1" s="1"/>
  <c r="AQ122" i="1"/>
  <c r="U128" i="3"/>
  <c r="I128" i="3"/>
  <c r="T122" i="1"/>
  <c r="V122" i="1" s="1"/>
  <c r="O123" i="1" s="1"/>
  <c r="BI122" i="1"/>
  <c r="BH122" i="1"/>
  <c r="S127" i="3"/>
  <c r="K125" i="7"/>
  <c r="V128" i="3"/>
  <c r="J128" i="3"/>
  <c r="U123" i="1" l="1"/>
  <c r="P123" i="1"/>
  <c r="P128" i="3"/>
  <c r="Z128" i="3"/>
  <c r="BL122" i="1" s="1"/>
  <c r="BN122" i="1" s="1"/>
  <c r="BC123" i="1" s="1"/>
  <c r="Y123" i="1"/>
  <c r="Z123" i="1"/>
  <c r="R123" i="1" s="1"/>
  <c r="AF123" i="1"/>
  <c r="D129" i="3"/>
  <c r="H129" i="3" s="1"/>
  <c r="O128" i="3"/>
  <c r="Y128" i="3"/>
  <c r="AU122" i="1" s="1"/>
  <c r="AW122" i="1" s="1"/>
  <c r="AK123" i="1" s="1"/>
  <c r="AM123" i="1" l="1"/>
  <c r="S123" i="1" s="1"/>
  <c r="AN123" i="1"/>
  <c r="AC123" i="1" s="1"/>
  <c r="AO123" i="1"/>
  <c r="AS123" i="1" s="1"/>
  <c r="E129" i="3"/>
  <c r="AV123" i="1"/>
  <c r="AP123" i="1"/>
  <c r="BJ123" i="1" s="1"/>
  <c r="AL123" i="1"/>
  <c r="AI123" i="1"/>
  <c r="F129" i="3"/>
  <c r="BD123" i="1"/>
  <c r="BM123" i="1"/>
  <c r="BF123" i="1"/>
  <c r="AT123" i="1" s="1"/>
  <c r="BG123" i="1"/>
  <c r="BK123" i="1" s="1"/>
  <c r="BE123" i="1"/>
  <c r="AD123" i="1" s="1"/>
  <c r="X129" i="3"/>
  <c r="AE123" i="1" s="1"/>
  <c r="N129" i="3"/>
  <c r="E127" i="7"/>
  <c r="J123" i="1"/>
  <c r="Q123" i="1"/>
  <c r="Q128" i="3"/>
  <c r="AB123" i="1"/>
  <c r="K123" i="1"/>
  <c r="AA123" i="1"/>
  <c r="AR123" i="1" l="1"/>
  <c r="L123" i="1"/>
  <c r="M123" i="1" s="1"/>
  <c r="I124" i="1" s="1"/>
  <c r="AQ123" i="1"/>
  <c r="T123" i="1"/>
  <c r="V123" i="1" s="1"/>
  <c r="O124" i="1" s="1"/>
  <c r="BI123" i="1"/>
  <c r="BH123" i="1"/>
  <c r="AG123" i="1"/>
  <c r="X124" i="1" s="1"/>
  <c r="K126" i="7"/>
  <c r="S128" i="3"/>
  <c r="V129" i="3"/>
  <c r="J129" i="3"/>
  <c r="U129" i="3"/>
  <c r="I129" i="3"/>
  <c r="Y124" i="1" l="1"/>
  <c r="Z124" i="1"/>
  <c r="R124" i="1" s="1"/>
  <c r="AF124" i="1"/>
  <c r="D130" i="3"/>
  <c r="H130" i="3" s="1"/>
  <c r="P129" i="3"/>
  <c r="Z129" i="3"/>
  <c r="BL123" i="1" s="1"/>
  <c r="BN123" i="1" s="1"/>
  <c r="BC124" i="1" s="1"/>
  <c r="O129" i="3"/>
  <c r="Y129" i="3"/>
  <c r="AU123" i="1" s="1"/>
  <c r="AW123" i="1" s="1"/>
  <c r="AK124" i="1" s="1"/>
  <c r="U124" i="1"/>
  <c r="P124" i="1"/>
  <c r="Q129" i="3" l="1"/>
  <c r="K127" i="7" s="1"/>
  <c r="BF124" i="1"/>
  <c r="AT124" i="1" s="1"/>
  <c r="BG124" i="1"/>
  <c r="BK124" i="1" s="1"/>
  <c r="F130" i="3"/>
  <c r="BD124" i="1"/>
  <c r="BE124" i="1"/>
  <c r="AD124" i="1" s="1"/>
  <c r="BM124" i="1"/>
  <c r="J124" i="1"/>
  <c r="Q124" i="1"/>
  <c r="AN124" i="1"/>
  <c r="AC124" i="1" s="1"/>
  <c r="AO124" i="1"/>
  <c r="AS124" i="1" s="1"/>
  <c r="E130" i="3"/>
  <c r="AP124" i="1"/>
  <c r="BJ124" i="1" s="1"/>
  <c r="AV124" i="1"/>
  <c r="AM124" i="1"/>
  <c r="S124" i="1" s="1"/>
  <c r="AL124" i="1"/>
  <c r="S129" i="3"/>
  <c r="X130" i="3"/>
  <c r="AE124" i="1" s="1"/>
  <c r="N130" i="3"/>
  <c r="E128" i="7"/>
  <c r="K124" i="1"/>
  <c r="AA124" i="1"/>
  <c r="AB124" i="1"/>
  <c r="AI124" i="1"/>
  <c r="AG124" i="1" l="1"/>
  <c r="X125" i="1" s="1"/>
  <c r="V130" i="3"/>
  <c r="J130" i="3"/>
  <c r="AR124" i="1"/>
  <c r="L124" i="1"/>
  <c r="M124" i="1" s="1"/>
  <c r="I125" i="1" s="1"/>
  <c r="AQ124" i="1"/>
  <c r="U130" i="3"/>
  <c r="I130" i="3"/>
  <c r="BI124" i="1"/>
  <c r="T124" i="1"/>
  <c r="V124" i="1" s="1"/>
  <c r="O125" i="1" s="1"/>
  <c r="BH124" i="1"/>
  <c r="U125" i="1" l="1"/>
  <c r="P125" i="1"/>
  <c r="P130" i="3"/>
  <c r="Z130" i="3"/>
  <c r="BL124" i="1" s="1"/>
  <c r="BN124" i="1" s="1"/>
  <c r="BC125" i="1" s="1"/>
  <c r="O130" i="3"/>
  <c r="Y130" i="3"/>
  <c r="AU124" i="1" s="1"/>
  <c r="AW124" i="1" s="1"/>
  <c r="AK125" i="1" s="1"/>
  <c r="D131" i="3"/>
  <c r="Y125" i="1"/>
  <c r="Z125" i="1"/>
  <c r="R125" i="1" s="1"/>
  <c r="AF125" i="1"/>
  <c r="Q130" i="3" l="1"/>
  <c r="S130" i="3" s="1"/>
  <c r="AI125" i="1"/>
  <c r="K125" i="1"/>
  <c r="AB125" i="1"/>
  <c r="AA125" i="1"/>
  <c r="H131" i="3"/>
  <c r="AC43" i="3"/>
  <c r="Q125" i="1"/>
  <c r="J125" i="1"/>
  <c r="E131" i="3"/>
  <c r="AP125" i="1"/>
  <c r="BJ125" i="1" s="1"/>
  <c r="AV125" i="1"/>
  <c r="AL125" i="1"/>
  <c r="AO125" i="1"/>
  <c r="AS125" i="1" s="1"/>
  <c r="AN125" i="1"/>
  <c r="AC125" i="1" s="1"/>
  <c r="AM125" i="1"/>
  <c r="S125" i="1" s="1"/>
  <c r="BE125" i="1"/>
  <c r="AD125" i="1" s="1"/>
  <c r="F131" i="3"/>
  <c r="BG125" i="1"/>
  <c r="BK125" i="1" s="1"/>
  <c r="BD125" i="1"/>
  <c r="BF125" i="1"/>
  <c r="AT125" i="1" s="1"/>
  <c r="BM125" i="1"/>
  <c r="K128" i="7" l="1"/>
  <c r="N131" i="3"/>
  <c r="X131" i="3"/>
  <c r="E129" i="7"/>
  <c r="AF43" i="3"/>
  <c r="O41" i="7" s="1"/>
  <c r="AR125" i="1"/>
  <c r="L125" i="1"/>
  <c r="M125" i="1" s="1"/>
  <c r="I126" i="1" s="1"/>
  <c r="AQ125" i="1"/>
  <c r="V131" i="3"/>
  <c r="J131" i="3"/>
  <c r="AE43" i="3"/>
  <c r="BI125" i="1"/>
  <c r="T125" i="1"/>
  <c r="V125" i="1" s="1"/>
  <c r="O126" i="1" s="1"/>
  <c r="BH125" i="1"/>
  <c r="U131" i="3"/>
  <c r="I131" i="3"/>
  <c r="AD43" i="3"/>
  <c r="P126" i="1" l="1"/>
  <c r="U126" i="1"/>
  <c r="P131" i="3"/>
  <c r="Z131" i="3"/>
  <c r="AH43" i="3"/>
  <c r="AE125" i="1"/>
  <c r="AG125" i="1" s="1"/>
  <c r="X126" i="1" s="1"/>
  <c r="AI43" i="3"/>
  <c r="O131" i="3"/>
  <c r="Y131" i="3"/>
  <c r="AG43" i="3"/>
  <c r="Q131" i="3" l="1"/>
  <c r="S131" i="3"/>
  <c r="K129" i="7"/>
  <c r="AL43" i="3"/>
  <c r="U41" i="7" s="1"/>
  <c r="BL125" i="1"/>
  <c r="BN125" i="1" s="1"/>
  <c r="BC126" i="1" s="1"/>
  <c r="AK43" i="3"/>
  <c r="AU125" i="1"/>
  <c r="AW125" i="1" s="1"/>
  <c r="AK126" i="1" s="1"/>
  <c r="AJ43" i="3"/>
  <c r="D132" i="3"/>
  <c r="Y126" i="1"/>
  <c r="Z126" i="1"/>
  <c r="R126" i="1" s="1"/>
  <c r="AF126" i="1"/>
  <c r="Q126" i="1"/>
  <c r="J126" i="1"/>
  <c r="AI126" i="1" l="1"/>
  <c r="H132" i="3"/>
  <c r="BE126" i="1"/>
  <c r="AD126" i="1" s="1"/>
  <c r="F132" i="3"/>
  <c r="BD126" i="1"/>
  <c r="BM126" i="1"/>
  <c r="BF126" i="1"/>
  <c r="AT126" i="1" s="1"/>
  <c r="BG126" i="1"/>
  <c r="BK126" i="1" s="1"/>
  <c r="AL126" i="1"/>
  <c r="AM126" i="1"/>
  <c r="S126" i="1" s="1"/>
  <c r="AP126" i="1"/>
  <c r="BJ126" i="1" s="1"/>
  <c r="AV126" i="1"/>
  <c r="E132" i="3"/>
  <c r="AN126" i="1"/>
  <c r="AC126" i="1" s="1"/>
  <c r="AO126" i="1"/>
  <c r="AS126" i="1" s="1"/>
  <c r="AB126" i="1"/>
  <c r="K126" i="1"/>
  <c r="AA126" i="1"/>
  <c r="N132" i="3" l="1"/>
  <c r="X132" i="3"/>
  <c r="E130" i="7"/>
  <c r="U132" i="3"/>
  <c r="I132" i="3"/>
  <c r="BI126" i="1"/>
  <c r="T126" i="1"/>
  <c r="V126" i="1" s="1"/>
  <c r="O127" i="1" s="1"/>
  <c r="BH126" i="1"/>
  <c r="AR126" i="1"/>
  <c r="L126" i="1"/>
  <c r="M126" i="1" s="1"/>
  <c r="I127" i="1" s="1"/>
  <c r="AQ126" i="1"/>
  <c r="V132" i="3"/>
  <c r="J132" i="3"/>
  <c r="P127" i="1" l="1"/>
  <c r="U127" i="1"/>
  <c r="O132" i="3"/>
  <c r="Y132" i="3"/>
  <c r="AE126" i="1"/>
  <c r="AG126" i="1" s="1"/>
  <c r="X127" i="1" s="1"/>
  <c r="P132" i="3"/>
  <c r="Z132" i="3"/>
  <c r="Q132" i="3" l="1"/>
  <c r="S132" i="3" s="1"/>
  <c r="D133" i="3"/>
  <c r="Z127" i="1"/>
  <c r="R127" i="1" s="1"/>
  <c r="AF127" i="1"/>
  <c r="Y127" i="1"/>
  <c r="BL126" i="1"/>
  <c r="BN126" i="1" s="1"/>
  <c r="BC127" i="1" s="1"/>
  <c r="AU126" i="1"/>
  <c r="AW126" i="1" s="1"/>
  <c r="AK127" i="1" s="1"/>
  <c r="J127" i="1"/>
  <c r="Q127" i="1"/>
  <c r="K130" i="7" l="1"/>
  <c r="AM127" i="1"/>
  <c r="S127" i="1" s="1"/>
  <c r="AN127" i="1"/>
  <c r="AC127" i="1" s="1"/>
  <c r="AO127" i="1"/>
  <c r="AS127" i="1" s="1"/>
  <c r="AP127" i="1"/>
  <c r="BJ127" i="1" s="1"/>
  <c r="AV127" i="1"/>
  <c r="E133" i="3"/>
  <c r="AL127" i="1"/>
  <c r="AB127" i="1"/>
  <c r="K127" i="1"/>
  <c r="AA127" i="1"/>
  <c r="F133" i="3"/>
  <c r="BD127" i="1"/>
  <c r="BM127" i="1"/>
  <c r="BF127" i="1"/>
  <c r="AT127" i="1" s="1"/>
  <c r="BG127" i="1"/>
  <c r="BK127" i="1" s="1"/>
  <c r="BE127" i="1"/>
  <c r="AD127" i="1" s="1"/>
  <c r="AI127" i="1"/>
  <c r="H133" i="3"/>
  <c r="V133" i="3" l="1"/>
  <c r="J133" i="3"/>
  <c r="U133" i="3"/>
  <c r="I133" i="3"/>
  <c r="X133" i="3"/>
  <c r="N133" i="3"/>
  <c r="E131" i="7"/>
  <c r="BI127" i="1"/>
  <c r="T127" i="1"/>
  <c r="V127" i="1" s="1"/>
  <c r="O128" i="1" s="1"/>
  <c r="BH127" i="1"/>
  <c r="AR127" i="1"/>
  <c r="L127" i="1"/>
  <c r="M127" i="1" s="1"/>
  <c r="I128" i="1" s="1"/>
  <c r="AQ127" i="1"/>
  <c r="P128" i="1" l="1"/>
  <c r="U128" i="1"/>
  <c r="P133" i="3"/>
  <c r="Z133" i="3"/>
  <c r="AE127" i="1"/>
  <c r="AG127" i="1" s="1"/>
  <c r="X128" i="1" s="1"/>
  <c r="O133" i="3"/>
  <c r="Y133" i="3"/>
  <c r="Q133" i="3" l="1"/>
  <c r="S133" i="3" s="1"/>
  <c r="D134" i="3"/>
  <c r="Y128" i="1"/>
  <c r="AF128" i="1"/>
  <c r="Z128" i="1"/>
  <c r="R128" i="1" s="1"/>
  <c r="AU127" i="1"/>
  <c r="AW127" i="1" s="1"/>
  <c r="AK128" i="1" s="1"/>
  <c r="J128" i="1"/>
  <c r="Q128" i="1"/>
  <c r="BL127" i="1"/>
  <c r="BN127" i="1" s="1"/>
  <c r="BC128" i="1" s="1"/>
  <c r="AI128" i="1" l="1"/>
  <c r="K131" i="7"/>
  <c r="BF128" i="1"/>
  <c r="AT128" i="1" s="1"/>
  <c r="BG128" i="1"/>
  <c r="BK128" i="1" s="1"/>
  <c r="BE128" i="1"/>
  <c r="AD128" i="1" s="1"/>
  <c r="BD128" i="1"/>
  <c r="BM128" i="1"/>
  <c r="F134" i="3"/>
  <c r="K128" i="1"/>
  <c r="AA128" i="1"/>
  <c r="AB128" i="1"/>
  <c r="AN128" i="1"/>
  <c r="AC128" i="1" s="1"/>
  <c r="AO128" i="1"/>
  <c r="AS128" i="1" s="1"/>
  <c r="E134" i="3"/>
  <c r="AP128" i="1"/>
  <c r="BJ128" i="1" s="1"/>
  <c r="AV128" i="1"/>
  <c r="AM128" i="1"/>
  <c r="S128" i="1" s="1"/>
  <c r="AL128" i="1"/>
  <c r="H134" i="3"/>
  <c r="AR128" i="1" l="1"/>
  <c r="L128" i="1"/>
  <c r="M128" i="1" s="1"/>
  <c r="I129" i="1" s="1"/>
  <c r="AQ128" i="1"/>
  <c r="U134" i="3"/>
  <c r="I134" i="3"/>
  <c r="V134" i="3"/>
  <c r="J134" i="3"/>
  <c r="X134" i="3"/>
  <c r="N134" i="3"/>
  <c r="E132" i="7"/>
  <c r="BI128" i="1"/>
  <c r="T128" i="1"/>
  <c r="V128" i="1" s="1"/>
  <c r="O129" i="1" s="1"/>
  <c r="BH128" i="1"/>
  <c r="U129" i="1" l="1"/>
  <c r="P129" i="1"/>
  <c r="AE128" i="1"/>
  <c r="AG128" i="1" s="1"/>
  <c r="X129" i="1" s="1"/>
  <c r="P134" i="3"/>
  <c r="Z134" i="3"/>
  <c r="Y134" i="3"/>
  <c r="O134" i="3"/>
  <c r="Q134" i="3" l="1"/>
  <c r="S134" i="3" s="1"/>
  <c r="K132" i="7"/>
  <c r="Q129" i="1"/>
  <c r="J129" i="1"/>
  <c r="BL128" i="1"/>
  <c r="BN128" i="1" s="1"/>
  <c r="BC129" i="1" s="1"/>
  <c r="D135" i="3"/>
  <c r="Y129" i="1"/>
  <c r="Z129" i="1"/>
  <c r="R129" i="1" s="1"/>
  <c r="AF129" i="1"/>
  <c r="AU128" i="1"/>
  <c r="AW128" i="1" s="1"/>
  <c r="AK129" i="1" s="1"/>
  <c r="BE129" i="1" l="1"/>
  <c r="AD129" i="1" s="1"/>
  <c r="BG129" i="1"/>
  <c r="BK129" i="1" s="1"/>
  <c r="F135" i="3"/>
  <c r="BF129" i="1"/>
  <c r="AT129" i="1" s="1"/>
  <c r="BM129" i="1"/>
  <c r="BD129" i="1"/>
  <c r="H135" i="3"/>
  <c r="E135" i="3"/>
  <c r="AP129" i="1"/>
  <c r="BJ129" i="1" s="1"/>
  <c r="AV129" i="1"/>
  <c r="AL129" i="1"/>
  <c r="AN129" i="1"/>
  <c r="AC129" i="1" s="1"/>
  <c r="AO129" i="1"/>
  <c r="AS129" i="1" s="1"/>
  <c r="AM129" i="1"/>
  <c r="S129" i="1" s="1"/>
  <c r="AI129" i="1"/>
  <c r="K129" i="1"/>
  <c r="AB129" i="1"/>
  <c r="AA129" i="1"/>
  <c r="AR129" i="1" l="1"/>
  <c r="L129" i="1"/>
  <c r="M129" i="1" s="1"/>
  <c r="I130" i="1" s="1"/>
  <c r="AQ129" i="1"/>
  <c r="N135" i="3"/>
  <c r="X135" i="3"/>
  <c r="E133" i="7"/>
  <c r="V135" i="3"/>
  <c r="J135" i="3"/>
  <c r="U135" i="3"/>
  <c r="I135" i="3"/>
  <c r="BI129" i="1"/>
  <c r="T129" i="1"/>
  <c r="V129" i="1" s="1"/>
  <c r="O130" i="1" s="1"/>
  <c r="BH129" i="1"/>
  <c r="U130" i="1" l="1"/>
  <c r="P130" i="1"/>
  <c r="Y135" i="3"/>
  <c r="O135" i="3"/>
  <c r="P135" i="3"/>
  <c r="Z135" i="3"/>
  <c r="AE129" i="1"/>
  <c r="AG129" i="1" s="1"/>
  <c r="X130" i="1" s="1"/>
  <c r="Q135" i="3" l="1"/>
  <c r="S135" i="3" s="1"/>
  <c r="BL129" i="1"/>
  <c r="BN129" i="1" s="1"/>
  <c r="BC130" i="1" s="1"/>
  <c r="Q130" i="1"/>
  <c r="J130" i="1"/>
  <c r="D136" i="3"/>
  <c r="Y130" i="1"/>
  <c r="Z130" i="1"/>
  <c r="R130" i="1" s="1"/>
  <c r="AF130" i="1"/>
  <c r="AU129" i="1"/>
  <c r="AW129" i="1" s="1"/>
  <c r="AK130" i="1" s="1"/>
  <c r="K133" i="7" l="1"/>
  <c r="H136" i="3"/>
  <c r="AL130" i="1"/>
  <c r="AM130" i="1"/>
  <c r="S130" i="1" s="1"/>
  <c r="AP130" i="1"/>
  <c r="BJ130" i="1" s="1"/>
  <c r="AV130" i="1"/>
  <c r="AO130" i="1"/>
  <c r="AS130" i="1" s="1"/>
  <c r="E136" i="3"/>
  <c r="AN130" i="1"/>
  <c r="AC130" i="1" s="1"/>
  <c r="BE130" i="1"/>
  <c r="AD130" i="1" s="1"/>
  <c r="F136" i="3"/>
  <c r="BD130" i="1"/>
  <c r="BM130" i="1"/>
  <c r="BF130" i="1"/>
  <c r="AT130" i="1" s="1"/>
  <c r="BG130" i="1"/>
  <c r="BK130" i="1" s="1"/>
  <c r="AI130" i="1"/>
  <c r="AB130" i="1"/>
  <c r="K130" i="1"/>
  <c r="AA130" i="1"/>
  <c r="V136" i="3" l="1"/>
  <c r="J136" i="3"/>
  <c r="U136" i="3"/>
  <c r="I136" i="3"/>
  <c r="BI130" i="1"/>
  <c r="T130" i="1"/>
  <c r="V130" i="1" s="1"/>
  <c r="O131" i="1" s="1"/>
  <c r="BH130" i="1"/>
  <c r="AR130" i="1"/>
  <c r="L130" i="1"/>
  <c r="M130" i="1" s="1"/>
  <c r="I131" i="1" s="1"/>
  <c r="AQ130" i="1"/>
  <c r="N136" i="3"/>
  <c r="X136" i="3"/>
  <c r="E134" i="7"/>
  <c r="P131" i="1" l="1"/>
  <c r="Z136" i="3"/>
  <c r="P136" i="3"/>
  <c r="U131" i="1"/>
  <c r="AE130" i="1"/>
  <c r="AG130" i="1" s="1"/>
  <c r="X131" i="1" s="1"/>
  <c r="O136" i="3"/>
  <c r="Y136" i="3"/>
  <c r="Q136" i="3" l="1"/>
  <c r="K134" i="7" s="1"/>
  <c r="BL130" i="1"/>
  <c r="BN130" i="1" s="1"/>
  <c r="BC131" i="1" s="1"/>
  <c r="D137" i="3"/>
  <c r="H137" i="3" s="1"/>
  <c r="Y131" i="1"/>
  <c r="AF131" i="1"/>
  <c r="Z131" i="1"/>
  <c r="R131" i="1" s="1"/>
  <c r="AU130" i="1"/>
  <c r="AW130" i="1" s="1"/>
  <c r="AK131" i="1" s="1"/>
  <c r="J131" i="1"/>
  <c r="Q131" i="1"/>
  <c r="S136" i="3" l="1"/>
  <c r="AM131" i="1"/>
  <c r="S131" i="1" s="1"/>
  <c r="AN131" i="1"/>
  <c r="AC131" i="1" s="1"/>
  <c r="AO131" i="1"/>
  <c r="AS131" i="1" s="1"/>
  <c r="AP131" i="1"/>
  <c r="BJ131" i="1" s="1"/>
  <c r="AV131" i="1"/>
  <c r="E137" i="3"/>
  <c r="AL131" i="1"/>
  <c r="F137" i="3"/>
  <c r="BD131" i="1"/>
  <c r="BM131" i="1"/>
  <c r="BF131" i="1"/>
  <c r="AT131" i="1" s="1"/>
  <c r="BG131" i="1"/>
  <c r="BK131" i="1" s="1"/>
  <c r="BE131" i="1"/>
  <c r="AD131" i="1" s="1"/>
  <c r="AI131" i="1"/>
  <c r="X137" i="3"/>
  <c r="AE131" i="1" s="1"/>
  <c r="E135" i="7"/>
  <c r="N137" i="3"/>
  <c r="AB131" i="1"/>
  <c r="K131" i="1"/>
  <c r="AA131" i="1"/>
  <c r="AG131" i="1" l="1"/>
  <c r="X132" i="1" s="1"/>
  <c r="AR131" i="1"/>
  <c r="L131" i="1"/>
  <c r="M131" i="1" s="1"/>
  <c r="I132" i="1" s="1"/>
  <c r="AQ131" i="1"/>
  <c r="U137" i="3"/>
  <c r="I137" i="3"/>
  <c r="BI131" i="1"/>
  <c r="T131" i="1"/>
  <c r="V131" i="1" s="1"/>
  <c r="O132" i="1" s="1"/>
  <c r="BH131" i="1"/>
  <c r="V137" i="3"/>
  <c r="J137" i="3"/>
  <c r="AF132" i="1" l="1"/>
  <c r="Z132" i="1"/>
  <c r="R132" i="1" s="1"/>
  <c r="D138" i="3"/>
  <c r="H138" i="3" s="1"/>
  <c r="E136" i="7" s="1"/>
  <c r="P132" i="1"/>
  <c r="P137" i="3"/>
  <c r="Z137" i="3"/>
  <c r="BL131" i="1" s="1"/>
  <c r="BN131" i="1" s="1"/>
  <c r="BC132" i="1" s="1"/>
  <c r="O137" i="3"/>
  <c r="Y137" i="3"/>
  <c r="AU131" i="1" s="1"/>
  <c r="AW131" i="1" s="1"/>
  <c r="AK132" i="1" s="1"/>
  <c r="Y132" i="1"/>
  <c r="U132" i="1"/>
  <c r="X138" i="3" l="1"/>
  <c r="AE132" i="1" s="1"/>
  <c r="N138" i="3"/>
  <c r="BF132" i="1"/>
  <c r="AT132" i="1" s="1"/>
  <c r="BG132" i="1"/>
  <c r="BK132" i="1" s="1"/>
  <c r="BE132" i="1"/>
  <c r="AD132" i="1" s="1"/>
  <c r="BD132" i="1"/>
  <c r="BM132" i="1"/>
  <c r="F138" i="3"/>
  <c r="AN132" i="1"/>
  <c r="AC132" i="1" s="1"/>
  <c r="AG132" i="1" s="1"/>
  <c r="AO132" i="1"/>
  <c r="AS132" i="1" s="1"/>
  <c r="E138" i="3"/>
  <c r="AP132" i="1"/>
  <c r="BJ132" i="1" s="1"/>
  <c r="AV132" i="1"/>
  <c r="AM132" i="1"/>
  <c r="S132" i="1" s="1"/>
  <c r="AL132" i="1"/>
  <c r="AI132" i="1"/>
  <c r="Q137" i="3"/>
  <c r="J132" i="1"/>
  <c r="Q132" i="1"/>
  <c r="K132" i="1"/>
  <c r="AB132" i="1"/>
  <c r="AA132" i="1"/>
  <c r="AR132" i="1" l="1"/>
  <c r="L132" i="1"/>
  <c r="M132" i="1" s="1"/>
  <c r="I133" i="1" s="1"/>
  <c r="AQ132" i="1"/>
  <c r="V138" i="3"/>
  <c r="J138" i="3"/>
  <c r="X133" i="1"/>
  <c r="U138" i="3"/>
  <c r="I138" i="3"/>
  <c r="S137" i="3"/>
  <c r="K135" i="7"/>
  <c r="BI132" i="1"/>
  <c r="T132" i="1"/>
  <c r="V132" i="1" s="1"/>
  <c r="O133" i="1" s="1"/>
  <c r="BH132" i="1"/>
  <c r="P133" i="1" l="1"/>
  <c r="U133" i="1"/>
  <c r="Y138" i="3"/>
  <c r="AU132" i="1" s="1"/>
  <c r="AW132" i="1" s="1"/>
  <c r="AK133" i="1" s="1"/>
  <c r="O138" i="3"/>
  <c r="D139" i="3"/>
  <c r="H139" i="3" s="1"/>
  <c r="Y133" i="1"/>
  <c r="Z133" i="1"/>
  <c r="R133" i="1" s="1"/>
  <c r="AF133" i="1"/>
  <c r="P138" i="3"/>
  <c r="Z138" i="3"/>
  <c r="BL132" i="1" s="1"/>
  <c r="BN132" i="1" s="1"/>
  <c r="BC133" i="1" s="1"/>
  <c r="BE133" i="1" l="1"/>
  <c r="AD133" i="1" s="1"/>
  <c r="BG133" i="1"/>
  <c r="BK133" i="1" s="1"/>
  <c r="BM133" i="1"/>
  <c r="F139" i="3"/>
  <c r="BD133" i="1"/>
  <c r="BF133" i="1"/>
  <c r="AT133" i="1" s="1"/>
  <c r="E139" i="3"/>
  <c r="AP133" i="1"/>
  <c r="BJ133" i="1" s="1"/>
  <c r="AV133" i="1"/>
  <c r="AL133" i="1"/>
  <c r="AN133" i="1"/>
  <c r="AC133" i="1" s="1"/>
  <c r="AO133" i="1"/>
  <c r="AS133" i="1" s="1"/>
  <c r="AM133" i="1"/>
  <c r="S133" i="1" s="1"/>
  <c r="AI133" i="1"/>
  <c r="Q138" i="3"/>
  <c r="K133" i="1"/>
  <c r="AB133" i="1"/>
  <c r="AA133" i="1"/>
  <c r="Q133" i="1"/>
  <c r="J133" i="1"/>
  <c r="N139" i="3"/>
  <c r="X139" i="3"/>
  <c r="AE133" i="1" s="1"/>
  <c r="E137" i="7"/>
  <c r="K136" i="7" l="1"/>
  <c r="S138" i="3"/>
  <c r="AG133" i="1"/>
  <c r="X134" i="1" s="1"/>
  <c r="U139" i="3"/>
  <c r="I139" i="3"/>
  <c r="V139" i="3"/>
  <c r="J139" i="3"/>
  <c r="AR133" i="1"/>
  <c r="L133" i="1"/>
  <c r="M133" i="1" s="1"/>
  <c r="I134" i="1" s="1"/>
  <c r="AQ133" i="1"/>
  <c r="BI133" i="1"/>
  <c r="T133" i="1"/>
  <c r="V133" i="1" s="1"/>
  <c r="O134" i="1" s="1"/>
  <c r="BH133" i="1"/>
  <c r="P134" i="1" l="1"/>
  <c r="U134" i="1"/>
  <c r="D140" i="3"/>
  <c r="H140" i="3" s="1"/>
  <c r="Z134" i="1"/>
  <c r="R134" i="1" s="1"/>
  <c r="Y134" i="1"/>
  <c r="AF134" i="1"/>
  <c r="O139" i="3"/>
  <c r="Q139" i="3" s="1"/>
  <c r="Y139" i="3"/>
  <c r="AU133" i="1" s="1"/>
  <c r="AW133" i="1" s="1"/>
  <c r="AK134" i="1" s="1"/>
  <c r="P139" i="3"/>
  <c r="Z139" i="3"/>
  <c r="BL133" i="1" s="1"/>
  <c r="BN133" i="1" s="1"/>
  <c r="BC134" i="1" s="1"/>
  <c r="AM134" i="1" l="1"/>
  <c r="S134" i="1" s="1"/>
  <c r="AL134" i="1"/>
  <c r="AV134" i="1"/>
  <c r="E140" i="3"/>
  <c r="AN134" i="1"/>
  <c r="AC134" i="1" s="1"/>
  <c r="AP134" i="1"/>
  <c r="BJ134" i="1" s="1"/>
  <c r="AO134" i="1"/>
  <c r="AS134" i="1" s="1"/>
  <c r="AI134" i="1"/>
  <c r="F140" i="3"/>
  <c r="BD134" i="1"/>
  <c r="BM134" i="1"/>
  <c r="BE134" i="1"/>
  <c r="AD134" i="1" s="1"/>
  <c r="BF134" i="1"/>
  <c r="AT134" i="1" s="1"/>
  <c r="BG134" i="1"/>
  <c r="BK134" i="1" s="1"/>
  <c r="AB134" i="1"/>
  <c r="K134" i="1"/>
  <c r="AA134" i="1"/>
  <c r="S139" i="3"/>
  <c r="K137" i="7"/>
  <c r="N140" i="3"/>
  <c r="X140" i="3"/>
  <c r="AE134" i="1" s="1"/>
  <c r="E138" i="7"/>
  <c r="Q134" i="1"/>
  <c r="J134" i="1"/>
  <c r="AG134" i="1" l="1"/>
  <c r="T134" i="1"/>
  <c r="V134" i="1" s="1"/>
  <c r="O135" i="1" s="1"/>
  <c r="BI134" i="1"/>
  <c r="BH134" i="1"/>
  <c r="AR134" i="1"/>
  <c r="L134" i="1"/>
  <c r="M134" i="1" s="1"/>
  <c r="I135" i="1" s="1"/>
  <c r="AQ134" i="1"/>
  <c r="V140" i="3"/>
  <c r="J140" i="3"/>
  <c r="X135" i="1"/>
  <c r="U140" i="3"/>
  <c r="I140" i="3"/>
  <c r="P135" i="1" l="1"/>
  <c r="U135" i="1"/>
  <c r="Z135" i="1"/>
  <c r="R135" i="1" s="1"/>
  <c r="D141" i="3"/>
  <c r="H141" i="3" s="1"/>
  <c r="Y135" i="1"/>
  <c r="AF135" i="1"/>
  <c r="O140" i="3"/>
  <c r="Y140" i="3"/>
  <c r="AU134" i="1" s="1"/>
  <c r="AW134" i="1" s="1"/>
  <c r="AK135" i="1" s="1"/>
  <c r="P140" i="3"/>
  <c r="Z140" i="3"/>
  <c r="BL134" i="1" s="1"/>
  <c r="BN134" i="1" s="1"/>
  <c r="BC135" i="1" s="1"/>
  <c r="AN135" i="1" l="1"/>
  <c r="AC135" i="1" s="1"/>
  <c r="AO135" i="1"/>
  <c r="AS135" i="1" s="1"/>
  <c r="AL135" i="1"/>
  <c r="AV135" i="1"/>
  <c r="E141" i="3"/>
  <c r="AM135" i="1"/>
  <c r="S135" i="1" s="1"/>
  <c r="AP135" i="1"/>
  <c r="BJ135" i="1" s="1"/>
  <c r="AI135" i="1"/>
  <c r="BF135" i="1"/>
  <c r="AT135" i="1" s="1"/>
  <c r="BG135" i="1"/>
  <c r="BK135" i="1" s="1"/>
  <c r="BM135" i="1"/>
  <c r="F141" i="3"/>
  <c r="BD135" i="1"/>
  <c r="BE135" i="1"/>
  <c r="AD135" i="1" s="1"/>
  <c r="AB135" i="1"/>
  <c r="K135" i="1"/>
  <c r="AA135" i="1"/>
  <c r="Q140" i="3"/>
  <c r="X141" i="3"/>
  <c r="AE135" i="1" s="1"/>
  <c r="N141" i="3"/>
  <c r="E139" i="7"/>
  <c r="J135" i="1"/>
  <c r="Q135" i="1"/>
  <c r="S140" i="3" l="1"/>
  <c r="K138" i="7"/>
  <c r="T135" i="1"/>
  <c r="V135" i="1" s="1"/>
  <c r="O136" i="1" s="1"/>
  <c r="BI135" i="1"/>
  <c r="BH135" i="1"/>
  <c r="AR135" i="1"/>
  <c r="L135" i="1"/>
  <c r="M135" i="1" s="1"/>
  <c r="I136" i="1" s="1"/>
  <c r="AQ135" i="1"/>
  <c r="V141" i="3"/>
  <c r="J141" i="3"/>
  <c r="U141" i="3"/>
  <c r="I141" i="3"/>
  <c r="AG135" i="1"/>
  <c r="X136" i="1" s="1"/>
  <c r="P136" i="1" l="1"/>
  <c r="U136" i="1"/>
  <c r="D142" i="3"/>
  <c r="H142" i="3" s="1"/>
  <c r="Z136" i="1"/>
  <c r="R136" i="1" s="1"/>
  <c r="Y136" i="1"/>
  <c r="AF136" i="1"/>
  <c r="Y141" i="3"/>
  <c r="AU135" i="1" s="1"/>
  <c r="AW135" i="1" s="1"/>
  <c r="AK136" i="1" s="1"/>
  <c r="O141" i="3"/>
  <c r="P141" i="3"/>
  <c r="Z141" i="3"/>
  <c r="BL135" i="1" s="1"/>
  <c r="BN135" i="1" s="1"/>
  <c r="BC136" i="1" s="1"/>
  <c r="Q141" i="3" l="1"/>
  <c r="S141" i="3" s="1"/>
  <c r="E142" i="3"/>
  <c r="AP136" i="1"/>
  <c r="BJ136" i="1" s="1"/>
  <c r="AV136" i="1"/>
  <c r="AL136" i="1"/>
  <c r="AM136" i="1"/>
  <c r="S136" i="1" s="1"/>
  <c r="AN136" i="1"/>
  <c r="AC136" i="1" s="1"/>
  <c r="AO136" i="1"/>
  <c r="AS136" i="1" s="1"/>
  <c r="AI136" i="1"/>
  <c r="K136" i="1"/>
  <c r="AB136" i="1"/>
  <c r="AA136" i="1"/>
  <c r="BF136" i="1"/>
  <c r="AT136" i="1" s="1"/>
  <c r="BD136" i="1"/>
  <c r="F142" i="3"/>
  <c r="BG136" i="1"/>
  <c r="BK136" i="1" s="1"/>
  <c r="BE136" i="1"/>
  <c r="AD136" i="1" s="1"/>
  <c r="BM136" i="1"/>
  <c r="N142" i="3"/>
  <c r="X142" i="3"/>
  <c r="AE136" i="1" s="1"/>
  <c r="E140" i="7"/>
  <c r="Q136" i="1"/>
  <c r="J136" i="1"/>
  <c r="K139" i="7" l="1"/>
  <c r="V142" i="3"/>
  <c r="J142" i="3"/>
  <c r="AG136" i="1"/>
  <c r="X137" i="1" s="1"/>
  <c r="AR136" i="1"/>
  <c r="L136" i="1"/>
  <c r="M136" i="1" s="1"/>
  <c r="I137" i="1" s="1"/>
  <c r="AQ136" i="1"/>
  <c r="BI136" i="1"/>
  <c r="T136" i="1"/>
  <c r="V136" i="1" s="1"/>
  <c r="O137" i="1" s="1"/>
  <c r="BH136" i="1"/>
  <c r="U142" i="3"/>
  <c r="I142" i="3"/>
  <c r="U137" i="1" l="1"/>
  <c r="D143" i="3"/>
  <c r="Y137" i="1"/>
  <c r="Z137" i="1"/>
  <c r="R137" i="1" s="1"/>
  <c r="AF137" i="1"/>
  <c r="P137" i="1"/>
  <c r="P142" i="3"/>
  <c r="Z142" i="3"/>
  <c r="BL136" i="1" s="1"/>
  <c r="BN136" i="1" s="1"/>
  <c r="BC137" i="1" s="1"/>
  <c r="O142" i="3"/>
  <c r="Y142" i="3"/>
  <c r="AU136" i="1" s="1"/>
  <c r="AW136" i="1" s="1"/>
  <c r="AK137" i="1" s="1"/>
  <c r="Q142" i="3" l="1"/>
  <c r="AL137" i="1"/>
  <c r="AN137" i="1"/>
  <c r="AC137" i="1" s="1"/>
  <c r="AM137" i="1"/>
  <c r="S137" i="1" s="1"/>
  <c r="AV137" i="1"/>
  <c r="AP137" i="1"/>
  <c r="BJ137" i="1" s="1"/>
  <c r="E143" i="3"/>
  <c r="AO137" i="1"/>
  <c r="AS137" i="1" s="1"/>
  <c r="AI137" i="1"/>
  <c r="BE137" i="1"/>
  <c r="AD137" i="1" s="1"/>
  <c r="F143" i="3"/>
  <c r="BF137" i="1"/>
  <c r="AT137" i="1" s="1"/>
  <c r="BD137" i="1"/>
  <c r="BM137" i="1"/>
  <c r="BG137" i="1"/>
  <c r="BK137" i="1" s="1"/>
  <c r="AB137" i="1"/>
  <c r="K137" i="1"/>
  <c r="AA137" i="1"/>
  <c r="H143" i="3"/>
  <c r="AC44" i="3"/>
  <c r="K140" i="7"/>
  <c r="S142" i="3"/>
  <c r="Q137" i="1"/>
  <c r="J137" i="1"/>
  <c r="N143" i="3" l="1"/>
  <c r="X143" i="3"/>
  <c r="E141" i="7"/>
  <c r="AF44" i="3"/>
  <c r="O42" i="7" s="1"/>
  <c r="V143" i="3"/>
  <c r="J143" i="3"/>
  <c r="AE44" i="3"/>
  <c r="U143" i="3"/>
  <c r="I143" i="3"/>
  <c r="AD44" i="3"/>
  <c r="T137" i="1"/>
  <c r="V137" i="1" s="1"/>
  <c r="O138" i="1" s="1"/>
  <c r="BI137" i="1"/>
  <c r="BH137" i="1"/>
  <c r="AR137" i="1"/>
  <c r="L137" i="1"/>
  <c r="M137" i="1" s="1"/>
  <c r="I138" i="1" s="1"/>
  <c r="AQ137" i="1"/>
  <c r="U138" i="1" l="1"/>
  <c r="P143" i="3"/>
  <c r="Z143" i="3"/>
  <c r="AH44" i="3"/>
  <c r="O143" i="3"/>
  <c r="Y143" i="3"/>
  <c r="AG44" i="3"/>
  <c r="AE137" i="1"/>
  <c r="AG137" i="1" s="1"/>
  <c r="X138" i="1" s="1"/>
  <c r="AI44" i="3"/>
  <c r="P138" i="1"/>
  <c r="Q143" i="3" l="1"/>
  <c r="S143" i="3" s="1"/>
  <c r="D144" i="3"/>
  <c r="Z138" i="1"/>
  <c r="R138" i="1" s="1"/>
  <c r="Y138" i="1"/>
  <c r="AF138" i="1"/>
  <c r="J138" i="1"/>
  <c r="Q138" i="1"/>
  <c r="AU137" i="1"/>
  <c r="AW137" i="1" s="1"/>
  <c r="AK138" i="1" s="1"/>
  <c r="AJ44" i="3"/>
  <c r="BL137" i="1"/>
  <c r="BN137" i="1" s="1"/>
  <c r="BC138" i="1" s="1"/>
  <c r="AK44" i="3"/>
  <c r="K141" i="7" l="1"/>
  <c r="AL44" i="3"/>
  <c r="U42" i="7" s="1"/>
  <c r="AM138" i="1"/>
  <c r="S138" i="1" s="1"/>
  <c r="AL138" i="1"/>
  <c r="AV138" i="1"/>
  <c r="AN138" i="1"/>
  <c r="AC138" i="1" s="1"/>
  <c r="AO138" i="1"/>
  <c r="AS138" i="1" s="1"/>
  <c r="E144" i="3"/>
  <c r="AP138" i="1"/>
  <c r="BJ138" i="1" s="1"/>
  <c r="AB138" i="1"/>
  <c r="K138" i="1"/>
  <c r="AA138" i="1"/>
  <c r="F144" i="3"/>
  <c r="BD138" i="1"/>
  <c r="BM138" i="1"/>
  <c r="BF138" i="1"/>
  <c r="AT138" i="1" s="1"/>
  <c r="BG138" i="1"/>
  <c r="BK138" i="1" s="1"/>
  <c r="BE138" i="1"/>
  <c r="AD138" i="1" s="1"/>
  <c r="H144" i="3"/>
  <c r="AI138" i="1"/>
  <c r="V144" i="3" l="1"/>
  <c r="J144" i="3"/>
  <c r="U144" i="3"/>
  <c r="I144" i="3"/>
  <c r="AR138" i="1"/>
  <c r="L138" i="1"/>
  <c r="M138" i="1" s="1"/>
  <c r="I139" i="1" s="1"/>
  <c r="AQ138" i="1"/>
  <c r="N144" i="3"/>
  <c r="X144" i="3"/>
  <c r="E142" i="7"/>
  <c r="T138" i="1"/>
  <c r="V138" i="1" s="1"/>
  <c r="O139" i="1" s="1"/>
  <c r="BI138" i="1"/>
  <c r="BH138" i="1"/>
  <c r="P139" i="1" l="1"/>
  <c r="AE138" i="1"/>
  <c r="AG138" i="1" s="1"/>
  <c r="X139" i="1" s="1"/>
  <c r="O144" i="3"/>
  <c r="Y144" i="3"/>
  <c r="Z144" i="3"/>
  <c r="P144" i="3"/>
  <c r="U139" i="1"/>
  <c r="Q144" i="3" l="1"/>
  <c r="K142" i="7" s="1"/>
  <c r="BL138" i="1"/>
  <c r="BN138" i="1" s="1"/>
  <c r="BC139" i="1" s="1"/>
  <c r="D145" i="3"/>
  <c r="Y139" i="1"/>
  <c r="AF139" i="1"/>
  <c r="Z139" i="1"/>
  <c r="R139" i="1" s="1"/>
  <c r="AU138" i="1"/>
  <c r="AW138" i="1" s="1"/>
  <c r="AK139" i="1" s="1"/>
  <c r="J139" i="1"/>
  <c r="Q139" i="1"/>
  <c r="S144" i="3" l="1"/>
  <c r="AN139" i="1"/>
  <c r="AC139" i="1" s="1"/>
  <c r="AO139" i="1"/>
  <c r="AS139" i="1" s="1"/>
  <c r="AL139" i="1"/>
  <c r="AV139" i="1"/>
  <c r="AM139" i="1"/>
  <c r="S139" i="1" s="1"/>
  <c r="E145" i="3"/>
  <c r="AP139" i="1"/>
  <c r="BJ139" i="1" s="1"/>
  <c r="AI139" i="1"/>
  <c r="H145" i="3"/>
  <c r="AB139" i="1"/>
  <c r="K139" i="1"/>
  <c r="AA139" i="1"/>
  <c r="BF139" i="1"/>
  <c r="AT139" i="1" s="1"/>
  <c r="BG139" i="1"/>
  <c r="BK139" i="1" s="1"/>
  <c r="BM139" i="1"/>
  <c r="F145" i="3"/>
  <c r="BD139" i="1"/>
  <c r="BE139" i="1"/>
  <c r="AD139" i="1" s="1"/>
  <c r="BI139" i="1" l="1"/>
  <c r="T139" i="1"/>
  <c r="V139" i="1" s="1"/>
  <c r="O140" i="1" s="1"/>
  <c r="BH139" i="1"/>
  <c r="AR139" i="1"/>
  <c r="L139" i="1"/>
  <c r="M139" i="1" s="1"/>
  <c r="I140" i="1" s="1"/>
  <c r="AQ139" i="1"/>
  <c r="X145" i="3"/>
  <c r="E143" i="7"/>
  <c r="N145" i="3"/>
  <c r="U145" i="3"/>
  <c r="I145" i="3"/>
  <c r="V145" i="3"/>
  <c r="J145" i="3"/>
  <c r="P140" i="1" l="1"/>
  <c r="P145" i="3"/>
  <c r="Z145" i="3"/>
  <c r="U140" i="1"/>
  <c r="O145" i="3"/>
  <c r="Y145" i="3"/>
  <c r="AE139" i="1"/>
  <c r="AG139" i="1" s="1"/>
  <c r="X140" i="1" s="1"/>
  <c r="Q145" i="3" l="1"/>
  <c r="S145" i="3" s="1"/>
  <c r="BL139" i="1"/>
  <c r="BN139" i="1" s="1"/>
  <c r="BC140" i="1" s="1"/>
  <c r="AU139" i="1"/>
  <c r="AW139" i="1" s="1"/>
  <c r="AK140" i="1" s="1"/>
  <c r="J140" i="1"/>
  <c r="Q140" i="1"/>
  <c r="D146" i="3"/>
  <c r="Y140" i="1"/>
  <c r="Z140" i="1"/>
  <c r="R140" i="1" s="1"/>
  <c r="AF140" i="1"/>
  <c r="AI140" i="1" l="1"/>
  <c r="K143" i="7"/>
  <c r="H146" i="3"/>
  <c r="E146" i="3"/>
  <c r="AN140" i="1"/>
  <c r="AC140" i="1" s="1"/>
  <c r="AO140" i="1"/>
  <c r="AS140" i="1" s="1"/>
  <c r="AP140" i="1"/>
  <c r="BJ140" i="1" s="1"/>
  <c r="AV140" i="1"/>
  <c r="AL140" i="1"/>
  <c r="AM140" i="1"/>
  <c r="S140" i="1" s="1"/>
  <c r="K140" i="1"/>
  <c r="AB140" i="1"/>
  <c r="AA140" i="1"/>
  <c r="BF140" i="1"/>
  <c r="AT140" i="1" s="1"/>
  <c r="BG140" i="1"/>
  <c r="BK140" i="1" s="1"/>
  <c r="BE140" i="1"/>
  <c r="AD140" i="1" s="1"/>
  <c r="BD140" i="1"/>
  <c r="BM140" i="1"/>
  <c r="F146" i="3"/>
  <c r="U146" i="3" l="1"/>
  <c r="I146" i="3"/>
  <c r="V146" i="3"/>
  <c r="J146" i="3"/>
  <c r="BI140" i="1"/>
  <c r="T140" i="1"/>
  <c r="V140" i="1" s="1"/>
  <c r="O141" i="1" s="1"/>
  <c r="BH140" i="1"/>
  <c r="AR140" i="1"/>
  <c r="L140" i="1"/>
  <c r="M140" i="1" s="1"/>
  <c r="I141" i="1" s="1"/>
  <c r="AQ140" i="1"/>
  <c r="X146" i="3"/>
  <c r="N146" i="3"/>
  <c r="E144" i="7"/>
  <c r="P141" i="1" l="1"/>
  <c r="U141" i="1"/>
  <c r="O146" i="3"/>
  <c r="Y146" i="3"/>
  <c r="AE140" i="1"/>
  <c r="AG140" i="1" s="1"/>
  <c r="X141" i="1" s="1"/>
  <c r="P146" i="3"/>
  <c r="Z146" i="3"/>
  <c r="Q146" i="3" l="1"/>
  <c r="K144" i="7" s="1"/>
  <c r="AU140" i="1"/>
  <c r="AW140" i="1" s="1"/>
  <c r="AK141" i="1" s="1"/>
  <c r="BL140" i="1"/>
  <c r="BN140" i="1" s="1"/>
  <c r="BC141" i="1" s="1"/>
  <c r="Q141" i="1"/>
  <c r="J141" i="1"/>
  <c r="D147" i="3"/>
  <c r="Y141" i="1"/>
  <c r="Z141" i="1"/>
  <c r="R141" i="1" s="1"/>
  <c r="AF141" i="1"/>
  <c r="S146" i="3" l="1"/>
  <c r="AI141" i="1"/>
  <c r="H147" i="3"/>
  <c r="BE141" i="1"/>
  <c r="AD141" i="1" s="1"/>
  <c r="BD141" i="1"/>
  <c r="BM141" i="1"/>
  <c r="BG141" i="1"/>
  <c r="BK141" i="1" s="1"/>
  <c r="F147" i="3"/>
  <c r="BF141" i="1"/>
  <c r="AT141" i="1" s="1"/>
  <c r="E147" i="3"/>
  <c r="AP141" i="1"/>
  <c r="BJ141" i="1" s="1"/>
  <c r="AV141" i="1"/>
  <c r="AL141" i="1"/>
  <c r="AM141" i="1"/>
  <c r="S141" i="1" s="1"/>
  <c r="AN141" i="1"/>
  <c r="AC141" i="1" s="1"/>
  <c r="AO141" i="1"/>
  <c r="AS141" i="1" s="1"/>
  <c r="K141" i="1"/>
  <c r="AB141" i="1"/>
  <c r="AA141" i="1"/>
  <c r="U147" i="3" l="1"/>
  <c r="I147" i="3"/>
  <c r="AR141" i="1"/>
  <c r="L141" i="1"/>
  <c r="M141" i="1" s="1"/>
  <c r="I142" i="1" s="1"/>
  <c r="AQ141" i="1"/>
  <c r="BI141" i="1"/>
  <c r="T141" i="1"/>
  <c r="V141" i="1" s="1"/>
  <c r="O142" i="1" s="1"/>
  <c r="BH141" i="1"/>
  <c r="N147" i="3"/>
  <c r="X147" i="3"/>
  <c r="E145" i="7"/>
  <c r="V147" i="3"/>
  <c r="J147" i="3"/>
  <c r="U142" i="1" l="1"/>
  <c r="O147" i="3"/>
  <c r="Y147" i="3"/>
  <c r="P147" i="3"/>
  <c r="Q147" i="3" s="1"/>
  <c r="Z147" i="3"/>
  <c r="P142" i="1"/>
  <c r="AE141" i="1"/>
  <c r="AG141" i="1" s="1"/>
  <c r="X142" i="1" s="1"/>
  <c r="S147" i="3" l="1"/>
  <c r="K145" i="7"/>
  <c r="Q142" i="1"/>
  <c r="J142" i="1"/>
  <c r="AU141" i="1"/>
  <c r="AW141" i="1" s="1"/>
  <c r="AK142" i="1" s="1"/>
  <c r="D148" i="3"/>
  <c r="Y142" i="1"/>
  <c r="Z142" i="1"/>
  <c r="R142" i="1" s="1"/>
  <c r="AF142" i="1"/>
  <c r="BL141" i="1"/>
  <c r="BN141" i="1" s="1"/>
  <c r="BC142" i="1" s="1"/>
  <c r="BE142" i="1" l="1"/>
  <c r="AD142" i="1" s="1"/>
  <c r="F148" i="3"/>
  <c r="BD142" i="1"/>
  <c r="BM142" i="1"/>
  <c r="BG142" i="1"/>
  <c r="BK142" i="1" s="1"/>
  <c r="BF142" i="1"/>
  <c r="AT142" i="1" s="1"/>
  <c r="H148" i="3"/>
  <c r="AL142" i="1"/>
  <c r="AM142" i="1"/>
  <c r="S142" i="1" s="1"/>
  <c r="AN142" i="1"/>
  <c r="AC142" i="1" s="1"/>
  <c r="AO142" i="1"/>
  <c r="AS142" i="1" s="1"/>
  <c r="AP142" i="1"/>
  <c r="BJ142" i="1" s="1"/>
  <c r="AV142" i="1"/>
  <c r="E148" i="3"/>
  <c r="AI142" i="1"/>
  <c r="AB142" i="1"/>
  <c r="K142" i="1"/>
  <c r="AA142" i="1"/>
  <c r="AR142" i="1" l="1"/>
  <c r="L142" i="1"/>
  <c r="M142" i="1" s="1"/>
  <c r="I143" i="1" s="1"/>
  <c r="AQ142" i="1"/>
  <c r="U148" i="3"/>
  <c r="I148" i="3"/>
  <c r="BI142" i="1"/>
  <c r="T142" i="1"/>
  <c r="V142" i="1" s="1"/>
  <c r="O143" i="1" s="1"/>
  <c r="BH142" i="1"/>
  <c r="V148" i="3"/>
  <c r="J148" i="3"/>
  <c r="N148" i="3"/>
  <c r="X148" i="3"/>
  <c r="E146" i="7"/>
  <c r="AE142" i="1" l="1"/>
  <c r="AG142" i="1" s="1"/>
  <c r="X143" i="1" s="1"/>
  <c r="P143" i="1"/>
  <c r="Z148" i="3"/>
  <c r="P148" i="3"/>
  <c r="U143" i="1"/>
  <c r="O148" i="3"/>
  <c r="Y148" i="3"/>
  <c r="Q148" i="3" l="1"/>
  <c r="K146" i="7" s="1"/>
  <c r="J143" i="1"/>
  <c r="Q143" i="1"/>
  <c r="BL142" i="1"/>
  <c r="BN142" i="1" s="1"/>
  <c r="BC143" i="1" s="1"/>
  <c r="D149" i="3"/>
  <c r="H149" i="3" s="1"/>
  <c r="AF143" i="1"/>
  <c r="Y143" i="1"/>
  <c r="Z143" i="1"/>
  <c r="R143" i="1" s="1"/>
  <c r="AU142" i="1"/>
  <c r="AW142" i="1" s="1"/>
  <c r="AK143" i="1" s="1"/>
  <c r="AI143" i="1" l="1"/>
  <c r="S148" i="3"/>
  <c r="AB143" i="1"/>
  <c r="K143" i="1"/>
  <c r="AA143" i="1"/>
  <c r="AM143" i="1"/>
  <c r="S143" i="1" s="1"/>
  <c r="AN143" i="1"/>
  <c r="AC143" i="1" s="1"/>
  <c r="AO143" i="1"/>
  <c r="AS143" i="1" s="1"/>
  <c r="AL143" i="1"/>
  <c r="AP143" i="1"/>
  <c r="BJ143" i="1" s="1"/>
  <c r="AV143" i="1"/>
  <c r="E149" i="3"/>
  <c r="F149" i="3"/>
  <c r="BD143" i="1"/>
  <c r="BM143" i="1"/>
  <c r="BF143" i="1"/>
  <c r="AT143" i="1" s="1"/>
  <c r="BG143" i="1"/>
  <c r="BK143" i="1" s="1"/>
  <c r="BE143" i="1"/>
  <c r="AD143" i="1" s="1"/>
  <c r="X149" i="3"/>
  <c r="AE143" i="1" s="1"/>
  <c r="N149" i="3"/>
  <c r="E147" i="7"/>
  <c r="AG143" i="1" l="1"/>
  <c r="X144" i="1" s="1"/>
  <c r="V149" i="3"/>
  <c r="J149" i="3"/>
  <c r="AR143" i="1"/>
  <c r="L143" i="1"/>
  <c r="M143" i="1" s="1"/>
  <c r="I144" i="1" s="1"/>
  <c r="AQ143" i="1"/>
  <c r="BI143" i="1"/>
  <c r="T143" i="1"/>
  <c r="V143" i="1" s="1"/>
  <c r="O144" i="1" s="1"/>
  <c r="BH143" i="1"/>
  <c r="U149" i="3"/>
  <c r="I149" i="3"/>
  <c r="P144" i="1" l="1"/>
  <c r="U144" i="1"/>
  <c r="D150" i="3"/>
  <c r="H150" i="3" s="1"/>
  <c r="AF144" i="1"/>
  <c r="Y144" i="1"/>
  <c r="Z144" i="1"/>
  <c r="R144" i="1" s="1"/>
  <c r="O149" i="3"/>
  <c r="Y149" i="3"/>
  <c r="AU143" i="1" s="1"/>
  <c r="AW143" i="1" s="1"/>
  <c r="AK144" i="1" s="1"/>
  <c r="Z149" i="3"/>
  <c r="BL143" i="1" s="1"/>
  <c r="BN143" i="1" s="1"/>
  <c r="BC144" i="1" s="1"/>
  <c r="P149" i="3"/>
  <c r="AN144" i="1" l="1"/>
  <c r="AC144" i="1" s="1"/>
  <c r="AO144" i="1"/>
  <c r="AS144" i="1" s="1"/>
  <c r="E150" i="3"/>
  <c r="AP144" i="1"/>
  <c r="BJ144" i="1" s="1"/>
  <c r="AV144" i="1"/>
  <c r="AL144" i="1"/>
  <c r="AM144" i="1"/>
  <c r="S144" i="1" s="1"/>
  <c r="AI144" i="1"/>
  <c r="BF144" i="1"/>
  <c r="AT144" i="1" s="1"/>
  <c r="BG144" i="1"/>
  <c r="BK144" i="1" s="1"/>
  <c r="BE144" i="1"/>
  <c r="AD144" i="1" s="1"/>
  <c r="BD144" i="1"/>
  <c r="BM144" i="1"/>
  <c r="F150" i="3"/>
  <c r="Q149" i="3"/>
  <c r="X150" i="3"/>
  <c r="AE144" i="1" s="1"/>
  <c r="N150" i="3"/>
  <c r="E148" i="7"/>
  <c r="K144" i="1"/>
  <c r="AB144" i="1"/>
  <c r="AA144" i="1"/>
  <c r="J144" i="1"/>
  <c r="Q144" i="1"/>
  <c r="V150" i="3" l="1"/>
  <c r="J150" i="3"/>
  <c r="U150" i="3"/>
  <c r="I150" i="3"/>
  <c r="BI144" i="1"/>
  <c r="T144" i="1"/>
  <c r="V144" i="1" s="1"/>
  <c r="O145" i="1" s="1"/>
  <c r="BH144" i="1"/>
  <c r="AR144" i="1"/>
  <c r="L144" i="1"/>
  <c r="M144" i="1" s="1"/>
  <c r="I145" i="1" s="1"/>
  <c r="AQ144" i="1"/>
  <c r="S149" i="3"/>
  <c r="K147" i="7"/>
  <c r="AG144" i="1"/>
  <c r="X145" i="1" s="1"/>
  <c r="D151" i="3" l="1"/>
  <c r="H151" i="3" s="1"/>
  <c r="Y145" i="1"/>
  <c r="Z145" i="1"/>
  <c r="R145" i="1" s="1"/>
  <c r="AF145" i="1"/>
  <c r="P145" i="1"/>
  <c r="U145" i="1"/>
  <c r="O150" i="3"/>
  <c r="Y150" i="3"/>
  <c r="AU144" i="1" s="1"/>
  <c r="AW144" i="1" s="1"/>
  <c r="AK145" i="1" s="1"/>
  <c r="P150" i="3"/>
  <c r="Z150" i="3"/>
  <c r="BL144" i="1" s="1"/>
  <c r="BN144" i="1" s="1"/>
  <c r="BC145" i="1" s="1"/>
  <c r="AI145" i="1" l="1"/>
  <c r="Q150" i="3"/>
  <c r="K148" i="7" s="1"/>
  <c r="Q145" i="1"/>
  <c r="J145" i="1"/>
  <c r="K145" i="1"/>
  <c r="AB145" i="1"/>
  <c r="AA145" i="1"/>
  <c r="E151" i="3"/>
  <c r="AP145" i="1"/>
  <c r="BJ145" i="1" s="1"/>
  <c r="AV145" i="1"/>
  <c r="AL145" i="1"/>
  <c r="AM145" i="1"/>
  <c r="S145" i="1" s="1"/>
  <c r="AN145" i="1"/>
  <c r="AC145" i="1" s="1"/>
  <c r="AO145" i="1"/>
  <c r="AS145" i="1" s="1"/>
  <c r="BE145" i="1"/>
  <c r="AD145" i="1" s="1"/>
  <c r="BD145" i="1"/>
  <c r="BM145" i="1"/>
  <c r="BG145" i="1"/>
  <c r="BK145" i="1" s="1"/>
  <c r="F151" i="3"/>
  <c r="BF145" i="1"/>
  <c r="AT145" i="1" s="1"/>
  <c r="N151" i="3"/>
  <c r="E149" i="7"/>
  <c r="X151" i="3"/>
  <c r="AE145" i="1" s="1"/>
  <c r="S150" i="3" l="1"/>
  <c r="BI145" i="1"/>
  <c r="T145" i="1"/>
  <c r="V145" i="1" s="1"/>
  <c r="O146" i="1" s="1"/>
  <c r="BH145" i="1"/>
  <c r="V151" i="3"/>
  <c r="J151" i="3"/>
  <c r="AG145" i="1"/>
  <c r="X146" i="1" s="1"/>
  <c r="AR145" i="1"/>
  <c r="L145" i="1"/>
  <c r="M145" i="1" s="1"/>
  <c r="I146" i="1" s="1"/>
  <c r="AQ145" i="1"/>
  <c r="U151" i="3"/>
  <c r="I151" i="3"/>
  <c r="P146" i="1" l="1"/>
  <c r="U146" i="1"/>
  <c r="D152" i="3"/>
  <c r="H152" i="3" s="1"/>
  <c r="Y146" i="1"/>
  <c r="Z146" i="1"/>
  <c r="R146" i="1" s="1"/>
  <c r="AF146" i="1"/>
  <c r="O151" i="3"/>
  <c r="Y151" i="3"/>
  <c r="AU145" i="1" s="1"/>
  <c r="AW145" i="1" s="1"/>
  <c r="AK146" i="1" s="1"/>
  <c r="P151" i="3"/>
  <c r="Z151" i="3"/>
  <c r="BL145" i="1" s="1"/>
  <c r="BN145" i="1" s="1"/>
  <c r="BC146" i="1" s="1"/>
  <c r="Q151" i="3" l="1"/>
  <c r="BE146" i="1"/>
  <c r="AD146" i="1" s="1"/>
  <c r="F152" i="3"/>
  <c r="BD146" i="1"/>
  <c r="BM146" i="1"/>
  <c r="BG146" i="1"/>
  <c r="BK146" i="1" s="1"/>
  <c r="BF146" i="1"/>
  <c r="AT146" i="1" s="1"/>
  <c r="S151" i="3"/>
  <c r="K149" i="7"/>
  <c r="AL146" i="1"/>
  <c r="AM146" i="1"/>
  <c r="S146" i="1" s="1"/>
  <c r="AN146" i="1"/>
  <c r="AC146" i="1" s="1"/>
  <c r="AO146" i="1"/>
  <c r="AS146" i="1" s="1"/>
  <c r="AP146" i="1"/>
  <c r="BJ146" i="1" s="1"/>
  <c r="AV146" i="1"/>
  <c r="E152" i="3"/>
  <c r="AI146" i="1"/>
  <c r="AB146" i="1"/>
  <c r="K146" i="1"/>
  <c r="AA146" i="1"/>
  <c r="N152" i="3"/>
  <c r="X152" i="3"/>
  <c r="AE146" i="1" s="1"/>
  <c r="E150" i="7"/>
  <c r="Q146" i="1"/>
  <c r="J146" i="1"/>
  <c r="AR146" i="1" l="1"/>
  <c r="L146" i="1"/>
  <c r="M146" i="1" s="1"/>
  <c r="I147" i="1" s="1"/>
  <c r="AQ146" i="1"/>
  <c r="BI146" i="1"/>
  <c r="T146" i="1"/>
  <c r="V146" i="1" s="1"/>
  <c r="O147" i="1" s="1"/>
  <c r="BH146" i="1"/>
  <c r="U152" i="3"/>
  <c r="I152" i="3"/>
  <c r="AG146" i="1"/>
  <c r="X147" i="1" s="1"/>
  <c r="V152" i="3"/>
  <c r="J152" i="3"/>
  <c r="U147" i="1" l="1"/>
  <c r="D153" i="3"/>
  <c r="H153" i="3" s="1"/>
  <c r="Y147" i="1"/>
  <c r="Z147" i="1"/>
  <c r="R147" i="1" s="1"/>
  <c r="AF147" i="1"/>
  <c r="O152" i="3"/>
  <c r="Y152" i="3"/>
  <c r="AU146" i="1" s="1"/>
  <c r="AW146" i="1" s="1"/>
  <c r="AK147" i="1" s="1"/>
  <c r="Z152" i="3"/>
  <c r="BL146" i="1" s="1"/>
  <c r="BN146" i="1" s="1"/>
  <c r="BC147" i="1" s="1"/>
  <c r="P152" i="3"/>
  <c r="P147" i="1"/>
  <c r="F153" i="3" l="1"/>
  <c r="BD147" i="1"/>
  <c r="BM147" i="1"/>
  <c r="BF147" i="1"/>
  <c r="AT147" i="1" s="1"/>
  <c r="BG147" i="1"/>
  <c r="BK147" i="1" s="1"/>
  <c r="BE147" i="1"/>
  <c r="AD147" i="1" s="1"/>
  <c r="AI147" i="1"/>
  <c r="X153" i="3"/>
  <c r="AE147" i="1" s="1"/>
  <c r="N153" i="3"/>
  <c r="E151" i="7"/>
  <c r="J147" i="1"/>
  <c r="Q147" i="1"/>
  <c r="AM147" i="1"/>
  <c r="S147" i="1" s="1"/>
  <c r="AN147" i="1"/>
  <c r="AC147" i="1" s="1"/>
  <c r="AO147" i="1"/>
  <c r="AS147" i="1" s="1"/>
  <c r="AL147" i="1"/>
  <c r="AP147" i="1"/>
  <c r="BJ147" i="1" s="1"/>
  <c r="AV147" i="1"/>
  <c r="E153" i="3"/>
  <c r="Q152" i="3"/>
  <c r="AB147" i="1"/>
  <c r="K147" i="1"/>
  <c r="AA147" i="1"/>
  <c r="AG147" i="1" l="1"/>
  <c r="X148" i="1" s="1"/>
  <c r="AF148" i="1" s="1"/>
  <c r="K150" i="7"/>
  <c r="S152" i="3"/>
  <c r="AR147" i="1"/>
  <c r="L147" i="1"/>
  <c r="M147" i="1" s="1"/>
  <c r="I148" i="1" s="1"/>
  <c r="AQ147" i="1"/>
  <c r="BI147" i="1"/>
  <c r="T147" i="1"/>
  <c r="V147" i="1" s="1"/>
  <c r="O148" i="1" s="1"/>
  <c r="BH147" i="1"/>
  <c r="U153" i="3"/>
  <c r="I153" i="3"/>
  <c r="V153" i="3"/>
  <c r="J153" i="3"/>
  <c r="D154" i="3" l="1"/>
  <c r="H154" i="3" s="1"/>
  <c r="X154" i="3" s="1"/>
  <c r="AE148" i="1" s="1"/>
  <c r="P148" i="1"/>
  <c r="Y148" i="1"/>
  <c r="U148" i="1"/>
  <c r="Z148" i="1"/>
  <c r="R148" i="1" s="1"/>
  <c r="Z153" i="3"/>
  <c r="BL147" i="1" s="1"/>
  <c r="BN147" i="1" s="1"/>
  <c r="BC148" i="1" s="1"/>
  <c r="P153" i="3"/>
  <c r="N154" i="3"/>
  <c r="E152" i="7"/>
  <c r="O153" i="3"/>
  <c r="Y153" i="3"/>
  <c r="AU147" i="1" s="1"/>
  <c r="AW147" i="1" s="1"/>
  <c r="AK148" i="1" s="1"/>
  <c r="AN148" i="1" l="1"/>
  <c r="AC148" i="1" s="1"/>
  <c r="AO148" i="1"/>
  <c r="AS148" i="1" s="1"/>
  <c r="E154" i="3"/>
  <c r="AP148" i="1"/>
  <c r="BJ148" i="1" s="1"/>
  <c r="AV148" i="1"/>
  <c r="AL148" i="1"/>
  <c r="AM148" i="1"/>
  <c r="S148" i="1" s="1"/>
  <c r="AI148" i="1"/>
  <c r="BF148" i="1"/>
  <c r="AT148" i="1" s="1"/>
  <c r="BG148" i="1"/>
  <c r="BK148" i="1" s="1"/>
  <c r="BE148" i="1"/>
  <c r="AD148" i="1" s="1"/>
  <c r="BD148" i="1"/>
  <c r="BM148" i="1"/>
  <c r="F154" i="3"/>
  <c r="K148" i="1"/>
  <c r="AB148" i="1"/>
  <c r="AA148" i="1"/>
  <c r="Q153" i="3"/>
  <c r="J148" i="1"/>
  <c r="Q148" i="1"/>
  <c r="S153" i="3" l="1"/>
  <c r="K151" i="7"/>
  <c r="U154" i="3"/>
  <c r="I154" i="3"/>
  <c r="BI148" i="1"/>
  <c r="T148" i="1"/>
  <c r="V148" i="1" s="1"/>
  <c r="O149" i="1" s="1"/>
  <c r="BH148" i="1"/>
  <c r="AR148" i="1"/>
  <c r="L148" i="1"/>
  <c r="M148" i="1" s="1"/>
  <c r="I149" i="1" s="1"/>
  <c r="AQ148" i="1"/>
  <c r="V154" i="3"/>
  <c r="J154" i="3"/>
  <c r="AG148" i="1"/>
  <c r="X149" i="1" s="1"/>
  <c r="P149" i="1" l="1"/>
  <c r="U149" i="1"/>
  <c r="O154" i="3"/>
  <c r="Y154" i="3"/>
  <c r="AU148" i="1" s="1"/>
  <c r="AW148" i="1" s="1"/>
  <c r="AK149" i="1" s="1"/>
  <c r="D155" i="3"/>
  <c r="Y149" i="1"/>
  <c r="Z149" i="1"/>
  <c r="R149" i="1" s="1"/>
  <c r="AF149" i="1"/>
  <c r="P154" i="3"/>
  <c r="Z154" i="3"/>
  <c r="BL148" i="1" s="1"/>
  <c r="BN148" i="1" s="1"/>
  <c r="BC149" i="1" s="1"/>
  <c r="E155" i="3" l="1"/>
  <c r="AP149" i="1"/>
  <c r="BJ149" i="1" s="1"/>
  <c r="AV149" i="1"/>
  <c r="AL149" i="1"/>
  <c r="AN149" i="1"/>
  <c r="AC149" i="1" s="1"/>
  <c r="AM149" i="1"/>
  <c r="S149" i="1" s="1"/>
  <c r="AO149" i="1"/>
  <c r="AS149" i="1" s="1"/>
  <c r="AI149" i="1"/>
  <c r="BE149" i="1"/>
  <c r="AD149" i="1" s="1"/>
  <c r="BF149" i="1"/>
  <c r="AT149" i="1" s="1"/>
  <c r="BD149" i="1"/>
  <c r="BM149" i="1"/>
  <c r="F155" i="3"/>
  <c r="BG149" i="1"/>
  <c r="BK149" i="1" s="1"/>
  <c r="H155" i="3"/>
  <c r="AC45" i="3"/>
  <c r="Q154" i="3"/>
  <c r="Q149" i="1"/>
  <c r="J149" i="1"/>
  <c r="K149" i="1"/>
  <c r="AB149" i="1"/>
  <c r="AA149" i="1"/>
  <c r="K152" i="7" l="1"/>
  <c r="S154" i="3"/>
  <c r="AR149" i="1"/>
  <c r="L149" i="1"/>
  <c r="M149" i="1" s="1"/>
  <c r="I150" i="1" s="1"/>
  <c r="AQ149" i="1"/>
  <c r="V155" i="3"/>
  <c r="J155" i="3"/>
  <c r="AE45" i="3"/>
  <c r="N155" i="3"/>
  <c r="X155" i="3"/>
  <c r="E153" i="7"/>
  <c r="AF45" i="3"/>
  <c r="O43" i="7" s="1"/>
  <c r="BI149" i="1"/>
  <c r="T149" i="1"/>
  <c r="V149" i="1" s="1"/>
  <c r="O150" i="1" s="1"/>
  <c r="BH149" i="1"/>
  <c r="U155" i="3"/>
  <c r="I155" i="3"/>
  <c r="AD45" i="3"/>
  <c r="U150" i="1" l="1"/>
  <c r="O155" i="3"/>
  <c r="Y155" i="3"/>
  <c r="AG45" i="3"/>
  <c r="AE149" i="1"/>
  <c r="AG149" i="1" s="1"/>
  <c r="X150" i="1" s="1"/>
  <c r="AI45" i="3"/>
  <c r="P150" i="1"/>
  <c r="P155" i="3"/>
  <c r="Z155" i="3"/>
  <c r="AH45" i="3"/>
  <c r="Q155" i="3" l="1"/>
  <c r="K153" i="7" s="1"/>
  <c r="Q150" i="1"/>
  <c r="J150" i="1"/>
  <c r="AU149" i="1"/>
  <c r="AW149" i="1" s="1"/>
  <c r="AK150" i="1" s="1"/>
  <c r="AJ45" i="3"/>
  <c r="D156" i="3"/>
  <c r="Y150" i="1"/>
  <c r="Z150" i="1"/>
  <c r="R150" i="1" s="1"/>
  <c r="AF150" i="1"/>
  <c r="BL149" i="1"/>
  <c r="BN149" i="1" s="1"/>
  <c r="BC150" i="1" s="1"/>
  <c r="AK45" i="3"/>
  <c r="S155" i="3" l="1"/>
  <c r="AL45" i="3"/>
  <c r="U43" i="7" s="1"/>
  <c r="H156" i="3"/>
  <c r="AL150" i="1"/>
  <c r="AM150" i="1"/>
  <c r="S150" i="1" s="1"/>
  <c r="E156" i="3"/>
  <c r="AN150" i="1"/>
  <c r="AC150" i="1" s="1"/>
  <c r="AO150" i="1"/>
  <c r="AS150" i="1" s="1"/>
  <c r="AV150" i="1"/>
  <c r="AP150" i="1"/>
  <c r="BJ150" i="1" s="1"/>
  <c r="BE150" i="1"/>
  <c r="AD150" i="1" s="1"/>
  <c r="F156" i="3"/>
  <c r="BD150" i="1"/>
  <c r="BM150" i="1"/>
  <c r="BG150" i="1"/>
  <c r="BK150" i="1" s="1"/>
  <c r="BF150" i="1"/>
  <c r="AT150" i="1" s="1"/>
  <c r="AI150" i="1"/>
  <c r="AB150" i="1"/>
  <c r="AA150" i="1"/>
  <c r="K150" i="1"/>
  <c r="AR150" i="1" l="1"/>
  <c r="L150" i="1"/>
  <c r="M150" i="1" s="1"/>
  <c r="I151" i="1" s="1"/>
  <c r="AQ150" i="1"/>
  <c r="BI150" i="1"/>
  <c r="BH150" i="1"/>
  <c r="T150" i="1"/>
  <c r="V150" i="1" s="1"/>
  <c r="O151" i="1" s="1"/>
  <c r="U156" i="3"/>
  <c r="I156" i="3"/>
  <c r="V156" i="3"/>
  <c r="J156" i="3"/>
  <c r="N156" i="3"/>
  <c r="X156" i="3"/>
  <c r="E154" i="7"/>
  <c r="U151" i="1" l="1"/>
  <c r="O156" i="3"/>
  <c r="Y156" i="3"/>
  <c r="P151" i="1"/>
  <c r="P156" i="3"/>
  <c r="Z156" i="3"/>
  <c r="AE150" i="1"/>
  <c r="AG150" i="1" s="1"/>
  <c r="X151" i="1" s="1"/>
  <c r="Q156" i="3" l="1"/>
  <c r="K154" i="7" s="1"/>
  <c r="S156" i="3"/>
  <c r="BL150" i="1"/>
  <c r="BN150" i="1" s="1"/>
  <c r="BC151" i="1" s="1"/>
  <c r="Y151" i="1"/>
  <c r="Z151" i="1"/>
  <c r="R151" i="1" s="1"/>
  <c r="AF151" i="1"/>
  <c r="D157" i="3"/>
  <c r="J151" i="1"/>
  <c r="Q151" i="1"/>
  <c r="AU150" i="1"/>
  <c r="AW150" i="1" s="1"/>
  <c r="AK151" i="1" s="1"/>
  <c r="AI151" i="1" l="1"/>
  <c r="F157" i="3"/>
  <c r="BD151" i="1"/>
  <c r="BM151" i="1"/>
  <c r="BF151" i="1"/>
  <c r="AT151" i="1" s="1"/>
  <c r="BG151" i="1"/>
  <c r="BK151" i="1" s="1"/>
  <c r="BE151" i="1"/>
  <c r="AD151" i="1" s="1"/>
  <c r="AB151" i="1"/>
  <c r="K151" i="1"/>
  <c r="AA151" i="1"/>
  <c r="AM151" i="1"/>
  <c r="S151" i="1" s="1"/>
  <c r="AN151" i="1"/>
  <c r="AC151" i="1" s="1"/>
  <c r="AO151" i="1"/>
  <c r="AS151" i="1" s="1"/>
  <c r="AL151" i="1"/>
  <c r="E157" i="3"/>
  <c r="AP151" i="1"/>
  <c r="BJ151" i="1" s="1"/>
  <c r="AV151" i="1"/>
  <c r="H157" i="3"/>
  <c r="U157" i="3" l="1"/>
  <c r="I157" i="3"/>
  <c r="T151" i="1"/>
  <c r="V151" i="1" s="1"/>
  <c r="O152" i="1" s="1"/>
  <c r="BH151" i="1"/>
  <c r="BI151" i="1"/>
  <c r="V157" i="3"/>
  <c r="J157" i="3"/>
  <c r="X157" i="3"/>
  <c r="N157" i="3"/>
  <c r="E155" i="7"/>
  <c r="AR151" i="1"/>
  <c r="L151" i="1"/>
  <c r="M151" i="1" s="1"/>
  <c r="I152" i="1" s="1"/>
  <c r="AQ151" i="1"/>
  <c r="P152" i="1" l="1"/>
  <c r="Z157" i="3"/>
  <c r="P157" i="3"/>
  <c r="AE151" i="1"/>
  <c r="AG151" i="1" s="1"/>
  <c r="X152" i="1" s="1"/>
  <c r="O157" i="3"/>
  <c r="Y157" i="3"/>
  <c r="U152" i="1"/>
  <c r="Q157" i="3" l="1"/>
  <c r="S157" i="3" s="1"/>
  <c r="J152" i="1"/>
  <c r="Q152" i="1"/>
  <c r="AU151" i="1"/>
  <c r="AW151" i="1" s="1"/>
  <c r="AK152" i="1" s="1"/>
  <c r="BL151" i="1"/>
  <c r="BN151" i="1" s="1"/>
  <c r="BC152" i="1" s="1"/>
  <c r="Y152" i="1"/>
  <c r="Z152" i="1"/>
  <c r="R152" i="1" s="1"/>
  <c r="AF152" i="1"/>
  <c r="D158" i="3"/>
  <c r="K155" i="7" l="1"/>
  <c r="AI152" i="1"/>
  <c r="H158" i="3"/>
  <c r="BF152" i="1"/>
  <c r="AT152" i="1" s="1"/>
  <c r="BG152" i="1"/>
  <c r="BK152" i="1" s="1"/>
  <c r="F158" i="3"/>
  <c r="BM152" i="1"/>
  <c r="BD152" i="1"/>
  <c r="BE152" i="1"/>
  <c r="AD152" i="1" s="1"/>
  <c r="K152" i="1"/>
  <c r="AB152" i="1"/>
  <c r="AA152" i="1"/>
  <c r="AN152" i="1"/>
  <c r="AC152" i="1" s="1"/>
  <c r="AO152" i="1"/>
  <c r="AS152" i="1" s="1"/>
  <c r="E158" i="3"/>
  <c r="AP152" i="1"/>
  <c r="BJ152" i="1" s="1"/>
  <c r="AV152" i="1"/>
  <c r="AL152" i="1"/>
  <c r="AM152" i="1"/>
  <c r="S152" i="1" s="1"/>
  <c r="V158" i="3" l="1"/>
  <c r="J158" i="3"/>
  <c r="L152" i="1"/>
  <c r="M152" i="1" s="1"/>
  <c r="I153" i="1" s="1"/>
  <c r="AQ152" i="1"/>
  <c r="AR152" i="1"/>
  <c r="U158" i="3"/>
  <c r="I158" i="3"/>
  <c r="BI152" i="1"/>
  <c r="T152" i="1"/>
  <c r="V152" i="1" s="1"/>
  <c r="O153" i="1" s="1"/>
  <c r="BH152" i="1"/>
  <c r="X158" i="3"/>
  <c r="N158" i="3"/>
  <c r="E156" i="7"/>
  <c r="U153" i="1" l="1"/>
  <c r="AE152" i="1"/>
  <c r="AG152" i="1" s="1"/>
  <c r="X153" i="1" s="1"/>
  <c r="P158" i="3"/>
  <c r="Z158" i="3"/>
  <c r="P153" i="1"/>
  <c r="O158" i="3"/>
  <c r="Y158" i="3"/>
  <c r="Q158" i="3" l="1"/>
  <c r="K156" i="7" s="1"/>
  <c r="Q153" i="1"/>
  <c r="J153" i="1"/>
  <c r="AU152" i="1"/>
  <c r="AW152" i="1" s="1"/>
  <c r="AK153" i="1" s="1"/>
  <c r="BL152" i="1"/>
  <c r="BN152" i="1" s="1"/>
  <c r="BC153" i="1" s="1"/>
  <c r="D159" i="3"/>
  <c r="Y153" i="1"/>
  <c r="Z153" i="1"/>
  <c r="R153" i="1" s="1"/>
  <c r="AF153" i="1"/>
  <c r="S158" i="3" l="1"/>
  <c r="AI153" i="1"/>
  <c r="H159" i="3"/>
  <c r="BE153" i="1"/>
  <c r="AD153" i="1" s="1"/>
  <c r="BF153" i="1"/>
  <c r="AT153" i="1" s="1"/>
  <c r="BD153" i="1"/>
  <c r="BM153" i="1"/>
  <c r="BG153" i="1"/>
  <c r="BK153" i="1" s="1"/>
  <c r="F159" i="3"/>
  <c r="K153" i="1"/>
  <c r="AB153" i="1"/>
  <c r="AA153" i="1"/>
  <c r="E159" i="3"/>
  <c r="AP153" i="1"/>
  <c r="BJ153" i="1" s="1"/>
  <c r="AV153" i="1"/>
  <c r="AL153" i="1"/>
  <c r="AM153" i="1"/>
  <c r="S153" i="1" s="1"/>
  <c r="AN153" i="1"/>
  <c r="AC153" i="1" s="1"/>
  <c r="AO153" i="1"/>
  <c r="AS153" i="1" s="1"/>
  <c r="U159" i="3" l="1"/>
  <c r="I159" i="3"/>
  <c r="BI153" i="1"/>
  <c r="T153" i="1"/>
  <c r="V153" i="1" s="1"/>
  <c r="O154" i="1" s="1"/>
  <c r="BH153" i="1"/>
  <c r="AR153" i="1"/>
  <c r="L153" i="1"/>
  <c r="M153" i="1" s="1"/>
  <c r="I154" i="1" s="1"/>
  <c r="AQ153" i="1"/>
  <c r="V159" i="3"/>
  <c r="J159" i="3"/>
  <c r="N159" i="3"/>
  <c r="X159" i="3"/>
  <c r="E157" i="7"/>
  <c r="P154" i="1" l="1"/>
  <c r="U154" i="1"/>
  <c r="AE153" i="1"/>
  <c r="AG153" i="1" s="1"/>
  <c r="X154" i="1" s="1"/>
  <c r="P159" i="3"/>
  <c r="Z159" i="3"/>
  <c r="O159" i="3"/>
  <c r="Y159" i="3"/>
  <c r="Q159" i="3" l="1"/>
  <c r="K157" i="7" s="1"/>
  <c r="AU153" i="1"/>
  <c r="AW153" i="1" s="1"/>
  <c r="AK154" i="1" s="1"/>
  <c r="BL153" i="1"/>
  <c r="BN153" i="1" s="1"/>
  <c r="BC154" i="1" s="1"/>
  <c r="D160" i="3"/>
  <c r="Y154" i="1"/>
  <c r="Z154" i="1"/>
  <c r="R154" i="1" s="1"/>
  <c r="AF154" i="1"/>
  <c r="Q154" i="1"/>
  <c r="J154" i="1"/>
  <c r="S159" i="3" l="1"/>
  <c r="H160" i="3"/>
  <c r="AL154" i="1"/>
  <c r="AM154" i="1"/>
  <c r="S154" i="1" s="1"/>
  <c r="E160" i="3"/>
  <c r="AN154" i="1"/>
  <c r="AC154" i="1" s="1"/>
  <c r="AO154" i="1"/>
  <c r="AS154" i="1" s="1"/>
  <c r="AV154" i="1"/>
  <c r="AP154" i="1"/>
  <c r="BJ154" i="1" s="1"/>
  <c r="BE154" i="1"/>
  <c r="AD154" i="1" s="1"/>
  <c r="F160" i="3"/>
  <c r="BD154" i="1"/>
  <c r="BM154" i="1"/>
  <c r="BG154" i="1"/>
  <c r="BK154" i="1" s="1"/>
  <c r="BF154" i="1"/>
  <c r="AT154" i="1" s="1"/>
  <c r="AI154" i="1"/>
  <c r="AB154" i="1"/>
  <c r="K154" i="1"/>
  <c r="AA154" i="1"/>
  <c r="BI154" i="1" l="1"/>
  <c r="T154" i="1"/>
  <c r="V154" i="1" s="1"/>
  <c r="O155" i="1" s="1"/>
  <c r="BH154" i="1"/>
  <c r="AR154" i="1"/>
  <c r="L154" i="1"/>
  <c r="M154" i="1" s="1"/>
  <c r="I155" i="1" s="1"/>
  <c r="AQ154" i="1"/>
  <c r="V160" i="3"/>
  <c r="J160" i="3"/>
  <c r="U160" i="3"/>
  <c r="I160" i="3"/>
  <c r="N160" i="3"/>
  <c r="X160" i="3"/>
  <c r="E158" i="7"/>
  <c r="P155" i="1" l="1"/>
  <c r="U155" i="1"/>
  <c r="AE154" i="1"/>
  <c r="AG154" i="1" s="1"/>
  <c r="X155" i="1" s="1"/>
  <c r="O160" i="3"/>
  <c r="Y160" i="3"/>
  <c r="P160" i="3"/>
  <c r="Z160" i="3"/>
  <c r="Q160" i="3" l="1"/>
  <c r="S160" i="3" s="1"/>
  <c r="K158" i="7"/>
  <c r="BL154" i="1"/>
  <c r="BN154" i="1" s="1"/>
  <c r="BC155" i="1" s="1"/>
  <c r="Y155" i="1"/>
  <c r="Z155" i="1"/>
  <c r="R155" i="1" s="1"/>
  <c r="AF155" i="1"/>
  <c r="D161" i="3"/>
  <c r="H161" i="3" s="1"/>
  <c r="AU154" i="1"/>
  <c r="AW154" i="1" s="1"/>
  <c r="AK155" i="1" s="1"/>
  <c r="J155" i="1"/>
  <c r="Q155" i="1"/>
  <c r="AI155" i="1" l="1"/>
  <c r="F161" i="3"/>
  <c r="BD155" i="1"/>
  <c r="BM155" i="1"/>
  <c r="BF155" i="1"/>
  <c r="AT155" i="1" s="1"/>
  <c r="BG155" i="1"/>
  <c r="BK155" i="1" s="1"/>
  <c r="BE155" i="1"/>
  <c r="AD155" i="1" s="1"/>
  <c r="AB155" i="1"/>
  <c r="K155" i="1"/>
  <c r="AA155" i="1"/>
  <c r="AM155" i="1"/>
  <c r="S155" i="1" s="1"/>
  <c r="AN155" i="1"/>
  <c r="AC155" i="1" s="1"/>
  <c r="AO155" i="1"/>
  <c r="AS155" i="1" s="1"/>
  <c r="AL155" i="1"/>
  <c r="E161" i="3"/>
  <c r="AV155" i="1"/>
  <c r="AP155" i="1"/>
  <c r="BJ155" i="1" s="1"/>
  <c r="X161" i="3"/>
  <c r="AE155" i="1" s="1"/>
  <c r="N161" i="3"/>
  <c r="E159" i="7"/>
  <c r="AG155" i="1" l="1"/>
  <c r="X156" i="1" s="1"/>
  <c r="BI155" i="1"/>
  <c r="T155" i="1"/>
  <c r="V155" i="1" s="1"/>
  <c r="O156" i="1" s="1"/>
  <c r="BH155" i="1"/>
  <c r="U161" i="3"/>
  <c r="I161" i="3"/>
  <c r="V161" i="3"/>
  <c r="J161" i="3"/>
  <c r="AR155" i="1"/>
  <c r="L155" i="1"/>
  <c r="M155" i="1" s="1"/>
  <c r="I156" i="1" s="1"/>
  <c r="AQ155" i="1"/>
  <c r="Y156" i="1" l="1"/>
  <c r="Z156" i="1"/>
  <c r="R156" i="1" s="1"/>
  <c r="AF156" i="1"/>
  <c r="D162" i="3"/>
  <c r="H162" i="3" s="1"/>
  <c r="Z161" i="3"/>
  <c r="BL155" i="1" s="1"/>
  <c r="BN155" i="1" s="1"/>
  <c r="BC156" i="1" s="1"/>
  <c r="P161" i="3"/>
  <c r="P156" i="1"/>
  <c r="O161" i="3"/>
  <c r="Y161" i="3"/>
  <c r="AU155" i="1" s="1"/>
  <c r="AW155" i="1" s="1"/>
  <c r="AK156" i="1" s="1"/>
  <c r="U156" i="1"/>
  <c r="Q161" i="3" l="1"/>
  <c r="K159" i="7" s="1"/>
  <c r="AN156" i="1"/>
  <c r="AC156" i="1" s="1"/>
  <c r="AO156" i="1"/>
  <c r="AS156" i="1" s="1"/>
  <c r="E162" i="3"/>
  <c r="AP156" i="1"/>
  <c r="BJ156" i="1" s="1"/>
  <c r="AV156" i="1"/>
  <c r="AL156" i="1"/>
  <c r="AM156" i="1"/>
  <c r="S156" i="1" s="1"/>
  <c r="AI156" i="1"/>
  <c r="S161" i="3"/>
  <c r="BF156" i="1"/>
  <c r="AT156" i="1" s="1"/>
  <c r="BG156" i="1"/>
  <c r="BK156" i="1" s="1"/>
  <c r="BD156" i="1"/>
  <c r="BE156" i="1"/>
  <c r="AD156" i="1" s="1"/>
  <c r="BM156" i="1"/>
  <c r="F162" i="3"/>
  <c r="J156" i="1"/>
  <c r="Q156" i="1"/>
  <c r="K156" i="1"/>
  <c r="AB156" i="1"/>
  <c r="AA156" i="1"/>
  <c r="X162" i="3"/>
  <c r="AE156" i="1" s="1"/>
  <c r="N162" i="3"/>
  <c r="E160" i="7"/>
  <c r="BI156" i="1" l="1"/>
  <c r="T156" i="1"/>
  <c r="V156" i="1" s="1"/>
  <c r="O157" i="1" s="1"/>
  <c r="BH156" i="1"/>
  <c r="V162" i="3"/>
  <c r="J162" i="3"/>
  <c r="AQ156" i="1"/>
  <c r="L156" i="1"/>
  <c r="AR156" i="1"/>
  <c r="U162" i="3"/>
  <c r="I162" i="3"/>
  <c r="M156" i="1"/>
  <c r="I157" i="1" s="1"/>
  <c r="AG156" i="1"/>
  <c r="X157" i="1" s="1"/>
  <c r="D163" i="3" l="1"/>
  <c r="H163" i="3" s="1"/>
  <c r="Y157" i="1"/>
  <c r="Z157" i="1"/>
  <c r="R157" i="1" s="1"/>
  <c r="AF157" i="1"/>
  <c r="U157" i="1"/>
  <c r="O162" i="3"/>
  <c r="Y162" i="3"/>
  <c r="AU156" i="1" s="1"/>
  <c r="AW156" i="1" s="1"/>
  <c r="AK157" i="1" s="1"/>
  <c r="P162" i="3"/>
  <c r="Z162" i="3"/>
  <c r="BL156" i="1" s="1"/>
  <c r="BN156" i="1" s="1"/>
  <c r="BC157" i="1" s="1"/>
  <c r="P157" i="1"/>
  <c r="Q162" i="3" l="1"/>
  <c r="E163" i="3"/>
  <c r="AP157" i="1"/>
  <c r="BJ157" i="1" s="1"/>
  <c r="AV157" i="1"/>
  <c r="AL157" i="1"/>
  <c r="AM157" i="1"/>
  <c r="S157" i="1" s="1"/>
  <c r="AN157" i="1"/>
  <c r="AC157" i="1" s="1"/>
  <c r="AO157" i="1"/>
  <c r="AS157" i="1" s="1"/>
  <c r="AI157" i="1"/>
  <c r="BE157" i="1"/>
  <c r="AD157" i="1" s="1"/>
  <c r="BF157" i="1"/>
  <c r="AT157" i="1" s="1"/>
  <c r="BD157" i="1"/>
  <c r="BM157" i="1"/>
  <c r="F163" i="3"/>
  <c r="BG157" i="1"/>
  <c r="BK157" i="1" s="1"/>
  <c r="Q157" i="1"/>
  <c r="J157" i="1"/>
  <c r="K157" i="1"/>
  <c r="AB157" i="1"/>
  <c r="AA157" i="1"/>
  <c r="K160" i="7"/>
  <c r="S162" i="3"/>
  <c r="N163" i="3"/>
  <c r="X163" i="3"/>
  <c r="AE157" i="1" s="1"/>
  <c r="E161" i="7"/>
  <c r="AR157" i="1" l="1"/>
  <c r="L157" i="1"/>
  <c r="AQ157" i="1"/>
  <c r="V163" i="3"/>
  <c r="J163" i="3"/>
  <c r="M157" i="1"/>
  <c r="I158" i="1" s="1"/>
  <c r="AG157" i="1"/>
  <c r="X158" i="1" s="1"/>
  <c r="BI157" i="1"/>
  <c r="T157" i="1"/>
  <c r="V157" i="1" s="1"/>
  <c r="O158" i="1" s="1"/>
  <c r="BH157" i="1"/>
  <c r="U163" i="3"/>
  <c r="I163" i="3"/>
  <c r="D164" i="3" l="1"/>
  <c r="H164" i="3" s="1"/>
  <c r="Y158" i="1"/>
  <c r="Z158" i="1"/>
  <c r="R158" i="1" s="1"/>
  <c r="AF158" i="1"/>
  <c r="P158" i="1"/>
  <c r="P163" i="3"/>
  <c r="Z163" i="3"/>
  <c r="BL157" i="1" s="1"/>
  <c r="BN157" i="1" s="1"/>
  <c r="BC158" i="1" s="1"/>
  <c r="U158" i="1"/>
  <c r="O163" i="3"/>
  <c r="Y163" i="3"/>
  <c r="AU157" i="1" s="1"/>
  <c r="AW157" i="1" s="1"/>
  <c r="AK158" i="1" s="1"/>
  <c r="Q163" i="3" l="1"/>
  <c r="K161" i="7" s="1"/>
  <c r="AL158" i="1"/>
  <c r="AM158" i="1"/>
  <c r="S158" i="1" s="1"/>
  <c r="E164" i="3"/>
  <c r="AN158" i="1"/>
  <c r="AC158" i="1" s="1"/>
  <c r="AO158" i="1"/>
  <c r="AS158" i="1" s="1"/>
  <c r="AV158" i="1"/>
  <c r="AP158" i="1"/>
  <c r="BJ158" i="1" s="1"/>
  <c r="AI158" i="1"/>
  <c r="BE158" i="1"/>
  <c r="AD158" i="1" s="1"/>
  <c r="F164" i="3"/>
  <c r="BD158" i="1"/>
  <c r="BM158" i="1"/>
  <c r="BG158" i="1"/>
  <c r="BK158" i="1" s="1"/>
  <c r="BF158" i="1"/>
  <c r="AT158" i="1" s="1"/>
  <c r="Q158" i="1"/>
  <c r="J158" i="1"/>
  <c r="S163" i="3"/>
  <c r="AB158" i="1"/>
  <c r="AA158" i="1"/>
  <c r="K158" i="1"/>
  <c r="N164" i="3"/>
  <c r="X164" i="3"/>
  <c r="AE158" i="1" s="1"/>
  <c r="E162" i="7"/>
  <c r="T158" i="1" l="1"/>
  <c r="V158" i="1" s="1"/>
  <c r="O159" i="1" s="1"/>
  <c r="BH158" i="1"/>
  <c r="BI158" i="1"/>
  <c r="U164" i="3"/>
  <c r="I164" i="3"/>
  <c r="V164" i="3"/>
  <c r="J164" i="3"/>
  <c r="AG158" i="1"/>
  <c r="X159" i="1" s="1"/>
  <c r="AR158" i="1"/>
  <c r="L158" i="1"/>
  <c r="M158" i="1" s="1"/>
  <c r="I159" i="1" s="1"/>
  <c r="AQ158" i="1"/>
  <c r="P159" i="1" l="1"/>
  <c r="U159" i="1"/>
  <c r="O164" i="3"/>
  <c r="Y164" i="3"/>
  <c r="AU158" i="1" s="1"/>
  <c r="AW158" i="1" s="1"/>
  <c r="AK159" i="1" s="1"/>
  <c r="P164" i="3"/>
  <c r="Z164" i="3"/>
  <c r="BL158" i="1" s="1"/>
  <c r="BN158" i="1" s="1"/>
  <c r="BC159" i="1" s="1"/>
  <c r="Y159" i="1"/>
  <c r="Z159" i="1"/>
  <c r="R159" i="1" s="1"/>
  <c r="AF159" i="1"/>
  <c r="D165" i="3"/>
  <c r="H165" i="3" s="1"/>
  <c r="Q164" i="3" l="1"/>
  <c r="AM159" i="1"/>
  <c r="S159" i="1" s="1"/>
  <c r="AN159" i="1"/>
  <c r="AC159" i="1" s="1"/>
  <c r="AO159" i="1"/>
  <c r="AS159" i="1" s="1"/>
  <c r="AL159" i="1"/>
  <c r="AV159" i="1"/>
  <c r="E165" i="3"/>
  <c r="AP159" i="1"/>
  <c r="BJ159" i="1" s="1"/>
  <c r="AI159" i="1"/>
  <c r="X165" i="3"/>
  <c r="AE159" i="1" s="1"/>
  <c r="N165" i="3"/>
  <c r="E163" i="7"/>
  <c r="F165" i="3"/>
  <c r="BD159" i="1"/>
  <c r="BM159" i="1"/>
  <c r="BF159" i="1"/>
  <c r="AT159" i="1" s="1"/>
  <c r="BG159" i="1"/>
  <c r="BK159" i="1" s="1"/>
  <c r="BE159" i="1"/>
  <c r="AD159" i="1" s="1"/>
  <c r="AB159" i="1"/>
  <c r="K159" i="1"/>
  <c r="AA159" i="1"/>
  <c r="S164" i="3"/>
  <c r="K162" i="7"/>
  <c r="J159" i="1"/>
  <c r="Q159" i="1"/>
  <c r="U165" i="3" l="1"/>
  <c r="I165" i="3"/>
  <c r="AG159" i="1"/>
  <c r="X160" i="1" s="1"/>
  <c r="T159" i="1"/>
  <c r="V159" i="1" s="1"/>
  <c r="O160" i="1" s="1"/>
  <c r="BH159" i="1"/>
  <c r="BI159" i="1"/>
  <c r="V165" i="3"/>
  <c r="J165" i="3"/>
  <c r="AR159" i="1"/>
  <c r="L159" i="1"/>
  <c r="M159" i="1" s="1"/>
  <c r="I160" i="1" s="1"/>
  <c r="AQ159" i="1"/>
  <c r="U160" i="1" l="1"/>
  <c r="P160" i="1"/>
  <c r="Y160" i="1"/>
  <c r="Z160" i="1"/>
  <c r="R160" i="1" s="1"/>
  <c r="AF160" i="1"/>
  <c r="D166" i="3"/>
  <c r="H166" i="3" s="1"/>
  <c r="Z165" i="3"/>
  <c r="BL159" i="1" s="1"/>
  <c r="BN159" i="1" s="1"/>
  <c r="BC160" i="1" s="1"/>
  <c r="P165" i="3"/>
  <c r="O165" i="3"/>
  <c r="Y165" i="3"/>
  <c r="AU159" i="1" s="1"/>
  <c r="AW159" i="1" s="1"/>
  <c r="AK160" i="1" s="1"/>
  <c r="AN160" i="1" l="1"/>
  <c r="AC160" i="1" s="1"/>
  <c r="AO160" i="1"/>
  <c r="AS160" i="1" s="1"/>
  <c r="E166" i="3"/>
  <c r="AP160" i="1"/>
  <c r="BJ160" i="1" s="1"/>
  <c r="AV160" i="1"/>
  <c r="AL160" i="1"/>
  <c r="AM160" i="1"/>
  <c r="S160" i="1" s="1"/>
  <c r="AI160" i="1"/>
  <c r="BF160" i="1"/>
  <c r="AT160" i="1" s="1"/>
  <c r="BG160" i="1"/>
  <c r="BK160" i="1" s="1"/>
  <c r="F166" i="3"/>
  <c r="BM160" i="1"/>
  <c r="BE160" i="1"/>
  <c r="AD160" i="1" s="1"/>
  <c r="BD160" i="1"/>
  <c r="J160" i="1"/>
  <c r="Q160" i="1"/>
  <c r="Q165" i="3"/>
  <c r="K160" i="1"/>
  <c r="AB160" i="1"/>
  <c r="AA160" i="1"/>
  <c r="X166" i="3"/>
  <c r="AE160" i="1" s="1"/>
  <c r="N166" i="3"/>
  <c r="E164" i="7"/>
  <c r="AR160" i="1" l="1"/>
  <c r="L160" i="1"/>
  <c r="M160" i="1" s="1"/>
  <c r="I161" i="1" s="1"/>
  <c r="AQ160" i="1"/>
  <c r="U166" i="3"/>
  <c r="I166" i="3"/>
  <c r="BI160" i="1"/>
  <c r="T160" i="1"/>
  <c r="V160" i="1" s="1"/>
  <c r="O161" i="1" s="1"/>
  <c r="BH160" i="1"/>
  <c r="S165" i="3"/>
  <c r="K163" i="7"/>
  <c r="V166" i="3"/>
  <c r="J166" i="3"/>
  <c r="AG160" i="1"/>
  <c r="X161" i="1" s="1"/>
  <c r="D167" i="3" l="1"/>
  <c r="Y161" i="1"/>
  <c r="Z161" i="1"/>
  <c r="R161" i="1" s="1"/>
  <c r="AF161" i="1"/>
  <c r="U161" i="1"/>
  <c r="P166" i="3"/>
  <c r="Z166" i="3"/>
  <c r="BL160" i="1" s="1"/>
  <c r="BN160" i="1" s="1"/>
  <c r="BC161" i="1" s="1"/>
  <c r="O166" i="3"/>
  <c r="Y166" i="3"/>
  <c r="AU160" i="1" s="1"/>
  <c r="AW160" i="1" s="1"/>
  <c r="AK161" i="1" s="1"/>
  <c r="P161" i="1"/>
  <c r="Q166" i="3" l="1"/>
  <c r="E167" i="3"/>
  <c r="AP161" i="1"/>
  <c r="BJ161" i="1" s="1"/>
  <c r="AV161" i="1"/>
  <c r="AL161" i="1"/>
  <c r="AM161" i="1"/>
  <c r="S161" i="1" s="1"/>
  <c r="AO161" i="1"/>
  <c r="AS161" i="1" s="1"/>
  <c r="AN161" i="1"/>
  <c r="AC161" i="1" s="1"/>
  <c r="AI161" i="1"/>
  <c r="Q161" i="1"/>
  <c r="J161" i="1"/>
  <c r="BE161" i="1"/>
  <c r="AD161" i="1" s="1"/>
  <c r="BF161" i="1"/>
  <c r="AT161" i="1" s="1"/>
  <c r="BD161" i="1"/>
  <c r="BG161" i="1"/>
  <c r="BK161" i="1" s="1"/>
  <c r="F167" i="3"/>
  <c r="BM161" i="1"/>
  <c r="K161" i="1"/>
  <c r="AB161" i="1"/>
  <c r="AA161" i="1"/>
  <c r="K164" i="7"/>
  <c r="S166" i="3"/>
  <c r="H167" i="3"/>
  <c r="AC46" i="3"/>
  <c r="AR161" i="1" l="1"/>
  <c r="L161" i="1"/>
  <c r="M161" i="1" s="1"/>
  <c r="I162" i="1" s="1"/>
  <c r="AQ161" i="1"/>
  <c r="BI161" i="1"/>
  <c r="T161" i="1"/>
  <c r="V161" i="1" s="1"/>
  <c r="O162" i="1" s="1"/>
  <c r="BH161" i="1"/>
  <c r="N167" i="3"/>
  <c r="X167" i="3"/>
  <c r="E165" i="7"/>
  <c r="AF46" i="3"/>
  <c r="O44" i="7" s="1"/>
  <c r="V167" i="3"/>
  <c r="J167" i="3"/>
  <c r="AE46" i="3"/>
  <c r="U167" i="3"/>
  <c r="I167" i="3"/>
  <c r="AD46" i="3"/>
  <c r="P162" i="1" l="1"/>
  <c r="U162" i="1"/>
  <c r="P167" i="3"/>
  <c r="Z167" i="3"/>
  <c r="AH46" i="3"/>
  <c r="O167" i="3"/>
  <c r="Y167" i="3"/>
  <c r="AG46" i="3"/>
  <c r="AE161" i="1"/>
  <c r="AG161" i="1" s="1"/>
  <c r="X162" i="1" s="1"/>
  <c r="AI46" i="3"/>
  <c r="Q167" i="3" l="1"/>
  <c r="S167" i="3" s="1"/>
  <c r="K165" i="7"/>
  <c r="AU161" i="1"/>
  <c r="AW161" i="1" s="1"/>
  <c r="AK162" i="1" s="1"/>
  <c r="AJ46" i="3"/>
  <c r="BL161" i="1"/>
  <c r="BN161" i="1" s="1"/>
  <c r="BC162" i="1" s="1"/>
  <c r="AK46" i="3"/>
  <c r="D168" i="3"/>
  <c r="Y162" i="1"/>
  <c r="Z162" i="1"/>
  <c r="R162" i="1" s="1"/>
  <c r="AF162" i="1"/>
  <c r="Q162" i="1"/>
  <c r="J162" i="1"/>
  <c r="AL46" i="3" l="1"/>
  <c r="U44" i="7" s="1"/>
  <c r="H168" i="3"/>
  <c r="BE162" i="1"/>
  <c r="AD162" i="1" s="1"/>
  <c r="F168" i="3"/>
  <c r="BD162" i="1"/>
  <c r="BM162" i="1"/>
  <c r="BF162" i="1"/>
  <c r="AT162" i="1" s="1"/>
  <c r="BG162" i="1"/>
  <c r="BK162" i="1" s="1"/>
  <c r="AL162" i="1"/>
  <c r="AM162" i="1"/>
  <c r="S162" i="1" s="1"/>
  <c r="E168" i="3"/>
  <c r="AN162" i="1"/>
  <c r="AC162" i="1" s="1"/>
  <c r="AV162" i="1"/>
  <c r="AO162" i="1"/>
  <c r="AS162" i="1" s="1"/>
  <c r="AP162" i="1"/>
  <c r="BJ162" i="1" s="1"/>
  <c r="AI162" i="1"/>
  <c r="AB162" i="1"/>
  <c r="K162" i="1"/>
  <c r="AA162" i="1"/>
  <c r="U168" i="3" l="1"/>
  <c r="I168" i="3"/>
  <c r="T162" i="1"/>
  <c r="V162" i="1" s="1"/>
  <c r="O163" i="1" s="1"/>
  <c r="BH162" i="1"/>
  <c r="BI162" i="1"/>
  <c r="V168" i="3"/>
  <c r="J168" i="3"/>
  <c r="N168" i="3"/>
  <c r="X168" i="3"/>
  <c r="E166" i="7"/>
  <c r="AR162" i="1"/>
  <c r="L162" i="1"/>
  <c r="M162" i="1" s="1"/>
  <c r="I163" i="1" s="1"/>
  <c r="AQ162" i="1"/>
  <c r="P163" i="1" l="1"/>
  <c r="P168" i="3"/>
  <c r="Z168" i="3"/>
  <c r="U163" i="1"/>
  <c r="AE162" i="1"/>
  <c r="AG162" i="1" s="1"/>
  <c r="X163" i="1" s="1"/>
  <c r="O168" i="3"/>
  <c r="Q168" i="3" s="1"/>
  <c r="Y168" i="3"/>
  <c r="K166" i="7" l="1"/>
  <c r="S168" i="3"/>
  <c r="Y163" i="1"/>
  <c r="Z163" i="1"/>
  <c r="R163" i="1" s="1"/>
  <c r="AF163" i="1"/>
  <c r="D169" i="3"/>
  <c r="AU162" i="1"/>
  <c r="AW162" i="1" s="1"/>
  <c r="AK163" i="1" s="1"/>
  <c r="BL162" i="1"/>
  <c r="BN162" i="1" s="1"/>
  <c r="BC163" i="1" s="1"/>
  <c r="J163" i="1"/>
  <c r="Q163" i="1"/>
  <c r="AM163" i="1" l="1"/>
  <c r="S163" i="1" s="1"/>
  <c r="AN163" i="1"/>
  <c r="AC163" i="1" s="1"/>
  <c r="AO163" i="1"/>
  <c r="AS163" i="1" s="1"/>
  <c r="E169" i="3"/>
  <c r="AV163" i="1"/>
  <c r="AL163" i="1"/>
  <c r="AP163" i="1"/>
  <c r="BJ163" i="1" s="1"/>
  <c r="F169" i="3"/>
  <c r="BD163" i="1"/>
  <c r="BM163" i="1"/>
  <c r="BF163" i="1"/>
  <c r="AT163" i="1" s="1"/>
  <c r="BG163" i="1"/>
  <c r="BK163" i="1" s="1"/>
  <c r="BE163" i="1"/>
  <c r="AD163" i="1" s="1"/>
  <c r="H169" i="3"/>
  <c r="AI163" i="1"/>
  <c r="AB163" i="1"/>
  <c r="K163" i="1"/>
  <c r="AA163" i="1"/>
  <c r="X169" i="3" l="1"/>
  <c r="N169" i="3"/>
  <c r="E167" i="7"/>
  <c r="AR163" i="1"/>
  <c r="L163" i="1"/>
  <c r="M163" i="1" s="1"/>
  <c r="I164" i="1" s="1"/>
  <c r="AQ163" i="1"/>
  <c r="BI163" i="1"/>
  <c r="T163" i="1"/>
  <c r="V163" i="1" s="1"/>
  <c r="O164" i="1" s="1"/>
  <c r="BH163" i="1"/>
  <c r="V169" i="3"/>
  <c r="J169" i="3"/>
  <c r="U169" i="3"/>
  <c r="I169" i="3"/>
  <c r="P164" i="1" l="1"/>
  <c r="O169" i="3"/>
  <c r="Y169" i="3"/>
  <c r="AE163" i="1"/>
  <c r="AG163" i="1" s="1"/>
  <c r="X164" i="1" s="1"/>
  <c r="P169" i="3"/>
  <c r="Z169" i="3"/>
  <c r="U164" i="1"/>
  <c r="Q169" i="3" l="1"/>
  <c r="S169" i="3" s="1"/>
  <c r="BL163" i="1"/>
  <c r="BN163" i="1" s="1"/>
  <c r="BC164" i="1" s="1"/>
  <c r="AU163" i="1"/>
  <c r="AW163" i="1" s="1"/>
  <c r="AK164" i="1" s="1"/>
  <c r="J164" i="1"/>
  <c r="Q164" i="1"/>
  <c r="Y164" i="1"/>
  <c r="Z164" i="1"/>
  <c r="R164" i="1" s="1"/>
  <c r="AF164" i="1"/>
  <c r="D170" i="3"/>
  <c r="AI164" i="1" l="1"/>
  <c r="K167" i="7"/>
  <c r="H170" i="3"/>
  <c r="K164" i="1"/>
  <c r="AA164" i="1"/>
  <c r="AB164" i="1"/>
  <c r="AN164" i="1"/>
  <c r="AC164" i="1" s="1"/>
  <c r="AO164" i="1"/>
  <c r="AS164" i="1" s="1"/>
  <c r="E170" i="3"/>
  <c r="AP164" i="1"/>
  <c r="BJ164" i="1" s="1"/>
  <c r="AV164" i="1"/>
  <c r="AM164" i="1"/>
  <c r="S164" i="1" s="1"/>
  <c r="AL164" i="1"/>
  <c r="BF164" i="1"/>
  <c r="AT164" i="1" s="1"/>
  <c r="BG164" i="1"/>
  <c r="BK164" i="1" s="1"/>
  <c r="F170" i="3"/>
  <c r="BD164" i="1"/>
  <c r="BE164" i="1"/>
  <c r="AD164" i="1" s="1"/>
  <c r="BM164" i="1"/>
  <c r="V170" i="3" l="1"/>
  <c r="J170" i="3"/>
  <c r="X170" i="3"/>
  <c r="N170" i="3"/>
  <c r="E168" i="7"/>
  <c r="U170" i="3"/>
  <c r="I170" i="3"/>
  <c r="AR164" i="1"/>
  <c r="L164" i="1"/>
  <c r="M164" i="1" s="1"/>
  <c r="I165" i="1" s="1"/>
  <c r="AQ164" i="1"/>
  <c r="BI164" i="1"/>
  <c r="T164" i="1"/>
  <c r="V164" i="1" s="1"/>
  <c r="O165" i="1" s="1"/>
  <c r="BH164" i="1"/>
  <c r="U165" i="1" l="1"/>
  <c r="P165" i="1"/>
  <c r="O170" i="3"/>
  <c r="Y170" i="3"/>
  <c r="P170" i="3"/>
  <c r="Z170" i="3"/>
  <c r="AE164" i="1"/>
  <c r="AG164" i="1" s="1"/>
  <c r="X165" i="1" s="1"/>
  <c r="Q170" i="3" l="1"/>
  <c r="K168" i="7" s="1"/>
  <c r="D171" i="3"/>
  <c r="Y165" i="1"/>
  <c r="Z165" i="1"/>
  <c r="R165" i="1" s="1"/>
  <c r="AF165" i="1"/>
  <c r="Q165" i="1"/>
  <c r="J165" i="1"/>
  <c r="AU164" i="1"/>
  <c r="AW164" i="1" s="1"/>
  <c r="AK165" i="1" s="1"/>
  <c r="BL164" i="1"/>
  <c r="BN164" i="1" s="1"/>
  <c r="BC165" i="1" s="1"/>
  <c r="S170" i="3" l="1"/>
  <c r="E171" i="3"/>
  <c r="AP165" i="1"/>
  <c r="BJ165" i="1" s="1"/>
  <c r="AV165" i="1"/>
  <c r="AL165" i="1"/>
  <c r="AN165" i="1"/>
  <c r="AC165" i="1" s="1"/>
  <c r="AM165" i="1"/>
  <c r="S165" i="1" s="1"/>
  <c r="AO165" i="1"/>
  <c r="AS165" i="1" s="1"/>
  <c r="H171" i="3"/>
  <c r="BE165" i="1"/>
  <c r="AD165" i="1" s="1"/>
  <c r="F171" i="3"/>
  <c r="BF165" i="1"/>
  <c r="AT165" i="1" s="1"/>
  <c r="BD165" i="1"/>
  <c r="BG165" i="1"/>
  <c r="BK165" i="1" s="1"/>
  <c r="BM165" i="1"/>
  <c r="AI165" i="1"/>
  <c r="K165" i="1"/>
  <c r="AB165" i="1"/>
  <c r="AA165" i="1"/>
  <c r="AR165" i="1" l="1"/>
  <c r="L165" i="1"/>
  <c r="M165" i="1" s="1"/>
  <c r="I166" i="1" s="1"/>
  <c r="AQ165" i="1"/>
  <c r="BI165" i="1"/>
  <c r="T165" i="1"/>
  <c r="V165" i="1" s="1"/>
  <c r="O166" i="1" s="1"/>
  <c r="BH165" i="1"/>
  <c r="V171" i="3"/>
  <c r="J171" i="3"/>
  <c r="N171" i="3"/>
  <c r="X171" i="3"/>
  <c r="E169" i="7"/>
  <c r="U171" i="3"/>
  <c r="I171" i="3"/>
  <c r="P166" i="1" l="1"/>
  <c r="O171" i="3"/>
  <c r="Y171" i="3"/>
  <c r="AE165" i="1"/>
  <c r="AG165" i="1" s="1"/>
  <c r="X166" i="1" s="1"/>
  <c r="P171" i="3"/>
  <c r="Z171" i="3"/>
  <c r="U166" i="1"/>
  <c r="Q171" i="3" l="1"/>
  <c r="K169" i="7" s="1"/>
  <c r="D172" i="3"/>
  <c r="Y166" i="1"/>
  <c r="Z166" i="1"/>
  <c r="R166" i="1" s="1"/>
  <c r="AF166" i="1"/>
  <c r="BL165" i="1"/>
  <c r="BN165" i="1" s="1"/>
  <c r="BC166" i="1" s="1"/>
  <c r="AU165" i="1"/>
  <c r="AW165" i="1" s="1"/>
  <c r="AK166" i="1" s="1"/>
  <c r="Q166" i="1"/>
  <c r="J166" i="1"/>
  <c r="S171" i="3" l="1"/>
  <c r="AL166" i="1"/>
  <c r="AM166" i="1"/>
  <c r="S166" i="1" s="1"/>
  <c r="E172" i="3"/>
  <c r="AN166" i="1"/>
  <c r="AC166" i="1" s="1"/>
  <c r="AV166" i="1"/>
  <c r="AO166" i="1"/>
  <c r="AS166" i="1" s="1"/>
  <c r="AP166" i="1"/>
  <c r="BJ166" i="1" s="1"/>
  <c r="H172" i="3"/>
  <c r="BE166" i="1"/>
  <c r="AD166" i="1" s="1"/>
  <c r="F172" i="3"/>
  <c r="BD166" i="1"/>
  <c r="BM166" i="1"/>
  <c r="BF166" i="1"/>
  <c r="AT166" i="1" s="1"/>
  <c r="BG166" i="1"/>
  <c r="BK166" i="1" s="1"/>
  <c r="AI166" i="1"/>
  <c r="AB166" i="1"/>
  <c r="AA166" i="1"/>
  <c r="K166" i="1"/>
  <c r="T166" i="1" l="1"/>
  <c r="V166" i="1" s="1"/>
  <c r="O167" i="1" s="1"/>
  <c r="BH166" i="1"/>
  <c r="BI166" i="1"/>
  <c r="U172" i="3"/>
  <c r="I172" i="3"/>
  <c r="V172" i="3"/>
  <c r="J172" i="3"/>
  <c r="N172" i="3"/>
  <c r="X172" i="3"/>
  <c r="E170" i="7"/>
  <c r="AR166" i="1"/>
  <c r="L166" i="1"/>
  <c r="M166" i="1" s="1"/>
  <c r="I167" i="1" s="1"/>
  <c r="AQ166" i="1"/>
  <c r="P167" i="1" l="1"/>
  <c r="AE166" i="1"/>
  <c r="AG166" i="1" s="1"/>
  <c r="X167" i="1" s="1"/>
  <c r="U167" i="1"/>
  <c r="P172" i="3"/>
  <c r="Z172" i="3"/>
  <c r="O172" i="3"/>
  <c r="Y172" i="3"/>
  <c r="Q172" i="3" l="1"/>
  <c r="K170" i="7" s="1"/>
  <c r="BL166" i="1"/>
  <c r="BN166" i="1" s="1"/>
  <c r="BC167" i="1" s="1"/>
  <c r="AU166" i="1"/>
  <c r="AW166" i="1" s="1"/>
  <c r="AK167" i="1" s="1"/>
  <c r="Y167" i="1"/>
  <c r="Z167" i="1"/>
  <c r="R167" i="1" s="1"/>
  <c r="AF167" i="1"/>
  <c r="D173" i="3"/>
  <c r="H173" i="3" s="1"/>
  <c r="J167" i="1"/>
  <c r="Q167" i="1"/>
  <c r="S172" i="3" l="1"/>
  <c r="F173" i="3"/>
  <c r="BD167" i="1"/>
  <c r="BM167" i="1"/>
  <c r="BF167" i="1"/>
  <c r="AT167" i="1" s="1"/>
  <c r="BG167" i="1"/>
  <c r="BK167" i="1" s="1"/>
  <c r="BE167" i="1"/>
  <c r="AD167" i="1" s="1"/>
  <c r="AM167" i="1"/>
  <c r="S167" i="1" s="1"/>
  <c r="AN167" i="1"/>
  <c r="AC167" i="1" s="1"/>
  <c r="AO167" i="1"/>
  <c r="AS167" i="1" s="1"/>
  <c r="E173" i="3"/>
  <c r="AV167" i="1"/>
  <c r="AL167" i="1"/>
  <c r="AP167" i="1"/>
  <c r="BJ167" i="1" s="1"/>
  <c r="X173" i="3"/>
  <c r="AE167" i="1" s="1"/>
  <c r="N173" i="3"/>
  <c r="E171" i="7"/>
  <c r="AI167" i="1"/>
  <c r="AB167" i="1"/>
  <c r="K167" i="1"/>
  <c r="AA167" i="1"/>
  <c r="U173" i="3" l="1"/>
  <c r="I173" i="3"/>
  <c r="BH167" i="1"/>
  <c r="BI167" i="1"/>
  <c r="T167" i="1"/>
  <c r="V167" i="1" s="1"/>
  <c r="O168" i="1" s="1"/>
  <c r="V173" i="3"/>
  <c r="J173" i="3"/>
  <c r="AR167" i="1"/>
  <c r="L167" i="1"/>
  <c r="M167" i="1" s="1"/>
  <c r="I168" i="1" s="1"/>
  <c r="AQ167" i="1"/>
  <c r="AG167" i="1"/>
  <c r="X168" i="1" s="1"/>
  <c r="P168" i="1" l="1"/>
  <c r="U168" i="1"/>
  <c r="Y168" i="1"/>
  <c r="Z168" i="1"/>
  <c r="R168" i="1" s="1"/>
  <c r="AF168" i="1"/>
  <c r="D174" i="3"/>
  <c r="H174" i="3" s="1"/>
  <c r="O173" i="3"/>
  <c r="Y173" i="3"/>
  <c r="AU167" i="1" s="1"/>
  <c r="AW167" i="1" s="1"/>
  <c r="AK168" i="1" s="1"/>
  <c r="P173" i="3"/>
  <c r="Z173" i="3"/>
  <c r="BL167" i="1" s="1"/>
  <c r="BN167" i="1" s="1"/>
  <c r="BC168" i="1" s="1"/>
  <c r="Q173" i="3" l="1"/>
  <c r="S173" i="3" s="1"/>
  <c r="BF168" i="1"/>
  <c r="AT168" i="1" s="1"/>
  <c r="BG168" i="1"/>
  <c r="BK168" i="1" s="1"/>
  <c r="F174" i="3"/>
  <c r="BD168" i="1"/>
  <c r="BE168" i="1"/>
  <c r="AD168" i="1" s="1"/>
  <c r="BM168" i="1"/>
  <c r="AN168" i="1"/>
  <c r="AC168" i="1" s="1"/>
  <c r="AO168" i="1"/>
  <c r="AS168" i="1" s="1"/>
  <c r="E174" i="3"/>
  <c r="AP168" i="1"/>
  <c r="BJ168" i="1" s="1"/>
  <c r="AV168" i="1"/>
  <c r="AM168" i="1"/>
  <c r="S168" i="1" s="1"/>
  <c r="AL168" i="1"/>
  <c r="AI168" i="1"/>
  <c r="J168" i="1"/>
  <c r="Q168" i="1"/>
  <c r="X174" i="3"/>
  <c r="AE168" i="1" s="1"/>
  <c r="N174" i="3"/>
  <c r="E172" i="7"/>
  <c r="K168" i="1"/>
  <c r="AA168" i="1"/>
  <c r="AB168" i="1"/>
  <c r="K171" i="7" l="1"/>
  <c r="U174" i="3"/>
  <c r="I174" i="3"/>
  <c r="BI168" i="1"/>
  <c r="T168" i="1"/>
  <c r="V168" i="1" s="1"/>
  <c r="O169" i="1" s="1"/>
  <c r="BH168" i="1"/>
  <c r="AG168" i="1"/>
  <c r="X169" i="1" s="1"/>
  <c r="V174" i="3"/>
  <c r="J174" i="3"/>
  <c r="AR168" i="1"/>
  <c r="L168" i="1"/>
  <c r="M168" i="1" s="1"/>
  <c r="I169" i="1" s="1"/>
  <c r="AQ168" i="1"/>
  <c r="D175" i="3" l="1"/>
  <c r="H175" i="3" s="1"/>
  <c r="Y169" i="1"/>
  <c r="Z169" i="1"/>
  <c r="R169" i="1" s="1"/>
  <c r="AF169" i="1"/>
  <c r="U169" i="1"/>
  <c r="P169" i="1"/>
  <c r="P174" i="3"/>
  <c r="Z174" i="3"/>
  <c r="BL168" i="1" s="1"/>
  <c r="BN168" i="1" s="1"/>
  <c r="BC169" i="1" s="1"/>
  <c r="O174" i="3"/>
  <c r="Y174" i="3"/>
  <c r="AU168" i="1" s="1"/>
  <c r="AW168" i="1" s="1"/>
  <c r="AK169" i="1" s="1"/>
  <c r="Q174" i="3" l="1"/>
  <c r="K172" i="7" s="1"/>
  <c r="E175" i="3"/>
  <c r="AP169" i="1"/>
  <c r="BJ169" i="1" s="1"/>
  <c r="AV169" i="1"/>
  <c r="AL169" i="1"/>
  <c r="AN169" i="1"/>
  <c r="AC169" i="1" s="1"/>
  <c r="AM169" i="1"/>
  <c r="S169" i="1" s="1"/>
  <c r="AO169" i="1"/>
  <c r="AS169" i="1" s="1"/>
  <c r="AI169" i="1"/>
  <c r="Q169" i="1"/>
  <c r="J169" i="1"/>
  <c r="K169" i="1"/>
  <c r="AB169" i="1"/>
  <c r="AA169" i="1"/>
  <c r="N175" i="3"/>
  <c r="X175" i="3"/>
  <c r="AE169" i="1" s="1"/>
  <c r="E173" i="7"/>
  <c r="BE169" i="1"/>
  <c r="AD169" i="1" s="1"/>
  <c r="F175" i="3"/>
  <c r="BF169" i="1"/>
  <c r="AT169" i="1" s="1"/>
  <c r="BD169" i="1"/>
  <c r="BG169" i="1"/>
  <c r="BK169" i="1" s="1"/>
  <c r="BM169" i="1"/>
  <c r="S174" i="3" l="1"/>
  <c r="V175" i="3"/>
  <c r="J175" i="3"/>
  <c r="AG169" i="1"/>
  <c r="X170" i="1" s="1"/>
  <c r="U175" i="3"/>
  <c r="I175" i="3"/>
  <c r="BI169" i="1"/>
  <c r="T169" i="1"/>
  <c r="V169" i="1" s="1"/>
  <c r="O170" i="1" s="1"/>
  <c r="BH169" i="1"/>
  <c r="AR169" i="1"/>
  <c r="L169" i="1"/>
  <c r="M169" i="1" s="1"/>
  <c r="I170" i="1" s="1"/>
  <c r="AQ169" i="1"/>
  <c r="U170" i="1" l="1"/>
  <c r="D176" i="3"/>
  <c r="H176" i="3" s="1"/>
  <c r="Y170" i="1"/>
  <c r="Z170" i="1"/>
  <c r="R170" i="1" s="1"/>
  <c r="AF170" i="1"/>
  <c r="P175" i="3"/>
  <c r="Z175" i="3"/>
  <c r="BL169" i="1" s="1"/>
  <c r="BN169" i="1" s="1"/>
  <c r="BC170" i="1" s="1"/>
  <c r="P170" i="1"/>
  <c r="O175" i="3"/>
  <c r="Y175" i="3"/>
  <c r="AU169" i="1" s="1"/>
  <c r="AW169" i="1" s="1"/>
  <c r="AK170" i="1" s="1"/>
  <c r="Q175" i="3" l="1"/>
  <c r="K173" i="7" s="1"/>
  <c r="BE170" i="1"/>
  <c r="AD170" i="1" s="1"/>
  <c r="F176" i="3"/>
  <c r="BD170" i="1"/>
  <c r="BM170" i="1"/>
  <c r="BF170" i="1"/>
  <c r="AT170" i="1" s="1"/>
  <c r="BG170" i="1"/>
  <c r="BK170" i="1" s="1"/>
  <c r="Q170" i="1"/>
  <c r="J170" i="1"/>
  <c r="AL170" i="1"/>
  <c r="AM170" i="1"/>
  <c r="S170" i="1" s="1"/>
  <c r="E176" i="3"/>
  <c r="AN170" i="1"/>
  <c r="AC170" i="1" s="1"/>
  <c r="AV170" i="1"/>
  <c r="AO170" i="1"/>
  <c r="AS170" i="1" s="1"/>
  <c r="AP170" i="1"/>
  <c r="BJ170" i="1" s="1"/>
  <c r="AI170" i="1"/>
  <c r="AB170" i="1"/>
  <c r="K170" i="1"/>
  <c r="AA170" i="1"/>
  <c r="S175" i="3"/>
  <c r="N176" i="3"/>
  <c r="X176" i="3"/>
  <c r="AE170" i="1" s="1"/>
  <c r="E174" i="7"/>
  <c r="AG170" i="1" l="1"/>
  <c r="X171" i="1" s="1"/>
  <c r="AR170" i="1"/>
  <c r="L170" i="1"/>
  <c r="M170" i="1" s="1"/>
  <c r="I171" i="1" s="1"/>
  <c r="AQ170" i="1"/>
  <c r="V176" i="3"/>
  <c r="J176" i="3"/>
  <c r="U176" i="3"/>
  <c r="I176" i="3"/>
  <c r="T170" i="1"/>
  <c r="V170" i="1" s="1"/>
  <c r="O171" i="1" s="1"/>
  <c r="BH170" i="1"/>
  <c r="BI170" i="1"/>
  <c r="Y171" i="1" l="1"/>
  <c r="Z171" i="1"/>
  <c r="R171" i="1" s="1"/>
  <c r="AF171" i="1"/>
  <c r="D177" i="3"/>
  <c r="H177" i="3" s="1"/>
  <c r="U171" i="1"/>
  <c r="O176" i="3"/>
  <c r="Y176" i="3"/>
  <c r="AU170" i="1" s="1"/>
  <c r="AW170" i="1" s="1"/>
  <c r="AK171" i="1" s="1"/>
  <c r="P176" i="3"/>
  <c r="Z176" i="3"/>
  <c r="BL170" i="1" s="1"/>
  <c r="BN170" i="1" s="1"/>
  <c r="BC171" i="1" s="1"/>
  <c r="P171" i="1"/>
  <c r="Q176" i="3" l="1"/>
  <c r="K174" i="7" s="1"/>
  <c r="AM171" i="1"/>
  <c r="S171" i="1" s="1"/>
  <c r="AN171" i="1"/>
  <c r="AC171" i="1" s="1"/>
  <c r="AO171" i="1"/>
  <c r="AS171" i="1" s="1"/>
  <c r="E177" i="3"/>
  <c r="AP171" i="1"/>
  <c r="BJ171" i="1" s="1"/>
  <c r="AV171" i="1"/>
  <c r="AL171" i="1"/>
  <c r="AI171" i="1"/>
  <c r="F177" i="3"/>
  <c r="BD171" i="1"/>
  <c r="BM171" i="1"/>
  <c r="BF171" i="1"/>
  <c r="AT171" i="1" s="1"/>
  <c r="BG171" i="1"/>
  <c r="BK171" i="1" s="1"/>
  <c r="BE171" i="1"/>
  <c r="AD171" i="1" s="1"/>
  <c r="AB171" i="1"/>
  <c r="K171" i="1"/>
  <c r="AA171" i="1"/>
  <c r="X177" i="3"/>
  <c r="AE171" i="1" s="1"/>
  <c r="N177" i="3"/>
  <c r="E175" i="7"/>
  <c r="J171" i="1"/>
  <c r="Q171" i="1"/>
  <c r="S176" i="3" l="1"/>
  <c r="V177" i="3"/>
  <c r="J177" i="3"/>
  <c r="U177" i="3"/>
  <c r="I177" i="3"/>
  <c r="AR171" i="1"/>
  <c r="L171" i="1"/>
  <c r="M171" i="1" s="1"/>
  <c r="I172" i="1" s="1"/>
  <c r="AQ171" i="1"/>
  <c r="T171" i="1"/>
  <c r="V171" i="1" s="1"/>
  <c r="O172" i="1" s="1"/>
  <c r="BH171" i="1"/>
  <c r="BI171" i="1"/>
  <c r="AG171" i="1"/>
  <c r="X172" i="1" s="1"/>
  <c r="Y172" i="1" l="1"/>
  <c r="Z172" i="1"/>
  <c r="R172" i="1" s="1"/>
  <c r="AF172" i="1"/>
  <c r="D178" i="3"/>
  <c r="H178" i="3" s="1"/>
  <c r="P172" i="1"/>
  <c r="U172" i="1"/>
  <c r="O177" i="3"/>
  <c r="Y177" i="3"/>
  <c r="AU171" i="1" s="1"/>
  <c r="AW171" i="1" s="1"/>
  <c r="AK172" i="1" s="1"/>
  <c r="P177" i="3"/>
  <c r="Z177" i="3"/>
  <c r="BL171" i="1" s="1"/>
  <c r="BN171" i="1" s="1"/>
  <c r="BC172" i="1" s="1"/>
  <c r="AN172" i="1" l="1"/>
  <c r="AC172" i="1" s="1"/>
  <c r="AO172" i="1"/>
  <c r="AS172" i="1" s="1"/>
  <c r="E178" i="3"/>
  <c r="AP172" i="1"/>
  <c r="BJ172" i="1" s="1"/>
  <c r="AV172" i="1"/>
  <c r="AM172" i="1"/>
  <c r="S172" i="1" s="1"/>
  <c r="AL172" i="1"/>
  <c r="AI172" i="1"/>
  <c r="BF172" i="1"/>
  <c r="AT172" i="1" s="1"/>
  <c r="BG172" i="1"/>
  <c r="BK172" i="1" s="1"/>
  <c r="F178" i="3"/>
  <c r="BD172" i="1"/>
  <c r="BM172" i="1"/>
  <c r="BE172" i="1"/>
  <c r="AD172" i="1" s="1"/>
  <c r="X178" i="3"/>
  <c r="AE172" i="1" s="1"/>
  <c r="N178" i="3"/>
  <c r="E176" i="7"/>
  <c r="K172" i="1"/>
  <c r="AA172" i="1"/>
  <c r="AB172" i="1"/>
  <c r="Q177" i="3"/>
  <c r="J172" i="1"/>
  <c r="Q172" i="1"/>
  <c r="AR172" i="1" l="1"/>
  <c r="L172" i="1"/>
  <c r="M172" i="1" s="1"/>
  <c r="I173" i="1" s="1"/>
  <c r="AQ172" i="1"/>
  <c r="U178" i="3"/>
  <c r="I178" i="3"/>
  <c r="BI172" i="1"/>
  <c r="T172" i="1"/>
  <c r="V172" i="1" s="1"/>
  <c r="O173" i="1" s="1"/>
  <c r="BH172" i="1"/>
  <c r="S177" i="3"/>
  <c r="K175" i="7"/>
  <c r="V178" i="3"/>
  <c r="J178" i="3"/>
  <c r="AG172" i="1"/>
  <c r="X173" i="1" s="1"/>
  <c r="D179" i="3" l="1"/>
  <c r="Y173" i="1"/>
  <c r="Z173" i="1"/>
  <c r="R173" i="1" s="1"/>
  <c r="AF173" i="1"/>
  <c r="U173" i="1"/>
  <c r="P173" i="1"/>
  <c r="P178" i="3"/>
  <c r="Z178" i="3"/>
  <c r="BL172" i="1" s="1"/>
  <c r="BN172" i="1" s="1"/>
  <c r="BC173" i="1" s="1"/>
  <c r="O178" i="3"/>
  <c r="Y178" i="3"/>
  <c r="AU172" i="1" s="1"/>
  <c r="AW172" i="1" s="1"/>
  <c r="AK173" i="1" s="1"/>
  <c r="Q178" i="3" l="1"/>
  <c r="K176" i="7" s="1"/>
  <c r="BE173" i="1"/>
  <c r="AD173" i="1" s="1"/>
  <c r="F179" i="3"/>
  <c r="BG173" i="1"/>
  <c r="BK173" i="1" s="1"/>
  <c r="BM173" i="1"/>
  <c r="BD173" i="1"/>
  <c r="BF173" i="1"/>
  <c r="AT173" i="1" s="1"/>
  <c r="E179" i="3"/>
  <c r="AP173" i="1"/>
  <c r="BJ173" i="1" s="1"/>
  <c r="AV173" i="1"/>
  <c r="AL173" i="1"/>
  <c r="AO173" i="1"/>
  <c r="AS173" i="1" s="1"/>
  <c r="AN173" i="1"/>
  <c r="AC173" i="1" s="1"/>
  <c r="AM173" i="1"/>
  <c r="S173" i="1" s="1"/>
  <c r="K173" i="1"/>
  <c r="AA173" i="1"/>
  <c r="AB173" i="1"/>
  <c r="Q173" i="1"/>
  <c r="J173" i="1"/>
  <c r="AI173" i="1"/>
  <c r="H179" i="3"/>
  <c r="AC47" i="3"/>
  <c r="S178" i="3" l="1"/>
  <c r="AR173" i="1"/>
  <c r="L173" i="1"/>
  <c r="AQ173" i="1"/>
  <c r="V179" i="3"/>
  <c r="J179" i="3"/>
  <c r="AE47" i="3"/>
  <c r="BI173" i="1"/>
  <c r="T173" i="1"/>
  <c r="V173" i="1" s="1"/>
  <c r="O174" i="1" s="1"/>
  <c r="BH173" i="1"/>
  <c r="M173" i="1"/>
  <c r="I174" i="1" s="1"/>
  <c r="N179" i="3"/>
  <c r="X179" i="3"/>
  <c r="E177" i="7"/>
  <c r="AF47" i="3"/>
  <c r="O45" i="7" s="1"/>
  <c r="U179" i="3"/>
  <c r="I179" i="3"/>
  <c r="AD47" i="3"/>
  <c r="U174" i="1" l="1"/>
  <c r="AE173" i="1"/>
  <c r="AG173" i="1" s="1"/>
  <c r="X174" i="1" s="1"/>
  <c r="AI47" i="3"/>
  <c r="P179" i="3"/>
  <c r="Z179" i="3"/>
  <c r="AH47" i="3"/>
  <c r="O179" i="3"/>
  <c r="Y179" i="3"/>
  <c r="AG47" i="3"/>
  <c r="P174" i="1"/>
  <c r="Q179" i="3" l="1"/>
  <c r="K177" i="7" s="1"/>
  <c r="BL173" i="1"/>
  <c r="BN173" i="1" s="1"/>
  <c r="BC174" i="1" s="1"/>
  <c r="AK47" i="3"/>
  <c r="AU173" i="1"/>
  <c r="AW173" i="1" s="1"/>
  <c r="AK174" i="1" s="1"/>
  <c r="AJ47" i="3"/>
  <c r="D180" i="3"/>
  <c r="Y174" i="1"/>
  <c r="Z174" i="1"/>
  <c r="R174" i="1" s="1"/>
  <c r="AF174" i="1"/>
  <c r="Q174" i="1"/>
  <c r="J174" i="1"/>
  <c r="S179" i="3" l="1"/>
  <c r="AL47" i="3"/>
  <c r="U45" i="7" s="1"/>
  <c r="AI174" i="1"/>
  <c r="H180" i="3"/>
  <c r="BE174" i="1"/>
  <c r="AD174" i="1" s="1"/>
  <c r="F180" i="3"/>
  <c r="BD174" i="1"/>
  <c r="BM174" i="1"/>
  <c r="BF174" i="1"/>
  <c r="AT174" i="1" s="1"/>
  <c r="BG174" i="1"/>
  <c r="BK174" i="1" s="1"/>
  <c r="AL174" i="1"/>
  <c r="AM174" i="1"/>
  <c r="S174" i="1" s="1"/>
  <c r="AP174" i="1"/>
  <c r="BJ174" i="1" s="1"/>
  <c r="AV174" i="1"/>
  <c r="E180" i="3"/>
  <c r="AN174" i="1"/>
  <c r="AC174" i="1" s="1"/>
  <c r="AO174" i="1"/>
  <c r="AS174" i="1" s="1"/>
  <c r="AB174" i="1"/>
  <c r="K174" i="1"/>
  <c r="AA174" i="1"/>
  <c r="N180" i="3" l="1"/>
  <c r="X180" i="3"/>
  <c r="E178" i="7"/>
  <c r="U180" i="3"/>
  <c r="I180" i="3"/>
  <c r="BI174" i="1"/>
  <c r="T174" i="1"/>
  <c r="V174" i="1" s="1"/>
  <c r="O175" i="1" s="1"/>
  <c r="BH174" i="1"/>
  <c r="AR174" i="1"/>
  <c r="L174" i="1"/>
  <c r="M174" i="1" s="1"/>
  <c r="I175" i="1" s="1"/>
  <c r="AQ174" i="1"/>
  <c r="V180" i="3"/>
  <c r="J180" i="3"/>
  <c r="P175" i="1" l="1"/>
  <c r="U175" i="1"/>
  <c r="O180" i="3"/>
  <c r="Y180" i="3"/>
  <c r="AE174" i="1"/>
  <c r="AG174" i="1" s="1"/>
  <c r="X175" i="1" s="1"/>
  <c r="P180" i="3"/>
  <c r="Z180" i="3"/>
  <c r="Q180" i="3" l="1"/>
  <c r="S180" i="3" s="1"/>
  <c r="BL174" i="1"/>
  <c r="BN174" i="1" s="1"/>
  <c r="BC175" i="1" s="1"/>
  <c r="AU174" i="1"/>
  <c r="AW174" i="1" s="1"/>
  <c r="AK175" i="1" s="1"/>
  <c r="D181" i="3"/>
  <c r="Y175" i="1"/>
  <c r="Z175" i="1"/>
  <c r="R175" i="1" s="1"/>
  <c r="AF175" i="1"/>
  <c r="J175" i="1"/>
  <c r="Q175" i="1"/>
  <c r="K178" i="7" l="1"/>
  <c r="F181" i="3"/>
  <c r="BD175" i="1"/>
  <c r="BM175" i="1"/>
  <c r="BF175" i="1"/>
  <c r="AT175" i="1" s="1"/>
  <c r="BG175" i="1"/>
  <c r="BK175" i="1" s="1"/>
  <c r="BE175" i="1"/>
  <c r="AD175" i="1" s="1"/>
  <c r="AB175" i="1"/>
  <c r="K175" i="1"/>
  <c r="AA175" i="1"/>
  <c r="AM175" i="1"/>
  <c r="S175" i="1" s="1"/>
  <c r="AN175" i="1"/>
  <c r="AC175" i="1" s="1"/>
  <c r="AO175" i="1"/>
  <c r="AS175" i="1" s="1"/>
  <c r="AP175" i="1"/>
  <c r="BJ175" i="1" s="1"/>
  <c r="AV175" i="1"/>
  <c r="E181" i="3"/>
  <c r="AL175" i="1"/>
  <c r="AI175" i="1"/>
  <c r="H181" i="3"/>
  <c r="U181" i="3" l="1"/>
  <c r="I181" i="3"/>
  <c r="X181" i="3"/>
  <c r="E179" i="7"/>
  <c r="N181" i="3"/>
  <c r="BI175" i="1"/>
  <c r="T175" i="1"/>
  <c r="V175" i="1" s="1"/>
  <c r="O176" i="1" s="1"/>
  <c r="BH175" i="1"/>
  <c r="AR175" i="1"/>
  <c r="L175" i="1"/>
  <c r="M175" i="1" s="1"/>
  <c r="I176" i="1" s="1"/>
  <c r="AQ175" i="1"/>
  <c r="V181" i="3"/>
  <c r="J181" i="3"/>
  <c r="U176" i="1" l="1"/>
  <c r="P176" i="1"/>
  <c r="O181" i="3"/>
  <c r="Y181" i="3"/>
  <c r="AE175" i="1"/>
  <c r="AG175" i="1" s="1"/>
  <c r="X176" i="1" s="1"/>
  <c r="P181" i="3"/>
  <c r="Z181" i="3"/>
  <c r="Q181" i="3" l="1"/>
  <c r="BL175" i="1"/>
  <c r="BN175" i="1" s="1"/>
  <c r="BC176" i="1" s="1"/>
  <c r="J176" i="1"/>
  <c r="Q176" i="1"/>
  <c r="S181" i="3"/>
  <c r="K179" i="7"/>
  <c r="AU175" i="1"/>
  <c r="AW175" i="1" s="1"/>
  <c r="AK176" i="1" s="1"/>
  <c r="D182" i="3"/>
  <c r="Y176" i="1"/>
  <c r="AF176" i="1"/>
  <c r="Z176" i="1"/>
  <c r="R176" i="1" s="1"/>
  <c r="AN176" i="1" l="1"/>
  <c r="AC176" i="1" s="1"/>
  <c r="AO176" i="1"/>
  <c r="AS176" i="1" s="1"/>
  <c r="E182" i="3"/>
  <c r="AP176" i="1"/>
  <c r="BJ176" i="1" s="1"/>
  <c r="AV176" i="1"/>
  <c r="AM176" i="1"/>
  <c r="S176" i="1" s="1"/>
  <c r="AL176" i="1"/>
  <c r="H182" i="3"/>
  <c r="AI176" i="1"/>
  <c r="K176" i="1"/>
  <c r="AA176" i="1"/>
  <c r="AB176" i="1"/>
  <c r="BF176" i="1"/>
  <c r="AT176" i="1" s="1"/>
  <c r="BG176" i="1"/>
  <c r="BK176" i="1" s="1"/>
  <c r="BE176" i="1"/>
  <c r="AD176" i="1" s="1"/>
  <c r="BD176" i="1"/>
  <c r="BM176" i="1"/>
  <c r="F182" i="3"/>
  <c r="V182" i="3" l="1"/>
  <c r="J182" i="3"/>
  <c r="X182" i="3"/>
  <c r="E180" i="7"/>
  <c r="N182" i="3"/>
  <c r="AR176" i="1"/>
  <c r="L176" i="1"/>
  <c r="M176" i="1" s="1"/>
  <c r="I177" i="1" s="1"/>
  <c r="AQ176" i="1"/>
  <c r="U182" i="3"/>
  <c r="I182" i="3"/>
  <c r="BI176" i="1"/>
  <c r="T176" i="1"/>
  <c r="V176" i="1" s="1"/>
  <c r="O177" i="1" s="1"/>
  <c r="BH176" i="1"/>
  <c r="P177" i="1" l="1"/>
  <c r="AE176" i="1"/>
  <c r="AG176" i="1" s="1"/>
  <c r="X177" i="1" s="1"/>
  <c r="P182" i="3"/>
  <c r="Z182" i="3"/>
  <c r="Y182" i="3"/>
  <c r="O182" i="3"/>
  <c r="U177" i="1"/>
  <c r="Q182" i="3" l="1"/>
  <c r="K180" i="7" s="1"/>
  <c r="AU176" i="1"/>
  <c r="AW176" i="1" s="1"/>
  <c r="AK177" i="1" s="1"/>
  <c r="Q177" i="1"/>
  <c r="J177" i="1"/>
  <c r="D183" i="3"/>
  <c r="Y177" i="1"/>
  <c r="Z177" i="1"/>
  <c r="R177" i="1" s="1"/>
  <c r="AF177" i="1"/>
  <c r="BL176" i="1"/>
  <c r="BN176" i="1" s="1"/>
  <c r="BC177" i="1" s="1"/>
  <c r="S182" i="3" l="1"/>
  <c r="H183" i="3"/>
  <c r="BE177" i="1"/>
  <c r="AD177" i="1" s="1"/>
  <c r="BG177" i="1"/>
  <c r="BK177" i="1" s="1"/>
  <c r="F183" i="3"/>
  <c r="BF177" i="1"/>
  <c r="AT177" i="1" s="1"/>
  <c r="BM177" i="1"/>
  <c r="BD177" i="1"/>
  <c r="E183" i="3"/>
  <c r="AP177" i="1"/>
  <c r="BJ177" i="1" s="1"/>
  <c r="AV177" i="1"/>
  <c r="AL177" i="1"/>
  <c r="AN177" i="1"/>
  <c r="AC177" i="1" s="1"/>
  <c r="AO177" i="1"/>
  <c r="AS177" i="1" s="1"/>
  <c r="AM177" i="1"/>
  <c r="S177" i="1" s="1"/>
  <c r="AI177" i="1"/>
  <c r="K177" i="1"/>
  <c r="AB177" i="1"/>
  <c r="AA177" i="1"/>
  <c r="U183" i="3" l="1"/>
  <c r="I183" i="3"/>
  <c r="AR177" i="1"/>
  <c r="L177" i="1"/>
  <c r="M177" i="1" s="1"/>
  <c r="I178" i="1" s="1"/>
  <c r="AQ177" i="1"/>
  <c r="V183" i="3"/>
  <c r="J183" i="3"/>
  <c r="BI177" i="1"/>
  <c r="T177" i="1"/>
  <c r="V177" i="1" s="1"/>
  <c r="O178" i="1" s="1"/>
  <c r="BH177" i="1"/>
  <c r="N183" i="3"/>
  <c r="X183" i="3"/>
  <c r="E181" i="7"/>
  <c r="U178" i="1" l="1"/>
  <c r="P178" i="1"/>
  <c r="Y183" i="3"/>
  <c r="O183" i="3"/>
  <c r="AE177" i="1"/>
  <c r="AG177" i="1" s="1"/>
  <c r="X178" i="1" s="1"/>
  <c r="P183" i="3"/>
  <c r="Z183" i="3"/>
  <c r="Q183" i="3" l="1"/>
  <c r="K181" i="7" s="1"/>
  <c r="AU177" i="1"/>
  <c r="AW177" i="1" s="1"/>
  <c r="AK178" i="1" s="1"/>
  <c r="D184" i="3"/>
  <c r="Y178" i="1"/>
  <c r="Z178" i="1"/>
  <c r="R178" i="1" s="1"/>
  <c r="AF178" i="1"/>
  <c r="Q178" i="1"/>
  <c r="J178" i="1"/>
  <c r="BL177" i="1"/>
  <c r="BN177" i="1" s="1"/>
  <c r="BC178" i="1" s="1"/>
  <c r="S183" i="3" l="1"/>
  <c r="AL178" i="1"/>
  <c r="AM178" i="1"/>
  <c r="S178" i="1" s="1"/>
  <c r="AP178" i="1"/>
  <c r="BJ178" i="1" s="1"/>
  <c r="AV178" i="1"/>
  <c r="AO178" i="1"/>
  <c r="AS178" i="1" s="1"/>
  <c r="E184" i="3"/>
  <c r="AN178" i="1"/>
  <c r="AC178" i="1" s="1"/>
  <c r="AI178" i="1"/>
  <c r="AB178" i="1"/>
  <c r="K178" i="1"/>
  <c r="AA178" i="1"/>
  <c r="BE178" i="1"/>
  <c r="AD178" i="1" s="1"/>
  <c r="F184" i="3"/>
  <c r="BD178" i="1"/>
  <c r="BM178" i="1"/>
  <c r="BF178" i="1"/>
  <c r="AT178" i="1" s="1"/>
  <c r="BG178" i="1"/>
  <c r="BK178" i="1" s="1"/>
  <c r="H184" i="3"/>
  <c r="V184" i="3" l="1"/>
  <c r="J184" i="3"/>
  <c r="N184" i="3"/>
  <c r="X184" i="3"/>
  <c r="E182" i="7"/>
  <c r="AR178" i="1"/>
  <c r="L178" i="1"/>
  <c r="M178" i="1" s="1"/>
  <c r="I179" i="1" s="1"/>
  <c r="AQ178" i="1"/>
  <c r="BI178" i="1"/>
  <c r="T178" i="1"/>
  <c r="V178" i="1" s="1"/>
  <c r="O179" i="1" s="1"/>
  <c r="BH178" i="1"/>
  <c r="U184" i="3"/>
  <c r="I184" i="3"/>
  <c r="U179" i="1" l="1"/>
  <c r="O184" i="3"/>
  <c r="Y184" i="3"/>
  <c r="AE178" i="1"/>
  <c r="AG178" i="1" s="1"/>
  <c r="X179" i="1" s="1"/>
  <c r="Z184" i="3"/>
  <c r="P184" i="3"/>
  <c r="P179" i="1"/>
  <c r="Q184" i="3" l="1"/>
  <c r="BL178" i="1"/>
  <c r="BN178" i="1" s="1"/>
  <c r="BC179" i="1" s="1"/>
  <c r="AU178" i="1"/>
  <c r="AW178" i="1" s="1"/>
  <c r="AK179" i="1" s="1"/>
  <c r="J179" i="1"/>
  <c r="Q179" i="1"/>
  <c r="D185" i="3"/>
  <c r="H185" i="3" s="1"/>
  <c r="Y179" i="1"/>
  <c r="AF179" i="1"/>
  <c r="Z179" i="1"/>
  <c r="R179" i="1" s="1"/>
  <c r="S184" i="3"/>
  <c r="K182" i="7"/>
  <c r="AI179" i="1" l="1"/>
  <c r="X185" i="3"/>
  <c r="AE179" i="1" s="1"/>
  <c r="E183" i="7"/>
  <c r="N185" i="3"/>
  <c r="AM179" i="1"/>
  <c r="S179" i="1" s="1"/>
  <c r="AN179" i="1"/>
  <c r="AC179" i="1" s="1"/>
  <c r="AO179" i="1"/>
  <c r="AS179" i="1" s="1"/>
  <c r="AP179" i="1"/>
  <c r="BJ179" i="1" s="1"/>
  <c r="AV179" i="1"/>
  <c r="E185" i="3"/>
  <c r="AL179" i="1"/>
  <c r="AB179" i="1"/>
  <c r="K179" i="1"/>
  <c r="AA179" i="1"/>
  <c r="F185" i="3"/>
  <c r="BD179" i="1"/>
  <c r="BM179" i="1"/>
  <c r="BF179" i="1"/>
  <c r="AT179" i="1" s="1"/>
  <c r="BG179" i="1"/>
  <c r="BK179" i="1" s="1"/>
  <c r="BE179" i="1"/>
  <c r="AD179" i="1" s="1"/>
  <c r="AR179" i="1" l="1"/>
  <c r="L179" i="1"/>
  <c r="M179" i="1" s="1"/>
  <c r="I180" i="1" s="1"/>
  <c r="AQ179" i="1"/>
  <c r="BI179" i="1"/>
  <c r="T179" i="1"/>
  <c r="V179" i="1" s="1"/>
  <c r="O180" i="1" s="1"/>
  <c r="BH179" i="1"/>
  <c r="U185" i="3"/>
  <c r="I185" i="3"/>
  <c r="AG179" i="1"/>
  <c r="X180" i="1" s="1"/>
  <c r="V185" i="3"/>
  <c r="J185" i="3"/>
  <c r="U180" i="1" l="1"/>
  <c r="P185" i="3"/>
  <c r="Z185" i="3"/>
  <c r="BL179" i="1" s="1"/>
  <c r="BN179" i="1" s="1"/>
  <c r="BC180" i="1" s="1"/>
  <c r="Z180" i="1"/>
  <c r="R180" i="1" s="1"/>
  <c r="D186" i="3"/>
  <c r="H186" i="3" s="1"/>
  <c r="Y180" i="1"/>
  <c r="AF180" i="1"/>
  <c r="P180" i="1"/>
  <c r="O185" i="3"/>
  <c r="Y185" i="3"/>
  <c r="AU179" i="1" s="1"/>
  <c r="AW179" i="1" s="1"/>
  <c r="AK180" i="1" s="1"/>
  <c r="Q185" i="3" l="1"/>
  <c r="K183" i="7" s="1"/>
  <c r="BF180" i="1"/>
  <c r="AT180" i="1" s="1"/>
  <c r="BG180" i="1"/>
  <c r="BK180" i="1" s="1"/>
  <c r="BE180" i="1"/>
  <c r="AD180" i="1" s="1"/>
  <c r="BD180" i="1"/>
  <c r="BM180" i="1"/>
  <c r="F186" i="3"/>
  <c r="AN180" i="1"/>
  <c r="AC180" i="1" s="1"/>
  <c r="AO180" i="1"/>
  <c r="AS180" i="1" s="1"/>
  <c r="E186" i="3"/>
  <c r="AP180" i="1"/>
  <c r="BJ180" i="1" s="1"/>
  <c r="AV180" i="1"/>
  <c r="AM180" i="1"/>
  <c r="S180" i="1" s="1"/>
  <c r="AL180" i="1"/>
  <c r="J180" i="1"/>
  <c r="Q180" i="1"/>
  <c r="X186" i="3"/>
  <c r="AE180" i="1" s="1"/>
  <c r="N186" i="3"/>
  <c r="E184" i="7"/>
  <c r="AI180" i="1"/>
  <c r="S185" i="3"/>
  <c r="K180" i="1"/>
  <c r="AA180" i="1"/>
  <c r="AB180" i="1"/>
  <c r="AG180" i="1" l="1"/>
  <c r="X181" i="1" s="1"/>
  <c r="AR180" i="1"/>
  <c r="L180" i="1"/>
  <c r="M180" i="1" s="1"/>
  <c r="I181" i="1" s="1"/>
  <c r="AQ180" i="1"/>
  <c r="V186" i="3"/>
  <c r="J186" i="3"/>
  <c r="U186" i="3"/>
  <c r="I186" i="3"/>
  <c r="BI180" i="1"/>
  <c r="T180" i="1"/>
  <c r="V180" i="1" s="1"/>
  <c r="O181" i="1" s="1"/>
  <c r="BH180" i="1"/>
  <c r="U181" i="1" l="1"/>
  <c r="Y186" i="3"/>
  <c r="AU180" i="1" s="1"/>
  <c r="AW180" i="1" s="1"/>
  <c r="AK181" i="1" s="1"/>
  <c r="O186" i="3"/>
  <c r="D187" i="3"/>
  <c r="H187" i="3" s="1"/>
  <c r="Y181" i="1"/>
  <c r="Z181" i="1"/>
  <c r="R181" i="1" s="1"/>
  <c r="AF181" i="1"/>
  <c r="P186" i="3"/>
  <c r="Z186" i="3"/>
  <c r="BL180" i="1" s="1"/>
  <c r="BN180" i="1" s="1"/>
  <c r="BC181" i="1" s="1"/>
  <c r="P181" i="1"/>
  <c r="BE181" i="1" l="1"/>
  <c r="AD181" i="1" s="1"/>
  <c r="BG181" i="1"/>
  <c r="BK181" i="1" s="1"/>
  <c r="F187" i="3"/>
  <c r="BM181" i="1"/>
  <c r="BD181" i="1"/>
  <c r="BF181" i="1"/>
  <c r="AT181" i="1" s="1"/>
  <c r="AI181" i="1"/>
  <c r="Q186" i="3"/>
  <c r="Q181" i="1"/>
  <c r="J181" i="1"/>
  <c r="K181" i="1"/>
  <c r="AB181" i="1"/>
  <c r="AA181" i="1"/>
  <c r="E187" i="3"/>
  <c r="AP181" i="1"/>
  <c r="BJ181" i="1" s="1"/>
  <c r="AV181" i="1"/>
  <c r="AL181" i="1"/>
  <c r="AN181" i="1"/>
  <c r="AC181" i="1" s="1"/>
  <c r="AO181" i="1"/>
  <c r="AS181" i="1" s="1"/>
  <c r="AM181" i="1"/>
  <c r="S181" i="1" s="1"/>
  <c r="N187" i="3"/>
  <c r="X187" i="3"/>
  <c r="AE181" i="1" s="1"/>
  <c r="E185" i="7"/>
  <c r="AG181" i="1" l="1"/>
  <c r="X182" i="1" s="1"/>
  <c r="U187" i="3"/>
  <c r="I187" i="3"/>
  <c r="V187" i="3"/>
  <c r="J187" i="3"/>
  <c r="AR181" i="1"/>
  <c r="L181" i="1"/>
  <c r="M181" i="1" s="1"/>
  <c r="I182" i="1" s="1"/>
  <c r="AQ181" i="1"/>
  <c r="K184" i="7"/>
  <c r="S186" i="3"/>
  <c r="BI181" i="1"/>
  <c r="T181" i="1"/>
  <c r="V181" i="1" s="1"/>
  <c r="O182" i="1" s="1"/>
  <c r="BH181" i="1"/>
  <c r="D188" i="3" l="1"/>
  <c r="H188" i="3" s="1"/>
  <c r="N188" i="3" s="1"/>
  <c r="AF182" i="1"/>
  <c r="U182" i="1"/>
  <c r="Z182" i="1"/>
  <c r="R182" i="1" s="1"/>
  <c r="P182" i="1"/>
  <c r="Y182" i="1"/>
  <c r="O187" i="3"/>
  <c r="Y187" i="3"/>
  <c r="AU181" i="1" s="1"/>
  <c r="AW181" i="1" s="1"/>
  <c r="AK182" i="1" s="1"/>
  <c r="P187" i="3"/>
  <c r="Z187" i="3"/>
  <c r="BL181" i="1" s="1"/>
  <c r="BN181" i="1" s="1"/>
  <c r="BC182" i="1" s="1"/>
  <c r="E186" i="7" l="1"/>
  <c r="X188" i="3"/>
  <c r="AE182" i="1" s="1"/>
  <c r="Q187" i="3"/>
  <c r="BE182" i="1"/>
  <c r="AD182" i="1" s="1"/>
  <c r="F188" i="3"/>
  <c r="BD182" i="1"/>
  <c r="BM182" i="1"/>
  <c r="BF182" i="1"/>
  <c r="AT182" i="1" s="1"/>
  <c r="BG182" i="1"/>
  <c r="BK182" i="1" s="1"/>
  <c r="AL182" i="1"/>
  <c r="AM182" i="1"/>
  <c r="S182" i="1" s="1"/>
  <c r="AP182" i="1"/>
  <c r="BJ182" i="1" s="1"/>
  <c r="AV182" i="1"/>
  <c r="E188" i="3"/>
  <c r="AN182" i="1"/>
  <c r="AC182" i="1" s="1"/>
  <c r="AO182" i="1"/>
  <c r="AS182" i="1" s="1"/>
  <c r="AI182" i="1"/>
  <c r="Q182" i="1"/>
  <c r="J182" i="1"/>
  <c r="AB182" i="1"/>
  <c r="K182" i="1"/>
  <c r="AA182" i="1"/>
  <c r="S187" i="3"/>
  <c r="K185" i="7"/>
  <c r="AG182" i="1" l="1"/>
  <c r="X183" i="1" s="1"/>
  <c r="BI182" i="1"/>
  <c r="T182" i="1"/>
  <c r="V182" i="1" s="1"/>
  <c r="O183" i="1" s="1"/>
  <c r="BH182" i="1"/>
  <c r="V188" i="3"/>
  <c r="J188" i="3"/>
  <c r="AR182" i="1"/>
  <c r="L182" i="1"/>
  <c r="M182" i="1" s="1"/>
  <c r="I183" i="1" s="1"/>
  <c r="AQ182" i="1"/>
  <c r="U188" i="3"/>
  <c r="I188" i="3"/>
  <c r="AF183" i="1" l="1"/>
  <c r="D189" i="3"/>
  <c r="H189" i="3" s="1"/>
  <c r="E187" i="7" s="1"/>
  <c r="P183" i="1"/>
  <c r="Y183" i="1"/>
  <c r="U183" i="1"/>
  <c r="Z183" i="1"/>
  <c r="R183" i="1" s="1"/>
  <c r="P188" i="3"/>
  <c r="Z188" i="3"/>
  <c r="BL182" i="1" s="1"/>
  <c r="BN182" i="1" s="1"/>
  <c r="BC183" i="1" s="1"/>
  <c r="O188" i="3"/>
  <c r="Y188" i="3"/>
  <c r="AU182" i="1" s="1"/>
  <c r="AW182" i="1" s="1"/>
  <c r="AK183" i="1" s="1"/>
  <c r="N189" i="3" l="1"/>
  <c r="X189" i="3"/>
  <c r="AE183" i="1" s="1"/>
  <c r="Q188" i="3"/>
  <c r="K186" i="7" s="1"/>
  <c r="AM183" i="1"/>
  <c r="S183" i="1" s="1"/>
  <c r="AN183" i="1"/>
  <c r="AC183" i="1" s="1"/>
  <c r="AO183" i="1"/>
  <c r="AS183" i="1" s="1"/>
  <c r="AP183" i="1"/>
  <c r="BJ183" i="1" s="1"/>
  <c r="AV183" i="1"/>
  <c r="E189" i="3"/>
  <c r="AL183" i="1"/>
  <c r="AI183" i="1"/>
  <c r="AB183" i="1"/>
  <c r="K183" i="1"/>
  <c r="AA183" i="1"/>
  <c r="F189" i="3"/>
  <c r="BD183" i="1"/>
  <c r="BM183" i="1"/>
  <c r="BF183" i="1"/>
  <c r="AT183" i="1" s="1"/>
  <c r="BG183" i="1"/>
  <c r="BK183" i="1" s="1"/>
  <c r="BE183" i="1"/>
  <c r="AD183" i="1" s="1"/>
  <c r="J183" i="1"/>
  <c r="Q183" i="1"/>
  <c r="S188" i="3" l="1"/>
  <c r="V189" i="3"/>
  <c r="J189" i="3"/>
  <c r="AR183" i="1"/>
  <c r="L183" i="1"/>
  <c r="M183" i="1" s="1"/>
  <c r="I184" i="1" s="1"/>
  <c r="AQ183" i="1"/>
  <c r="U189" i="3"/>
  <c r="I189" i="3"/>
  <c r="AG183" i="1"/>
  <c r="X184" i="1" s="1"/>
  <c r="BI183" i="1"/>
  <c r="T183" i="1"/>
  <c r="V183" i="1" s="1"/>
  <c r="O184" i="1" s="1"/>
  <c r="BH183" i="1"/>
  <c r="P184" i="1" l="1"/>
  <c r="U184" i="1"/>
  <c r="P189" i="3"/>
  <c r="Z189" i="3"/>
  <c r="BL183" i="1" s="1"/>
  <c r="BN183" i="1" s="1"/>
  <c r="BC184" i="1" s="1"/>
  <c r="D190" i="3"/>
  <c r="H190" i="3" s="1"/>
  <c r="Y184" i="1"/>
  <c r="AF184" i="1"/>
  <c r="Z184" i="1"/>
  <c r="R184" i="1" s="1"/>
  <c r="O189" i="3"/>
  <c r="Y189" i="3"/>
  <c r="AU183" i="1" s="1"/>
  <c r="AW183" i="1" s="1"/>
  <c r="AK184" i="1" s="1"/>
  <c r="Q189" i="3" l="1"/>
  <c r="S189" i="3" s="1"/>
  <c r="BF184" i="1"/>
  <c r="AT184" i="1" s="1"/>
  <c r="BG184" i="1"/>
  <c r="BK184" i="1" s="1"/>
  <c r="BE184" i="1"/>
  <c r="AD184" i="1" s="1"/>
  <c r="BD184" i="1"/>
  <c r="BM184" i="1"/>
  <c r="F190" i="3"/>
  <c r="AN184" i="1"/>
  <c r="AC184" i="1" s="1"/>
  <c r="AO184" i="1"/>
  <c r="AS184" i="1" s="1"/>
  <c r="E190" i="3"/>
  <c r="AP184" i="1"/>
  <c r="BJ184" i="1" s="1"/>
  <c r="AV184" i="1"/>
  <c r="AM184" i="1"/>
  <c r="S184" i="1" s="1"/>
  <c r="AL184" i="1"/>
  <c r="AI184" i="1"/>
  <c r="K187" i="7"/>
  <c r="K184" i="1"/>
  <c r="AA184" i="1"/>
  <c r="AB184" i="1"/>
  <c r="X190" i="3"/>
  <c r="AE184" i="1" s="1"/>
  <c r="E188" i="7"/>
  <c r="N190" i="3"/>
  <c r="J184" i="1"/>
  <c r="Q184" i="1"/>
  <c r="AG184" i="1" l="1"/>
  <c r="AR184" i="1"/>
  <c r="L184" i="1"/>
  <c r="M184" i="1" s="1"/>
  <c r="I185" i="1" s="1"/>
  <c r="AQ184" i="1"/>
  <c r="V190" i="3"/>
  <c r="J190" i="3"/>
  <c r="U190" i="3"/>
  <c r="I190" i="3"/>
  <c r="X185" i="1"/>
  <c r="BI184" i="1"/>
  <c r="T184" i="1"/>
  <c r="V184" i="1" s="1"/>
  <c r="O185" i="1" s="1"/>
  <c r="BH184" i="1"/>
  <c r="P185" i="1" l="1"/>
  <c r="U185" i="1"/>
  <c r="P190" i="3"/>
  <c r="Z190" i="3"/>
  <c r="BL184" i="1" s="1"/>
  <c r="BN184" i="1" s="1"/>
  <c r="BC185" i="1" s="1"/>
  <c r="Y190" i="3"/>
  <c r="AU184" i="1" s="1"/>
  <c r="AW184" i="1" s="1"/>
  <c r="AK185" i="1" s="1"/>
  <c r="O190" i="3"/>
  <c r="D191" i="3"/>
  <c r="Y185" i="1"/>
  <c r="Z185" i="1"/>
  <c r="R185" i="1" s="1"/>
  <c r="AF185" i="1"/>
  <c r="Q190" i="3" l="1"/>
  <c r="E191" i="3"/>
  <c r="AP185" i="1"/>
  <c r="BJ185" i="1" s="1"/>
  <c r="AV185" i="1"/>
  <c r="AL185" i="1"/>
  <c r="AN185" i="1"/>
  <c r="AC185" i="1" s="1"/>
  <c r="AM185" i="1"/>
  <c r="S185" i="1" s="1"/>
  <c r="AO185" i="1"/>
  <c r="AS185" i="1" s="1"/>
  <c r="AI185" i="1"/>
  <c r="BE185" i="1"/>
  <c r="AD185" i="1" s="1"/>
  <c r="BD185" i="1"/>
  <c r="BM185" i="1"/>
  <c r="F191" i="3"/>
  <c r="BG185" i="1"/>
  <c r="BK185" i="1" s="1"/>
  <c r="BF185" i="1"/>
  <c r="AT185" i="1" s="1"/>
  <c r="K185" i="1"/>
  <c r="AB185" i="1"/>
  <c r="AA185" i="1"/>
  <c r="K188" i="7"/>
  <c r="S190" i="3"/>
  <c r="H191" i="3"/>
  <c r="AC48" i="3"/>
  <c r="Q185" i="1"/>
  <c r="J185" i="1"/>
  <c r="N191" i="3" l="1"/>
  <c r="X191" i="3"/>
  <c r="E189" i="7"/>
  <c r="AF48" i="3"/>
  <c r="O46" i="7" s="1"/>
  <c r="BI185" i="1"/>
  <c r="T185" i="1"/>
  <c r="V185" i="1" s="1"/>
  <c r="O186" i="1" s="1"/>
  <c r="BH185" i="1"/>
  <c r="AR185" i="1"/>
  <c r="L185" i="1"/>
  <c r="M185" i="1" s="1"/>
  <c r="I186" i="1" s="1"/>
  <c r="AQ185" i="1"/>
  <c r="V191" i="3"/>
  <c r="J191" i="3"/>
  <c r="AE48" i="3"/>
  <c r="U191" i="3"/>
  <c r="I191" i="3"/>
  <c r="AD48" i="3"/>
  <c r="P186" i="1" l="1"/>
  <c r="P191" i="3"/>
  <c r="Z191" i="3"/>
  <c r="AH48" i="3"/>
  <c r="U186" i="1"/>
  <c r="AE185" i="1"/>
  <c r="AG185" i="1" s="1"/>
  <c r="X186" i="1" s="1"/>
  <c r="AI48" i="3"/>
  <c r="Y191" i="3"/>
  <c r="O191" i="3"/>
  <c r="AG48" i="3"/>
  <c r="Q191" i="3" l="1"/>
  <c r="S191" i="3" s="1"/>
  <c r="AU185" i="1"/>
  <c r="AW185" i="1" s="1"/>
  <c r="AK186" i="1" s="1"/>
  <c r="AJ48" i="3"/>
  <c r="D192" i="3"/>
  <c r="Y186" i="1"/>
  <c r="Z186" i="1"/>
  <c r="R186" i="1" s="1"/>
  <c r="AF186" i="1"/>
  <c r="BL185" i="1"/>
  <c r="BN185" i="1" s="1"/>
  <c r="BC186" i="1" s="1"/>
  <c r="AK48" i="3"/>
  <c r="Q186" i="1"/>
  <c r="J186" i="1"/>
  <c r="AL48" i="3" l="1"/>
  <c r="U46" i="7" s="1"/>
  <c r="K189" i="7"/>
  <c r="BE186" i="1"/>
  <c r="AD186" i="1" s="1"/>
  <c r="F192" i="3"/>
  <c r="BD186" i="1"/>
  <c r="BM186" i="1"/>
  <c r="BG186" i="1"/>
  <c r="BK186" i="1" s="1"/>
  <c r="BF186" i="1"/>
  <c r="AT186" i="1" s="1"/>
  <c r="AL186" i="1"/>
  <c r="AM186" i="1"/>
  <c r="S186" i="1" s="1"/>
  <c r="AN186" i="1"/>
  <c r="AC186" i="1" s="1"/>
  <c r="AO186" i="1"/>
  <c r="AS186" i="1" s="1"/>
  <c r="AP186" i="1"/>
  <c r="BJ186" i="1" s="1"/>
  <c r="AV186" i="1"/>
  <c r="E192" i="3"/>
  <c r="AI186" i="1"/>
  <c r="AB186" i="1"/>
  <c r="K186" i="1"/>
  <c r="AA186" i="1"/>
  <c r="H192" i="3"/>
  <c r="N192" i="3" l="1"/>
  <c r="X192" i="3"/>
  <c r="E190" i="7"/>
  <c r="AR186" i="1"/>
  <c r="L186" i="1"/>
  <c r="M186" i="1" s="1"/>
  <c r="I187" i="1" s="1"/>
  <c r="AQ186" i="1"/>
  <c r="U192" i="3"/>
  <c r="I192" i="3"/>
  <c r="BI186" i="1"/>
  <c r="T186" i="1"/>
  <c r="V186" i="1" s="1"/>
  <c r="O187" i="1" s="1"/>
  <c r="BH186" i="1"/>
  <c r="V192" i="3"/>
  <c r="J192" i="3"/>
  <c r="AE186" i="1" l="1"/>
  <c r="AG186" i="1" s="1"/>
  <c r="X187" i="1" s="1"/>
  <c r="P192" i="3"/>
  <c r="Z192" i="3"/>
  <c r="O192" i="3"/>
  <c r="Y192" i="3"/>
  <c r="P187" i="1"/>
  <c r="U187" i="1"/>
  <c r="Q192" i="3" l="1"/>
  <c r="K190" i="7" s="1"/>
  <c r="AU186" i="1"/>
  <c r="AW186" i="1" s="1"/>
  <c r="AK187" i="1" s="1"/>
  <c r="D193" i="3"/>
  <c r="Z187" i="1"/>
  <c r="R187" i="1" s="1"/>
  <c r="Y187" i="1"/>
  <c r="AF187" i="1"/>
  <c r="BL186" i="1"/>
  <c r="BN186" i="1" s="1"/>
  <c r="BC187" i="1" s="1"/>
  <c r="J187" i="1"/>
  <c r="Q187" i="1"/>
  <c r="S192" i="3" l="1"/>
  <c r="F193" i="3"/>
  <c r="BD187" i="1"/>
  <c r="BM187" i="1"/>
  <c r="BF187" i="1"/>
  <c r="AT187" i="1" s="1"/>
  <c r="BG187" i="1"/>
  <c r="BK187" i="1" s="1"/>
  <c r="BE187" i="1"/>
  <c r="AD187" i="1" s="1"/>
  <c r="AM187" i="1"/>
  <c r="S187" i="1" s="1"/>
  <c r="AN187" i="1"/>
  <c r="AC187" i="1" s="1"/>
  <c r="AO187" i="1"/>
  <c r="AS187" i="1" s="1"/>
  <c r="AL187" i="1"/>
  <c r="AP187" i="1"/>
  <c r="BJ187" i="1" s="1"/>
  <c r="AV187" i="1"/>
  <c r="E193" i="3"/>
  <c r="AI187" i="1"/>
  <c r="H193" i="3"/>
  <c r="AB187" i="1"/>
  <c r="K187" i="1"/>
  <c r="AA187" i="1"/>
  <c r="X193" i="3" l="1"/>
  <c r="N193" i="3"/>
  <c r="E191" i="7"/>
  <c r="AR187" i="1"/>
  <c r="L187" i="1"/>
  <c r="M187" i="1" s="1"/>
  <c r="I188" i="1" s="1"/>
  <c r="AQ187" i="1"/>
  <c r="U193" i="3"/>
  <c r="I193" i="3"/>
  <c r="BI187" i="1"/>
  <c r="T187" i="1"/>
  <c r="V187" i="1" s="1"/>
  <c r="O188" i="1" s="1"/>
  <c r="BH187" i="1"/>
  <c r="V193" i="3"/>
  <c r="J193" i="3"/>
  <c r="P193" i="3" l="1"/>
  <c r="Z193" i="3"/>
  <c r="P188" i="1"/>
  <c r="U188" i="1"/>
  <c r="O193" i="3"/>
  <c r="Q193" i="3" s="1"/>
  <c r="Y193" i="3"/>
  <c r="AE187" i="1"/>
  <c r="AG187" i="1" s="1"/>
  <c r="X188" i="1" s="1"/>
  <c r="AU187" i="1" l="1"/>
  <c r="AW187" i="1" s="1"/>
  <c r="AK188" i="1" s="1"/>
  <c r="S193" i="3"/>
  <c r="K191" i="7"/>
  <c r="D194" i="3"/>
  <c r="Z188" i="1"/>
  <c r="R188" i="1" s="1"/>
  <c r="Y188" i="1"/>
  <c r="AF188" i="1"/>
  <c r="J188" i="1"/>
  <c r="Q188" i="1"/>
  <c r="BL187" i="1"/>
  <c r="BN187" i="1" s="1"/>
  <c r="BC188" i="1" s="1"/>
  <c r="AI188" i="1" s="1"/>
  <c r="H194" i="3" l="1"/>
  <c r="BF188" i="1"/>
  <c r="AT188" i="1" s="1"/>
  <c r="BG188" i="1"/>
  <c r="BK188" i="1" s="1"/>
  <c r="BE188" i="1"/>
  <c r="AD188" i="1" s="1"/>
  <c r="BD188" i="1"/>
  <c r="BM188" i="1"/>
  <c r="F194" i="3"/>
  <c r="K188" i="1"/>
  <c r="AB188" i="1"/>
  <c r="AA188" i="1"/>
  <c r="AN188" i="1"/>
  <c r="AC188" i="1" s="1"/>
  <c r="AO188" i="1"/>
  <c r="AS188" i="1" s="1"/>
  <c r="E194" i="3"/>
  <c r="AP188" i="1"/>
  <c r="BJ188" i="1" s="1"/>
  <c r="AV188" i="1"/>
  <c r="AL188" i="1"/>
  <c r="AM188" i="1"/>
  <c r="S188" i="1" s="1"/>
  <c r="U194" i="3" l="1"/>
  <c r="I194" i="3"/>
  <c r="V194" i="3"/>
  <c r="J194" i="3"/>
  <c r="X194" i="3"/>
  <c r="N194" i="3"/>
  <c r="E192" i="7"/>
  <c r="BI188" i="1"/>
  <c r="T188" i="1"/>
  <c r="V188" i="1" s="1"/>
  <c r="O189" i="1" s="1"/>
  <c r="BH188" i="1"/>
  <c r="AQ188" i="1"/>
  <c r="AR188" i="1"/>
  <c r="L188" i="1"/>
  <c r="M188" i="1" s="1"/>
  <c r="I189" i="1" s="1"/>
  <c r="P189" i="1" l="1"/>
  <c r="U189" i="1"/>
  <c r="AE188" i="1"/>
  <c r="AG188" i="1" s="1"/>
  <c r="X189" i="1" s="1"/>
  <c r="P194" i="3"/>
  <c r="Z194" i="3"/>
  <c r="O194" i="3"/>
  <c r="Y194" i="3"/>
  <c r="Q194" i="3" l="1"/>
  <c r="K192" i="7" s="1"/>
  <c r="BL188" i="1"/>
  <c r="BN188" i="1" s="1"/>
  <c r="BC189" i="1" s="1"/>
  <c r="D195" i="3"/>
  <c r="Y189" i="1"/>
  <c r="Z189" i="1"/>
  <c r="R189" i="1" s="1"/>
  <c r="AF189" i="1"/>
  <c r="AU188" i="1"/>
  <c r="AW188" i="1" s="1"/>
  <c r="AK189" i="1" s="1"/>
  <c r="Q189" i="1"/>
  <c r="J189" i="1"/>
  <c r="S194" i="3" l="1"/>
  <c r="AI189" i="1"/>
  <c r="BE189" i="1"/>
  <c r="AD189" i="1" s="1"/>
  <c r="BD189" i="1"/>
  <c r="BM189" i="1"/>
  <c r="BG189" i="1"/>
  <c r="BK189" i="1" s="1"/>
  <c r="BF189" i="1"/>
  <c r="AT189" i="1" s="1"/>
  <c r="F195" i="3"/>
  <c r="H195" i="3"/>
  <c r="E195" i="3"/>
  <c r="AP189" i="1"/>
  <c r="BJ189" i="1" s="1"/>
  <c r="AV189" i="1"/>
  <c r="AL189" i="1"/>
  <c r="AM189" i="1"/>
  <c r="S189" i="1" s="1"/>
  <c r="AN189" i="1"/>
  <c r="AC189" i="1" s="1"/>
  <c r="AO189" i="1"/>
  <c r="AS189" i="1" s="1"/>
  <c r="K189" i="1"/>
  <c r="AB189" i="1"/>
  <c r="AA189" i="1"/>
  <c r="N195" i="3" l="1"/>
  <c r="X195" i="3"/>
  <c r="E193" i="7"/>
  <c r="U195" i="3"/>
  <c r="I195" i="3"/>
  <c r="AR189" i="1"/>
  <c r="L189" i="1"/>
  <c r="M189" i="1" s="1"/>
  <c r="I190" i="1" s="1"/>
  <c r="AQ189" i="1"/>
  <c r="V195" i="3"/>
  <c r="J195" i="3"/>
  <c r="BI189" i="1"/>
  <c r="T189" i="1"/>
  <c r="V189" i="1" s="1"/>
  <c r="O190" i="1" s="1"/>
  <c r="BH189" i="1"/>
  <c r="P190" i="1" l="1"/>
  <c r="O195" i="3"/>
  <c r="Y195" i="3"/>
  <c r="AE189" i="1"/>
  <c r="AG189" i="1" s="1"/>
  <c r="X190" i="1" s="1"/>
  <c r="P195" i="3"/>
  <c r="Z195" i="3"/>
  <c r="U190" i="1"/>
  <c r="Q195" i="3" l="1"/>
  <c r="S195" i="3" s="1"/>
  <c r="BL189" i="1"/>
  <c r="BN189" i="1" s="1"/>
  <c r="BC190" i="1" s="1"/>
  <c r="D196" i="3"/>
  <c r="Y190" i="1"/>
  <c r="Z190" i="1"/>
  <c r="R190" i="1" s="1"/>
  <c r="AF190" i="1"/>
  <c r="AU189" i="1"/>
  <c r="AW189" i="1" s="1"/>
  <c r="AK190" i="1" s="1"/>
  <c r="Q190" i="1"/>
  <c r="J190" i="1"/>
  <c r="K193" i="7" l="1"/>
  <c r="AL190" i="1"/>
  <c r="AM190" i="1"/>
  <c r="S190" i="1" s="1"/>
  <c r="AN190" i="1"/>
  <c r="AC190" i="1" s="1"/>
  <c r="AO190" i="1"/>
  <c r="AS190" i="1" s="1"/>
  <c r="AP190" i="1"/>
  <c r="BJ190" i="1" s="1"/>
  <c r="AV190" i="1"/>
  <c r="E196" i="3"/>
  <c r="AI190" i="1"/>
  <c r="AB190" i="1"/>
  <c r="K190" i="1"/>
  <c r="AA190" i="1"/>
  <c r="H196" i="3"/>
  <c r="BE190" i="1"/>
  <c r="AD190" i="1" s="1"/>
  <c r="F196" i="3"/>
  <c r="BD190" i="1"/>
  <c r="BM190" i="1"/>
  <c r="BG190" i="1"/>
  <c r="BK190" i="1" s="1"/>
  <c r="BF190" i="1"/>
  <c r="AT190" i="1" s="1"/>
  <c r="BI190" i="1" l="1"/>
  <c r="T190" i="1"/>
  <c r="V190" i="1" s="1"/>
  <c r="O191" i="1" s="1"/>
  <c r="BH190" i="1"/>
  <c r="U196" i="3"/>
  <c r="I196" i="3"/>
  <c r="V196" i="3"/>
  <c r="J196" i="3"/>
  <c r="N196" i="3"/>
  <c r="X196" i="3"/>
  <c r="E194" i="7"/>
  <c r="AR190" i="1"/>
  <c r="L190" i="1"/>
  <c r="M190" i="1" s="1"/>
  <c r="I191" i="1" s="1"/>
  <c r="AQ190" i="1"/>
  <c r="U191" i="1" l="1"/>
  <c r="P191" i="1"/>
  <c r="P196" i="3"/>
  <c r="Z196" i="3"/>
  <c r="O196" i="3"/>
  <c r="Y196" i="3"/>
  <c r="AE190" i="1"/>
  <c r="AG190" i="1" s="1"/>
  <c r="X191" i="1" s="1"/>
  <c r="Q196" i="3" l="1"/>
  <c r="K194" i="7" s="1"/>
  <c r="BL190" i="1"/>
  <c r="BN190" i="1" s="1"/>
  <c r="BC191" i="1" s="1"/>
  <c r="AU190" i="1"/>
  <c r="AW190" i="1" s="1"/>
  <c r="AK191" i="1" s="1"/>
  <c r="J191" i="1"/>
  <c r="Q191" i="1"/>
  <c r="D197" i="3"/>
  <c r="H197" i="3" s="1"/>
  <c r="Z191" i="1"/>
  <c r="R191" i="1" s="1"/>
  <c r="Y191" i="1"/>
  <c r="AF191" i="1"/>
  <c r="S196" i="3" l="1"/>
  <c r="AI191" i="1"/>
  <c r="F197" i="3"/>
  <c r="BD191" i="1"/>
  <c r="BM191" i="1"/>
  <c r="BF191" i="1"/>
  <c r="AT191" i="1" s="1"/>
  <c r="BG191" i="1"/>
  <c r="BK191" i="1" s="1"/>
  <c r="BE191" i="1"/>
  <c r="AD191" i="1" s="1"/>
  <c r="X197" i="3"/>
  <c r="AE191" i="1" s="1"/>
  <c r="N197" i="3"/>
  <c r="E195" i="7"/>
  <c r="AM191" i="1"/>
  <c r="S191" i="1" s="1"/>
  <c r="AN191" i="1"/>
  <c r="AC191" i="1" s="1"/>
  <c r="AO191" i="1"/>
  <c r="AS191" i="1" s="1"/>
  <c r="AL191" i="1"/>
  <c r="AP191" i="1"/>
  <c r="BJ191" i="1" s="1"/>
  <c r="AV191" i="1"/>
  <c r="E197" i="3"/>
  <c r="AB191" i="1"/>
  <c r="K191" i="1"/>
  <c r="AA191" i="1"/>
  <c r="V197" i="3" l="1"/>
  <c r="J197" i="3"/>
  <c r="AR191" i="1"/>
  <c r="L191" i="1"/>
  <c r="M191" i="1" s="1"/>
  <c r="I192" i="1" s="1"/>
  <c r="AQ191" i="1"/>
  <c r="U197" i="3"/>
  <c r="I197" i="3"/>
  <c r="AG191" i="1"/>
  <c r="X192" i="1" s="1"/>
  <c r="BI191" i="1"/>
  <c r="T191" i="1"/>
  <c r="V191" i="1" s="1"/>
  <c r="O192" i="1" s="1"/>
  <c r="BH191" i="1"/>
  <c r="D198" i="3" l="1"/>
  <c r="H198" i="3" s="1"/>
  <c r="Z192" i="1"/>
  <c r="R192" i="1" s="1"/>
  <c r="Y192" i="1"/>
  <c r="AF192" i="1"/>
  <c r="P192" i="1"/>
  <c r="Z197" i="3"/>
  <c r="BL191" i="1" s="1"/>
  <c r="BN191" i="1" s="1"/>
  <c r="BC192" i="1" s="1"/>
  <c r="P197" i="3"/>
  <c r="U192" i="1"/>
  <c r="O197" i="3"/>
  <c r="Y197" i="3"/>
  <c r="AU191" i="1" s="1"/>
  <c r="AW191" i="1" s="1"/>
  <c r="AK192" i="1" s="1"/>
  <c r="AN192" i="1" l="1"/>
  <c r="AC192" i="1" s="1"/>
  <c r="AO192" i="1"/>
  <c r="AS192" i="1" s="1"/>
  <c r="E198" i="3"/>
  <c r="AP192" i="1"/>
  <c r="BJ192" i="1" s="1"/>
  <c r="AV192" i="1"/>
  <c r="AL192" i="1"/>
  <c r="AM192" i="1"/>
  <c r="S192" i="1" s="1"/>
  <c r="AI192" i="1"/>
  <c r="BF192" i="1"/>
  <c r="AT192" i="1" s="1"/>
  <c r="BG192" i="1"/>
  <c r="BK192" i="1" s="1"/>
  <c r="BE192" i="1"/>
  <c r="AD192" i="1" s="1"/>
  <c r="BD192" i="1"/>
  <c r="BM192" i="1"/>
  <c r="F198" i="3"/>
  <c r="Q197" i="3"/>
  <c r="J192" i="1"/>
  <c r="Q192" i="1"/>
  <c r="X198" i="3"/>
  <c r="AE192" i="1" s="1"/>
  <c r="N198" i="3"/>
  <c r="E196" i="7"/>
  <c r="K192" i="1"/>
  <c r="AB192" i="1"/>
  <c r="AA192" i="1"/>
  <c r="BI192" i="1" l="1"/>
  <c r="T192" i="1"/>
  <c r="V192" i="1" s="1"/>
  <c r="O193" i="1" s="1"/>
  <c r="BH192" i="1"/>
  <c r="AQ192" i="1"/>
  <c r="AR192" i="1"/>
  <c r="L192" i="1"/>
  <c r="M192" i="1" s="1"/>
  <c r="I193" i="1" s="1"/>
  <c r="V198" i="3"/>
  <c r="J198" i="3"/>
  <c r="U198" i="3"/>
  <c r="I198" i="3"/>
  <c r="S197" i="3"/>
  <c r="K195" i="7"/>
  <c r="AG192" i="1"/>
  <c r="X193" i="1" s="1"/>
  <c r="P193" i="1" l="1"/>
  <c r="D199" i="3"/>
  <c r="H199" i="3" s="1"/>
  <c r="Y193" i="1"/>
  <c r="Z193" i="1"/>
  <c r="R193" i="1" s="1"/>
  <c r="AF193" i="1"/>
  <c r="U193" i="1"/>
  <c r="O198" i="3"/>
  <c r="Y198" i="3"/>
  <c r="AU192" i="1" s="1"/>
  <c r="AW192" i="1" s="1"/>
  <c r="AK193" i="1" s="1"/>
  <c r="P198" i="3"/>
  <c r="Z198" i="3"/>
  <c r="BL192" i="1" s="1"/>
  <c r="BN192" i="1" s="1"/>
  <c r="BC193" i="1" s="1"/>
  <c r="Q198" i="3" l="1"/>
  <c r="E199" i="3"/>
  <c r="AP193" i="1"/>
  <c r="BJ193" i="1" s="1"/>
  <c r="AV193" i="1"/>
  <c r="AL193" i="1"/>
  <c r="AM193" i="1"/>
  <c r="S193" i="1" s="1"/>
  <c r="AN193" i="1"/>
  <c r="AC193" i="1" s="1"/>
  <c r="AO193" i="1"/>
  <c r="AS193" i="1" s="1"/>
  <c r="AI193" i="1"/>
  <c r="BE193" i="1"/>
  <c r="AD193" i="1" s="1"/>
  <c r="BD193" i="1"/>
  <c r="BM193" i="1"/>
  <c r="BG193" i="1"/>
  <c r="BK193" i="1" s="1"/>
  <c r="F199" i="3"/>
  <c r="BF193" i="1"/>
  <c r="AT193" i="1" s="1"/>
  <c r="K193" i="1"/>
  <c r="AB193" i="1"/>
  <c r="AA193" i="1"/>
  <c r="N199" i="3"/>
  <c r="E197" i="7"/>
  <c r="X199" i="3"/>
  <c r="AE193" i="1" s="1"/>
  <c r="K196" i="7"/>
  <c r="S198" i="3"/>
  <c r="Q193" i="1"/>
  <c r="J193" i="1"/>
  <c r="BI193" i="1" l="1"/>
  <c r="T193" i="1"/>
  <c r="V193" i="1" s="1"/>
  <c r="O194" i="1" s="1"/>
  <c r="BH193" i="1"/>
  <c r="AR193" i="1"/>
  <c r="L193" i="1"/>
  <c r="M193" i="1" s="1"/>
  <c r="I194" i="1" s="1"/>
  <c r="AQ193" i="1"/>
  <c r="V199" i="3"/>
  <c r="J199" i="3"/>
  <c r="AG193" i="1"/>
  <c r="X194" i="1" s="1"/>
  <c r="U199" i="3"/>
  <c r="I199" i="3"/>
  <c r="D200" i="3" l="1"/>
  <c r="H200" i="3" s="1"/>
  <c r="Y194" i="1"/>
  <c r="Z194" i="1"/>
  <c r="R194" i="1" s="1"/>
  <c r="AF194" i="1"/>
  <c r="P194" i="1"/>
  <c r="P199" i="3"/>
  <c r="Z199" i="3"/>
  <c r="BL193" i="1" s="1"/>
  <c r="BN193" i="1" s="1"/>
  <c r="BC194" i="1" s="1"/>
  <c r="U194" i="1"/>
  <c r="O199" i="3"/>
  <c r="Y199" i="3"/>
  <c r="AU193" i="1" s="1"/>
  <c r="AW193" i="1" s="1"/>
  <c r="AK194" i="1" s="1"/>
  <c r="Q199" i="3" l="1"/>
  <c r="K197" i="7" s="1"/>
  <c r="BE194" i="1"/>
  <c r="AD194" i="1" s="1"/>
  <c r="F200" i="3"/>
  <c r="BD194" i="1"/>
  <c r="BM194" i="1"/>
  <c r="BF194" i="1"/>
  <c r="AT194" i="1" s="1"/>
  <c r="BG194" i="1"/>
  <c r="BK194" i="1" s="1"/>
  <c r="AM194" i="1"/>
  <c r="S194" i="1" s="1"/>
  <c r="AN194" i="1"/>
  <c r="AC194" i="1" s="1"/>
  <c r="AP194" i="1"/>
  <c r="BJ194" i="1" s="1"/>
  <c r="E200" i="3"/>
  <c r="AL194" i="1"/>
  <c r="AV194" i="1"/>
  <c r="AO194" i="1"/>
  <c r="AS194" i="1" s="1"/>
  <c r="Q194" i="1"/>
  <c r="J194" i="1"/>
  <c r="S199" i="3"/>
  <c r="AI194" i="1"/>
  <c r="AB194" i="1"/>
  <c r="K194" i="1"/>
  <c r="AA194" i="1"/>
  <c r="N200" i="3"/>
  <c r="X200" i="3"/>
  <c r="AE194" i="1" s="1"/>
  <c r="E198" i="7"/>
  <c r="U200" i="3" l="1"/>
  <c r="I200" i="3"/>
  <c r="BI194" i="1"/>
  <c r="BH194" i="1"/>
  <c r="T194" i="1"/>
  <c r="V194" i="1" s="1"/>
  <c r="O195" i="1" s="1"/>
  <c r="AG194" i="1"/>
  <c r="X195" i="1" s="1"/>
  <c r="V200" i="3"/>
  <c r="J200" i="3"/>
  <c r="AR194" i="1"/>
  <c r="L194" i="1"/>
  <c r="M194" i="1" s="1"/>
  <c r="I195" i="1" s="1"/>
  <c r="AQ194" i="1"/>
  <c r="Z195" i="1" l="1"/>
  <c r="R195" i="1" s="1"/>
  <c r="AF195" i="1"/>
  <c r="Y195" i="1"/>
  <c r="D201" i="3"/>
  <c r="H201" i="3" s="1"/>
  <c r="U195" i="1"/>
  <c r="P195" i="1"/>
  <c r="P200" i="3"/>
  <c r="Z200" i="3"/>
  <c r="BL194" i="1" s="1"/>
  <c r="BN194" i="1" s="1"/>
  <c r="BC195" i="1" s="1"/>
  <c r="O200" i="3"/>
  <c r="Y200" i="3"/>
  <c r="AU194" i="1" s="1"/>
  <c r="AW194" i="1" s="1"/>
  <c r="AK195" i="1" s="1"/>
  <c r="AI195" i="1" l="1"/>
  <c r="Q200" i="3"/>
  <c r="S200" i="3" s="1"/>
  <c r="BF195" i="1"/>
  <c r="AT195" i="1" s="1"/>
  <c r="BG195" i="1"/>
  <c r="BK195" i="1" s="1"/>
  <c r="BE195" i="1"/>
  <c r="AD195" i="1" s="1"/>
  <c r="BM195" i="1"/>
  <c r="F201" i="3"/>
  <c r="BD195" i="1"/>
  <c r="K195" i="1"/>
  <c r="AB195" i="1"/>
  <c r="AA195" i="1"/>
  <c r="J195" i="1"/>
  <c r="Q195" i="1"/>
  <c r="AN195" i="1"/>
  <c r="AC195" i="1" s="1"/>
  <c r="AO195" i="1"/>
  <c r="AS195" i="1" s="1"/>
  <c r="E201" i="3"/>
  <c r="AP195" i="1"/>
  <c r="BJ195" i="1" s="1"/>
  <c r="AM195" i="1"/>
  <c r="S195" i="1" s="1"/>
  <c r="AV195" i="1"/>
  <c r="AL195" i="1"/>
  <c r="X201" i="3"/>
  <c r="AE195" i="1" s="1"/>
  <c r="N201" i="3"/>
  <c r="E199" i="7"/>
  <c r="K198" i="7" l="1"/>
  <c r="U201" i="3"/>
  <c r="I201" i="3"/>
  <c r="AG195" i="1"/>
  <c r="X196" i="1" s="1"/>
  <c r="AR195" i="1"/>
  <c r="L195" i="1"/>
  <c r="M195" i="1" s="1"/>
  <c r="I196" i="1" s="1"/>
  <c r="AQ195" i="1"/>
  <c r="V201" i="3"/>
  <c r="J201" i="3"/>
  <c r="BI195" i="1"/>
  <c r="BH195" i="1"/>
  <c r="T195" i="1"/>
  <c r="V195" i="1" s="1"/>
  <c r="O196" i="1" s="1"/>
  <c r="U196" i="1" l="1"/>
  <c r="D202" i="3"/>
  <c r="H202" i="3" s="1"/>
  <c r="Z196" i="1"/>
  <c r="R196" i="1" s="1"/>
  <c r="AF196" i="1"/>
  <c r="Y196" i="1"/>
  <c r="P196" i="1"/>
  <c r="P201" i="3"/>
  <c r="Z201" i="3"/>
  <c r="BL195" i="1" s="1"/>
  <c r="BN195" i="1" s="1"/>
  <c r="BC196" i="1" s="1"/>
  <c r="Y201" i="3"/>
  <c r="AU195" i="1" s="1"/>
  <c r="AW195" i="1" s="1"/>
  <c r="AK196" i="1" s="1"/>
  <c r="O201" i="3"/>
  <c r="BE196" i="1" l="1"/>
  <c r="AD196" i="1" s="1"/>
  <c r="BM196" i="1"/>
  <c r="F202" i="3"/>
  <c r="BF196" i="1"/>
  <c r="AT196" i="1" s="1"/>
  <c r="BD196" i="1"/>
  <c r="BG196" i="1"/>
  <c r="BK196" i="1" s="1"/>
  <c r="E202" i="3"/>
  <c r="AP196" i="1"/>
  <c r="BJ196" i="1" s="1"/>
  <c r="AV196" i="1"/>
  <c r="AL196" i="1"/>
  <c r="AM196" i="1"/>
  <c r="S196" i="1" s="1"/>
  <c r="AO196" i="1"/>
  <c r="AS196" i="1" s="1"/>
  <c r="AN196" i="1"/>
  <c r="AC196" i="1" s="1"/>
  <c r="AI196" i="1"/>
  <c r="K196" i="1"/>
  <c r="AA196" i="1"/>
  <c r="AB196" i="1"/>
  <c r="Q201" i="3"/>
  <c r="N202" i="3"/>
  <c r="E200" i="7"/>
  <c r="X202" i="3"/>
  <c r="AE196" i="1" s="1"/>
  <c r="Q196" i="1"/>
  <c r="J196" i="1"/>
  <c r="U202" i="3" l="1"/>
  <c r="I202" i="3"/>
  <c r="V202" i="3"/>
  <c r="J202" i="3"/>
  <c r="AG196" i="1"/>
  <c r="X197" i="1" s="1"/>
  <c r="AR196" i="1"/>
  <c r="L196" i="1"/>
  <c r="M196" i="1" s="1"/>
  <c r="I197" i="1" s="1"/>
  <c r="AQ196" i="1"/>
  <c r="BI196" i="1"/>
  <c r="T196" i="1"/>
  <c r="V196" i="1" s="1"/>
  <c r="O197" i="1" s="1"/>
  <c r="BH196" i="1"/>
  <c r="S201" i="3"/>
  <c r="K199" i="7"/>
  <c r="U197" i="1" l="1"/>
  <c r="P197" i="1"/>
  <c r="Y202" i="3"/>
  <c r="AU196" i="1" s="1"/>
  <c r="AW196" i="1" s="1"/>
  <c r="AK197" i="1" s="1"/>
  <c r="O202" i="3"/>
  <c r="D203" i="3"/>
  <c r="Y197" i="1"/>
  <c r="Z197" i="1"/>
  <c r="R197" i="1" s="1"/>
  <c r="AF197" i="1"/>
  <c r="P202" i="3"/>
  <c r="Z202" i="3"/>
  <c r="BL196" i="1" s="1"/>
  <c r="BN196" i="1" s="1"/>
  <c r="BC197" i="1" s="1"/>
  <c r="Q202" i="3" l="1"/>
  <c r="BE197" i="1"/>
  <c r="AD197" i="1" s="1"/>
  <c r="BM197" i="1"/>
  <c r="BG197" i="1"/>
  <c r="BK197" i="1" s="1"/>
  <c r="F203" i="3"/>
  <c r="BF197" i="1"/>
  <c r="AT197" i="1" s="1"/>
  <c r="BD197" i="1"/>
  <c r="AI197" i="1"/>
  <c r="K200" i="7"/>
  <c r="S202" i="3"/>
  <c r="Q197" i="1"/>
  <c r="J197" i="1"/>
  <c r="K197" i="1"/>
  <c r="AB197" i="1"/>
  <c r="AA197" i="1"/>
  <c r="AL197" i="1"/>
  <c r="E203" i="3"/>
  <c r="AP197" i="1"/>
  <c r="BJ197" i="1" s="1"/>
  <c r="AM197" i="1"/>
  <c r="S197" i="1" s="1"/>
  <c r="AV197" i="1"/>
  <c r="AN197" i="1"/>
  <c r="AC197" i="1" s="1"/>
  <c r="AO197" i="1"/>
  <c r="AS197" i="1" s="1"/>
  <c r="H203" i="3"/>
  <c r="AC49" i="3"/>
  <c r="BI197" i="1" l="1"/>
  <c r="BH197" i="1"/>
  <c r="T197" i="1"/>
  <c r="V197" i="1" s="1"/>
  <c r="O198" i="1" s="1"/>
  <c r="U203" i="3"/>
  <c r="I203" i="3"/>
  <c r="AD49" i="3"/>
  <c r="N203" i="3"/>
  <c r="X203" i="3"/>
  <c r="E201" i="7"/>
  <c r="AF49" i="3"/>
  <c r="O47" i="7" s="1"/>
  <c r="AR197" i="1"/>
  <c r="L197" i="1"/>
  <c r="M197" i="1" s="1"/>
  <c r="I198" i="1" s="1"/>
  <c r="AQ197" i="1"/>
  <c r="V203" i="3"/>
  <c r="J203" i="3"/>
  <c r="AE49" i="3"/>
  <c r="U198" i="1" l="1"/>
  <c r="P198" i="1"/>
  <c r="P203" i="3"/>
  <c r="Z203" i="3"/>
  <c r="AH49" i="3"/>
  <c r="Y203" i="3"/>
  <c r="O203" i="3"/>
  <c r="AG49" i="3"/>
  <c r="AE197" i="1"/>
  <c r="AG197" i="1" s="1"/>
  <c r="X198" i="1" s="1"/>
  <c r="AI49" i="3"/>
  <c r="Q203" i="3"/>
  <c r="S203" i="3" l="1"/>
  <c r="K201" i="7"/>
  <c r="AL49" i="3"/>
  <c r="U47" i="7" s="1"/>
  <c r="D204" i="3"/>
  <c r="Z198" i="1"/>
  <c r="R198" i="1" s="1"/>
  <c r="Y198" i="1"/>
  <c r="AF198" i="1"/>
  <c r="Q198" i="1"/>
  <c r="J198" i="1"/>
  <c r="AU197" i="1"/>
  <c r="AW197" i="1" s="1"/>
  <c r="AK198" i="1" s="1"/>
  <c r="AJ49" i="3"/>
  <c r="BL197" i="1"/>
  <c r="BN197" i="1" s="1"/>
  <c r="BC198" i="1" s="1"/>
  <c r="AK49" i="3"/>
  <c r="F204" i="3" l="1"/>
  <c r="BD198" i="1"/>
  <c r="BM198" i="1"/>
  <c r="BE198" i="1"/>
  <c r="AD198" i="1" s="1"/>
  <c r="BF198" i="1"/>
  <c r="AT198" i="1" s="1"/>
  <c r="BG198" i="1"/>
  <c r="BK198" i="1" s="1"/>
  <c r="AM198" i="1"/>
  <c r="S198" i="1" s="1"/>
  <c r="E204" i="3"/>
  <c r="AL198" i="1"/>
  <c r="AV198" i="1"/>
  <c r="AO198" i="1"/>
  <c r="AS198" i="1" s="1"/>
  <c r="AP198" i="1"/>
  <c r="BJ198" i="1" s="1"/>
  <c r="AN198" i="1"/>
  <c r="AC198" i="1" s="1"/>
  <c r="AI198" i="1"/>
  <c r="AB198" i="1"/>
  <c r="AA198" i="1"/>
  <c r="K198" i="1"/>
  <c r="H204" i="3"/>
  <c r="N204" i="3" l="1"/>
  <c r="X204" i="3"/>
  <c r="E202" i="7"/>
  <c r="AR198" i="1"/>
  <c r="L198" i="1"/>
  <c r="M198" i="1" s="1"/>
  <c r="I199" i="1" s="1"/>
  <c r="AQ198" i="1"/>
  <c r="U204" i="3"/>
  <c r="I204" i="3"/>
  <c r="T198" i="1"/>
  <c r="V198" i="1" s="1"/>
  <c r="O199" i="1" s="1"/>
  <c r="BI198" i="1"/>
  <c r="BH198" i="1"/>
  <c r="V204" i="3"/>
  <c r="J204" i="3"/>
  <c r="P199" i="1" l="1"/>
  <c r="U199" i="1"/>
  <c r="AE198" i="1"/>
  <c r="AG198" i="1" s="1"/>
  <c r="X199" i="1" s="1"/>
  <c r="O204" i="3"/>
  <c r="Y204" i="3"/>
  <c r="P204" i="3"/>
  <c r="Z204" i="3"/>
  <c r="Q204" i="3" l="1"/>
  <c r="S204" i="3" s="1"/>
  <c r="Z199" i="1"/>
  <c r="R199" i="1" s="1"/>
  <c r="D205" i="3"/>
  <c r="AF199" i="1"/>
  <c r="Y199" i="1"/>
  <c r="BL198" i="1"/>
  <c r="BN198" i="1" s="1"/>
  <c r="BC199" i="1" s="1"/>
  <c r="AU198" i="1"/>
  <c r="AW198" i="1" s="1"/>
  <c r="AK199" i="1" s="1"/>
  <c r="J199" i="1"/>
  <c r="Q199" i="1"/>
  <c r="K202" i="7" l="1"/>
  <c r="AB199" i="1"/>
  <c r="K199" i="1"/>
  <c r="AA199" i="1"/>
  <c r="BF199" i="1"/>
  <c r="AT199" i="1" s="1"/>
  <c r="BG199" i="1"/>
  <c r="BK199" i="1" s="1"/>
  <c r="BM199" i="1"/>
  <c r="BE199" i="1"/>
  <c r="AD199" i="1" s="1"/>
  <c r="BD199" i="1"/>
  <c r="F205" i="3"/>
  <c r="AN199" i="1"/>
  <c r="AC199" i="1" s="1"/>
  <c r="AO199" i="1"/>
  <c r="AS199" i="1" s="1"/>
  <c r="AL199" i="1"/>
  <c r="AV199" i="1"/>
  <c r="AM199" i="1"/>
  <c r="S199" i="1" s="1"/>
  <c r="E205" i="3"/>
  <c r="AP199" i="1"/>
  <c r="BJ199" i="1" s="1"/>
  <c r="H205" i="3"/>
  <c r="AI199" i="1"/>
  <c r="T199" i="1" l="1"/>
  <c r="V199" i="1" s="1"/>
  <c r="O200" i="1" s="1"/>
  <c r="BI199" i="1"/>
  <c r="BH199" i="1"/>
  <c r="V205" i="3"/>
  <c r="J205" i="3"/>
  <c r="AR199" i="1"/>
  <c r="L199" i="1"/>
  <c r="M199" i="1" s="1"/>
  <c r="I200" i="1" s="1"/>
  <c r="AQ199" i="1"/>
  <c r="X205" i="3"/>
  <c r="N205" i="3"/>
  <c r="E203" i="7"/>
  <c r="U205" i="3"/>
  <c r="I205" i="3"/>
  <c r="P200" i="1" l="1"/>
  <c r="P205" i="3"/>
  <c r="Z205" i="3"/>
  <c r="U200" i="1"/>
  <c r="Y205" i="3"/>
  <c r="O205" i="3"/>
  <c r="Q205" i="3" s="1"/>
  <c r="AE199" i="1"/>
  <c r="AG199" i="1" s="1"/>
  <c r="X200" i="1" s="1"/>
  <c r="S205" i="3" l="1"/>
  <c r="K203" i="7"/>
  <c r="D206" i="3"/>
  <c r="Z200" i="1"/>
  <c r="R200" i="1" s="1"/>
  <c r="Y200" i="1"/>
  <c r="AF200" i="1"/>
  <c r="BL199" i="1"/>
  <c r="BN199" i="1" s="1"/>
  <c r="BC200" i="1" s="1"/>
  <c r="AU199" i="1"/>
  <c r="AW199" i="1" s="1"/>
  <c r="AK200" i="1" s="1"/>
  <c r="J200" i="1"/>
  <c r="Q200" i="1"/>
  <c r="E206" i="3" l="1"/>
  <c r="AP200" i="1"/>
  <c r="BJ200" i="1" s="1"/>
  <c r="AV200" i="1"/>
  <c r="AL200" i="1"/>
  <c r="AM200" i="1"/>
  <c r="S200" i="1" s="1"/>
  <c r="AN200" i="1"/>
  <c r="AC200" i="1" s="1"/>
  <c r="AO200" i="1"/>
  <c r="AS200" i="1" s="1"/>
  <c r="K200" i="1"/>
  <c r="AB200" i="1"/>
  <c r="AA200" i="1"/>
  <c r="H206" i="3"/>
  <c r="AI200" i="1"/>
  <c r="BF200" i="1"/>
  <c r="AT200" i="1" s="1"/>
  <c r="BD200" i="1"/>
  <c r="BE200" i="1"/>
  <c r="AD200" i="1" s="1"/>
  <c r="BM200" i="1"/>
  <c r="F206" i="3"/>
  <c r="BG200" i="1"/>
  <c r="BK200" i="1" s="1"/>
  <c r="BI200" i="1" l="1"/>
  <c r="T200" i="1"/>
  <c r="V200" i="1" s="1"/>
  <c r="O201" i="1" s="1"/>
  <c r="BH200" i="1"/>
  <c r="V206" i="3"/>
  <c r="J206" i="3"/>
  <c r="U206" i="3"/>
  <c r="I206" i="3"/>
  <c r="N206" i="3"/>
  <c r="X206" i="3"/>
  <c r="E204" i="7"/>
  <c r="AQ200" i="1"/>
  <c r="AR200" i="1"/>
  <c r="L200" i="1"/>
  <c r="M200" i="1" s="1"/>
  <c r="I201" i="1" s="1"/>
  <c r="P201" i="1" l="1"/>
  <c r="P206" i="3"/>
  <c r="Z206" i="3"/>
  <c r="O206" i="3"/>
  <c r="Y206" i="3"/>
  <c r="AE200" i="1"/>
  <c r="AG200" i="1" s="1"/>
  <c r="X201" i="1" s="1"/>
  <c r="U201" i="1"/>
  <c r="Q206" i="3" l="1"/>
  <c r="D207" i="3"/>
  <c r="Y201" i="1"/>
  <c r="Z201" i="1"/>
  <c r="R201" i="1" s="1"/>
  <c r="AF201" i="1"/>
  <c r="BL200" i="1"/>
  <c r="BN200" i="1" s="1"/>
  <c r="BC201" i="1" s="1"/>
  <c r="AU200" i="1"/>
  <c r="AW200" i="1" s="1"/>
  <c r="AK201" i="1" s="1"/>
  <c r="K204" i="7"/>
  <c r="S206" i="3"/>
  <c r="Q201" i="1"/>
  <c r="J201" i="1"/>
  <c r="BE201" i="1" l="1"/>
  <c r="AD201" i="1" s="1"/>
  <c r="BF201" i="1"/>
  <c r="AT201" i="1" s="1"/>
  <c r="F207" i="3"/>
  <c r="BD201" i="1"/>
  <c r="BM201" i="1"/>
  <c r="BG201" i="1"/>
  <c r="BK201" i="1" s="1"/>
  <c r="AB201" i="1"/>
  <c r="K201" i="1"/>
  <c r="AA201" i="1"/>
  <c r="AL201" i="1"/>
  <c r="AM201" i="1"/>
  <c r="S201" i="1" s="1"/>
  <c r="AV201" i="1"/>
  <c r="AN201" i="1"/>
  <c r="AC201" i="1" s="1"/>
  <c r="AO201" i="1"/>
  <c r="AS201" i="1" s="1"/>
  <c r="AP201" i="1"/>
  <c r="BJ201" i="1" s="1"/>
  <c r="E207" i="3"/>
  <c r="AI201" i="1"/>
  <c r="H207" i="3"/>
  <c r="N207" i="3" l="1"/>
  <c r="X207" i="3"/>
  <c r="E205" i="7"/>
  <c r="AR201" i="1"/>
  <c r="L201" i="1"/>
  <c r="M201" i="1" s="1"/>
  <c r="I202" i="1" s="1"/>
  <c r="AQ201" i="1"/>
  <c r="BI201" i="1"/>
  <c r="T201" i="1"/>
  <c r="V201" i="1" s="1"/>
  <c r="O202" i="1" s="1"/>
  <c r="BH201" i="1"/>
  <c r="U207" i="3"/>
  <c r="I207" i="3"/>
  <c r="V207" i="3"/>
  <c r="J207" i="3"/>
  <c r="U202" i="1" l="1"/>
  <c r="P202" i="1"/>
  <c r="P207" i="3"/>
  <c r="Z207" i="3"/>
  <c r="O207" i="3"/>
  <c r="Y207" i="3"/>
  <c r="AE201" i="1"/>
  <c r="AG201" i="1" s="1"/>
  <c r="X202" i="1" s="1"/>
  <c r="Q207" i="3" l="1"/>
  <c r="S207" i="3" s="1"/>
  <c r="D208" i="3"/>
  <c r="Y202" i="1"/>
  <c r="Z202" i="1"/>
  <c r="R202" i="1" s="1"/>
  <c r="AF202" i="1"/>
  <c r="BL201" i="1"/>
  <c r="BN201" i="1" s="1"/>
  <c r="BC202" i="1" s="1"/>
  <c r="AU201" i="1"/>
  <c r="AW201" i="1" s="1"/>
  <c r="AK202" i="1" s="1"/>
  <c r="J202" i="1"/>
  <c r="Q202" i="1"/>
  <c r="K205" i="7" l="1"/>
  <c r="AM202" i="1"/>
  <c r="S202" i="1" s="1"/>
  <c r="AN202" i="1"/>
  <c r="AC202" i="1" s="1"/>
  <c r="AO202" i="1"/>
  <c r="AS202" i="1" s="1"/>
  <c r="AP202" i="1"/>
  <c r="BJ202" i="1" s="1"/>
  <c r="AV202" i="1"/>
  <c r="E208" i="3"/>
  <c r="AL202" i="1"/>
  <c r="H208" i="3"/>
  <c r="F208" i="3"/>
  <c r="BD202" i="1"/>
  <c r="BM202" i="1"/>
  <c r="BF202" i="1"/>
  <c r="AT202" i="1" s="1"/>
  <c r="BG202" i="1"/>
  <c r="BK202" i="1" s="1"/>
  <c r="BE202" i="1"/>
  <c r="AD202" i="1" s="1"/>
  <c r="AB202" i="1"/>
  <c r="K202" i="1"/>
  <c r="AA202" i="1"/>
  <c r="AI202" i="1"/>
  <c r="AR202" i="1" l="1"/>
  <c r="L202" i="1"/>
  <c r="M202" i="1" s="1"/>
  <c r="I203" i="1" s="1"/>
  <c r="AQ202" i="1"/>
  <c r="U208" i="3"/>
  <c r="I208" i="3"/>
  <c r="BI202" i="1"/>
  <c r="T202" i="1"/>
  <c r="V202" i="1" s="1"/>
  <c r="O203" i="1" s="1"/>
  <c r="BH202" i="1"/>
  <c r="V208" i="3"/>
  <c r="J208" i="3"/>
  <c r="X208" i="3"/>
  <c r="N208" i="3"/>
  <c r="E206" i="7"/>
  <c r="AE202" i="1" l="1"/>
  <c r="AG202" i="1" s="1"/>
  <c r="X203" i="1" s="1"/>
  <c r="Z208" i="3"/>
  <c r="P208" i="3"/>
  <c r="U203" i="1"/>
  <c r="O208" i="3"/>
  <c r="Y208" i="3"/>
  <c r="P203" i="1"/>
  <c r="Q208" i="3" l="1"/>
  <c r="S208" i="3" s="1"/>
  <c r="J203" i="1"/>
  <c r="Q203" i="1"/>
  <c r="BL202" i="1"/>
  <c r="BN202" i="1" s="1"/>
  <c r="BC203" i="1" s="1"/>
  <c r="AU202" i="1"/>
  <c r="AW202" i="1" s="1"/>
  <c r="AK203" i="1" s="1"/>
  <c r="Y203" i="1"/>
  <c r="Z203" i="1"/>
  <c r="R203" i="1" s="1"/>
  <c r="AF203" i="1"/>
  <c r="D209" i="3"/>
  <c r="H209" i="3" s="1"/>
  <c r="K206" i="7" l="1"/>
  <c r="AN203" i="1"/>
  <c r="AC203" i="1" s="1"/>
  <c r="AO203" i="1"/>
  <c r="AS203" i="1" s="1"/>
  <c r="E209" i="3"/>
  <c r="AP203" i="1"/>
  <c r="BJ203" i="1" s="1"/>
  <c r="AV203" i="1"/>
  <c r="AM203" i="1"/>
  <c r="S203" i="1" s="1"/>
  <c r="AL203" i="1"/>
  <c r="K203" i="1"/>
  <c r="AB203" i="1"/>
  <c r="AA203" i="1"/>
  <c r="X209" i="3"/>
  <c r="AE203" i="1" s="1"/>
  <c r="E207" i="7"/>
  <c r="N209" i="3"/>
  <c r="BF203" i="1"/>
  <c r="AT203" i="1" s="1"/>
  <c r="BG203" i="1"/>
  <c r="BK203" i="1" s="1"/>
  <c r="BE203" i="1"/>
  <c r="AD203" i="1" s="1"/>
  <c r="BD203" i="1"/>
  <c r="BM203" i="1"/>
  <c r="F209" i="3"/>
  <c r="AI203" i="1"/>
  <c r="AR203" i="1" l="1"/>
  <c r="L203" i="1"/>
  <c r="M203" i="1" s="1"/>
  <c r="I204" i="1" s="1"/>
  <c r="AQ203" i="1"/>
  <c r="U209" i="3"/>
  <c r="I209" i="3"/>
  <c r="BI203" i="1"/>
  <c r="T203" i="1"/>
  <c r="V203" i="1" s="1"/>
  <c r="O204" i="1" s="1"/>
  <c r="BH203" i="1"/>
  <c r="V209" i="3"/>
  <c r="J209" i="3"/>
  <c r="AG203" i="1"/>
  <c r="X204" i="1" s="1"/>
  <c r="D210" i="3" l="1"/>
  <c r="H210" i="3" s="1"/>
  <c r="Y204" i="1"/>
  <c r="Z204" i="1"/>
  <c r="R204" i="1" s="1"/>
  <c r="AF204" i="1"/>
  <c r="U204" i="1"/>
  <c r="P209" i="3"/>
  <c r="Z209" i="3"/>
  <c r="BL203" i="1" s="1"/>
  <c r="BN203" i="1" s="1"/>
  <c r="BC204" i="1" s="1"/>
  <c r="P204" i="1"/>
  <c r="Y209" i="3"/>
  <c r="AU203" i="1" s="1"/>
  <c r="AW203" i="1" s="1"/>
  <c r="AK204" i="1" s="1"/>
  <c r="O209" i="3"/>
  <c r="Q209" i="3" s="1"/>
  <c r="BE204" i="1" l="1"/>
  <c r="AD204" i="1" s="1"/>
  <c r="BG204" i="1"/>
  <c r="BK204" i="1" s="1"/>
  <c r="BF204" i="1"/>
  <c r="AT204" i="1" s="1"/>
  <c r="BM204" i="1"/>
  <c r="F210" i="3"/>
  <c r="BD204" i="1"/>
  <c r="E210" i="3"/>
  <c r="AP204" i="1"/>
  <c r="BJ204" i="1" s="1"/>
  <c r="AV204" i="1"/>
  <c r="AL204" i="1"/>
  <c r="AN204" i="1"/>
  <c r="AC204" i="1" s="1"/>
  <c r="AO204" i="1"/>
  <c r="AS204" i="1" s="1"/>
  <c r="AM204" i="1"/>
  <c r="S204" i="1" s="1"/>
  <c r="AI204" i="1"/>
  <c r="S209" i="3"/>
  <c r="K207" i="7"/>
  <c r="K204" i="1"/>
  <c r="AA204" i="1"/>
  <c r="AB204" i="1"/>
  <c r="Q204" i="1"/>
  <c r="J204" i="1"/>
  <c r="N210" i="3"/>
  <c r="X210" i="3"/>
  <c r="AE204" i="1" s="1"/>
  <c r="E208" i="7"/>
  <c r="AG204" i="1" l="1"/>
  <c r="X205" i="1" s="1"/>
  <c r="AR204" i="1"/>
  <c r="L204" i="1"/>
  <c r="M204" i="1" s="1"/>
  <c r="I205" i="1" s="1"/>
  <c r="AQ204" i="1"/>
  <c r="BI204" i="1"/>
  <c r="T204" i="1"/>
  <c r="V204" i="1" s="1"/>
  <c r="O205" i="1" s="1"/>
  <c r="BH204" i="1"/>
  <c r="V210" i="3"/>
  <c r="J210" i="3"/>
  <c r="U210" i="3"/>
  <c r="I210" i="3"/>
  <c r="P205" i="1" l="1"/>
  <c r="U205" i="1"/>
  <c r="P210" i="3"/>
  <c r="Z210" i="3"/>
  <c r="BL204" i="1" s="1"/>
  <c r="BN204" i="1" s="1"/>
  <c r="BC205" i="1" s="1"/>
  <c r="Y210" i="3"/>
  <c r="AU204" i="1" s="1"/>
  <c r="AW204" i="1" s="1"/>
  <c r="AK205" i="1" s="1"/>
  <c r="O210" i="3"/>
  <c r="D211" i="3"/>
  <c r="H211" i="3" s="1"/>
  <c r="Y205" i="1"/>
  <c r="Z205" i="1"/>
  <c r="R205" i="1" s="1"/>
  <c r="AF205" i="1"/>
  <c r="Q210" i="3" l="1"/>
  <c r="K208" i="7" s="1"/>
  <c r="BE205" i="1"/>
  <c r="AD205" i="1" s="1"/>
  <c r="F211" i="3"/>
  <c r="BD205" i="1"/>
  <c r="BM205" i="1"/>
  <c r="BG205" i="1"/>
  <c r="BK205" i="1" s="1"/>
  <c r="BF205" i="1"/>
  <c r="AT205" i="1" s="1"/>
  <c r="AI205" i="1"/>
  <c r="AL205" i="1"/>
  <c r="AM205" i="1"/>
  <c r="S205" i="1" s="1"/>
  <c r="AP205" i="1"/>
  <c r="BJ205" i="1" s="1"/>
  <c r="AV205" i="1"/>
  <c r="E211" i="3"/>
  <c r="AO205" i="1"/>
  <c r="AS205" i="1" s="1"/>
  <c r="AN205" i="1"/>
  <c r="AC205" i="1" s="1"/>
  <c r="S210" i="3"/>
  <c r="AB205" i="1"/>
  <c r="K205" i="1"/>
  <c r="AA205" i="1"/>
  <c r="N211" i="3"/>
  <c r="X211" i="3"/>
  <c r="AE205" i="1" s="1"/>
  <c r="E209" i="7"/>
  <c r="Q205" i="1"/>
  <c r="J205" i="1"/>
  <c r="AG205" i="1" l="1"/>
  <c r="X206" i="1" s="1"/>
  <c r="BI205" i="1"/>
  <c r="T205" i="1"/>
  <c r="V205" i="1" s="1"/>
  <c r="O206" i="1" s="1"/>
  <c r="BH205" i="1"/>
  <c r="U211" i="3"/>
  <c r="I211" i="3"/>
  <c r="V211" i="3"/>
  <c r="J211" i="3"/>
  <c r="AR205" i="1"/>
  <c r="L205" i="1"/>
  <c r="M205" i="1" s="1"/>
  <c r="I206" i="1" s="1"/>
  <c r="AQ205" i="1"/>
  <c r="U206" i="1" l="1"/>
  <c r="P211" i="3"/>
  <c r="Z211" i="3"/>
  <c r="BL205" i="1" s="1"/>
  <c r="BN205" i="1" s="1"/>
  <c r="BC206" i="1" s="1"/>
  <c r="P206" i="1"/>
  <c r="D212" i="3"/>
  <c r="H212" i="3" s="1"/>
  <c r="Y206" i="1"/>
  <c r="Z206" i="1"/>
  <c r="R206" i="1" s="1"/>
  <c r="AF206" i="1"/>
  <c r="O211" i="3"/>
  <c r="Y211" i="3"/>
  <c r="AU205" i="1" s="1"/>
  <c r="AW205" i="1" s="1"/>
  <c r="AK206" i="1" s="1"/>
  <c r="Q211" i="3" l="1"/>
  <c r="S211" i="3" s="1"/>
  <c r="F212" i="3"/>
  <c r="BD206" i="1"/>
  <c r="BM206" i="1"/>
  <c r="BF206" i="1"/>
  <c r="AT206" i="1" s="1"/>
  <c r="BG206" i="1"/>
  <c r="BK206" i="1" s="1"/>
  <c r="BE206" i="1"/>
  <c r="AD206" i="1" s="1"/>
  <c r="AM206" i="1"/>
  <c r="S206" i="1" s="1"/>
  <c r="AN206" i="1"/>
  <c r="AC206" i="1" s="1"/>
  <c r="AO206" i="1"/>
  <c r="AS206" i="1" s="1"/>
  <c r="AP206" i="1"/>
  <c r="BJ206" i="1" s="1"/>
  <c r="AV206" i="1"/>
  <c r="E212" i="3"/>
  <c r="AL206" i="1"/>
  <c r="AI206" i="1"/>
  <c r="AB206" i="1"/>
  <c r="K206" i="1"/>
  <c r="AA206" i="1"/>
  <c r="J206" i="1"/>
  <c r="Q206" i="1"/>
  <c r="X212" i="3"/>
  <c r="AE206" i="1" s="1"/>
  <c r="N212" i="3"/>
  <c r="E210" i="7"/>
  <c r="K209" i="7" l="1"/>
  <c r="AQ206" i="1"/>
  <c r="AR206" i="1"/>
  <c r="L206" i="1"/>
  <c r="M206" i="1" s="1"/>
  <c r="I207" i="1" s="1"/>
  <c r="U212" i="3"/>
  <c r="I212" i="3"/>
  <c r="AG206" i="1"/>
  <c r="X207" i="1" s="1"/>
  <c r="BI206" i="1"/>
  <c r="T206" i="1"/>
  <c r="V206" i="1" s="1"/>
  <c r="O207" i="1" s="1"/>
  <c r="BH206" i="1"/>
  <c r="V212" i="3"/>
  <c r="J212" i="3"/>
  <c r="U207" i="1" l="1"/>
  <c r="P207" i="1"/>
  <c r="Z212" i="3"/>
  <c r="BL206" i="1" s="1"/>
  <c r="BN206" i="1" s="1"/>
  <c r="BC207" i="1" s="1"/>
  <c r="P212" i="3"/>
  <c r="Y207" i="1"/>
  <c r="Z207" i="1"/>
  <c r="R207" i="1" s="1"/>
  <c r="AF207" i="1"/>
  <c r="D213" i="3"/>
  <c r="H213" i="3" s="1"/>
  <c r="O212" i="3"/>
  <c r="Y212" i="3"/>
  <c r="AU206" i="1" s="1"/>
  <c r="AW206" i="1" s="1"/>
  <c r="AK207" i="1" s="1"/>
  <c r="X213" i="3" l="1"/>
  <c r="AE207" i="1" s="1"/>
  <c r="E211" i="7"/>
  <c r="N213" i="3"/>
  <c r="J207" i="1"/>
  <c r="Q207" i="1"/>
  <c r="Q212" i="3"/>
  <c r="AN207" i="1"/>
  <c r="AC207" i="1" s="1"/>
  <c r="AO207" i="1"/>
  <c r="AS207" i="1" s="1"/>
  <c r="E213" i="3"/>
  <c r="AP207" i="1"/>
  <c r="BJ207" i="1" s="1"/>
  <c r="AV207" i="1"/>
  <c r="AM207" i="1"/>
  <c r="S207" i="1" s="1"/>
  <c r="AL207" i="1"/>
  <c r="AI207" i="1"/>
  <c r="K207" i="1"/>
  <c r="AB207" i="1"/>
  <c r="AA207" i="1"/>
  <c r="BF207" i="1"/>
  <c r="AT207" i="1" s="1"/>
  <c r="BG207" i="1"/>
  <c r="BK207" i="1" s="1"/>
  <c r="BE207" i="1"/>
  <c r="AD207" i="1" s="1"/>
  <c r="BD207" i="1"/>
  <c r="BM207" i="1"/>
  <c r="F213" i="3"/>
  <c r="AG207" i="1" l="1"/>
  <c r="X208" i="1" s="1"/>
  <c r="AR207" i="1"/>
  <c r="L207" i="1"/>
  <c r="M207" i="1" s="1"/>
  <c r="I208" i="1" s="1"/>
  <c r="AQ207" i="1"/>
  <c r="V213" i="3"/>
  <c r="J213" i="3"/>
  <c r="U213" i="3"/>
  <c r="I213" i="3"/>
  <c r="K210" i="7"/>
  <c r="S212" i="3"/>
  <c r="BI207" i="1"/>
  <c r="T207" i="1"/>
  <c r="V207" i="1" s="1"/>
  <c r="O208" i="1" s="1"/>
  <c r="BH207" i="1"/>
  <c r="P208" i="1" l="1"/>
  <c r="U208" i="1"/>
  <c r="D214" i="3"/>
  <c r="H214" i="3" s="1"/>
  <c r="Y208" i="1"/>
  <c r="Z208" i="1"/>
  <c r="R208" i="1" s="1"/>
  <c r="AF208" i="1"/>
  <c r="Y213" i="3"/>
  <c r="AU207" i="1" s="1"/>
  <c r="AW207" i="1" s="1"/>
  <c r="AK208" i="1" s="1"/>
  <c r="O213" i="3"/>
  <c r="P213" i="3"/>
  <c r="Z213" i="3"/>
  <c r="BL207" i="1" s="1"/>
  <c r="BN207" i="1" s="1"/>
  <c r="BC208" i="1" s="1"/>
  <c r="Q213" i="3" l="1"/>
  <c r="S213" i="3" s="1"/>
  <c r="BE208" i="1"/>
  <c r="AD208" i="1" s="1"/>
  <c r="BG208" i="1"/>
  <c r="BK208" i="1" s="1"/>
  <c r="BM208" i="1"/>
  <c r="F214" i="3"/>
  <c r="BF208" i="1"/>
  <c r="AT208" i="1" s="1"/>
  <c r="BD208" i="1"/>
  <c r="AI208" i="1"/>
  <c r="K208" i="1"/>
  <c r="AA208" i="1"/>
  <c r="AB208" i="1"/>
  <c r="N214" i="3"/>
  <c r="X214" i="3"/>
  <c r="AE208" i="1" s="1"/>
  <c r="E212" i="7"/>
  <c r="E214" i="3"/>
  <c r="AP208" i="1"/>
  <c r="BJ208" i="1" s="1"/>
  <c r="AV208" i="1"/>
  <c r="AL208" i="1"/>
  <c r="AN208" i="1"/>
  <c r="AC208" i="1" s="1"/>
  <c r="AO208" i="1"/>
  <c r="AS208" i="1" s="1"/>
  <c r="AM208" i="1"/>
  <c r="S208" i="1" s="1"/>
  <c r="Q208" i="1"/>
  <c r="J208" i="1"/>
  <c r="K211" i="7" l="1"/>
  <c r="AR208" i="1"/>
  <c r="L208" i="1"/>
  <c r="M208" i="1" s="1"/>
  <c r="I209" i="1" s="1"/>
  <c r="AQ208" i="1"/>
  <c r="BI208" i="1"/>
  <c r="T208" i="1"/>
  <c r="V208" i="1" s="1"/>
  <c r="O209" i="1" s="1"/>
  <c r="BH208" i="1"/>
  <c r="AG208" i="1"/>
  <c r="X209" i="1" s="1"/>
  <c r="U214" i="3"/>
  <c r="I214" i="3"/>
  <c r="V214" i="3"/>
  <c r="J214" i="3"/>
  <c r="D215" i="3" l="1"/>
  <c r="Y209" i="1"/>
  <c r="Z209" i="1"/>
  <c r="R209" i="1" s="1"/>
  <c r="AF209" i="1"/>
  <c r="U209" i="1"/>
  <c r="Y214" i="3"/>
  <c r="AU208" i="1" s="1"/>
  <c r="AW208" i="1" s="1"/>
  <c r="AK209" i="1" s="1"/>
  <c r="O214" i="3"/>
  <c r="P214" i="3"/>
  <c r="Z214" i="3"/>
  <c r="BL208" i="1" s="1"/>
  <c r="BN208" i="1" s="1"/>
  <c r="BC209" i="1" s="1"/>
  <c r="P209" i="1"/>
  <c r="Q214" i="3" l="1"/>
  <c r="S214" i="3" s="1"/>
  <c r="BE209" i="1"/>
  <c r="AD209" i="1" s="1"/>
  <c r="F215" i="3"/>
  <c r="BD209" i="1"/>
  <c r="BM209" i="1"/>
  <c r="BG209" i="1"/>
  <c r="BK209" i="1" s="1"/>
  <c r="BF209" i="1"/>
  <c r="AT209" i="1" s="1"/>
  <c r="AL209" i="1"/>
  <c r="AM209" i="1"/>
  <c r="S209" i="1" s="1"/>
  <c r="AO209" i="1"/>
  <c r="AS209" i="1" s="1"/>
  <c r="AP209" i="1"/>
  <c r="BJ209" i="1" s="1"/>
  <c r="AV209" i="1"/>
  <c r="E215" i="3"/>
  <c r="AN209" i="1"/>
  <c r="AC209" i="1" s="1"/>
  <c r="Q209" i="1"/>
  <c r="J209" i="1"/>
  <c r="K212" i="7"/>
  <c r="AI209" i="1"/>
  <c r="AB209" i="1"/>
  <c r="K209" i="1"/>
  <c r="AA209" i="1"/>
  <c r="H215" i="3"/>
  <c r="AC50" i="3"/>
  <c r="BH209" i="1" l="1"/>
  <c r="BI209" i="1"/>
  <c r="T209" i="1"/>
  <c r="V209" i="1" s="1"/>
  <c r="O210" i="1" s="1"/>
  <c r="U215" i="3"/>
  <c r="I215" i="3"/>
  <c r="AD50" i="3"/>
  <c r="V215" i="3"/>
  <c r="J215" i="3"/>
  <c r="AE50" i="3"/>
  <c r="AR209" i="1"/>
  <c r="L209" i="1"/>
  <c r="M209" i="1" s="1"/>
  <c r="I210" i="1" s="1"/>
  <c r="AQ209" i="1"/>
  <c r="N215" i="3"/>
  <c r="E213" i="7"/>
  <c r="X215" i="3"/>
  <c r="AF50" i="3"/>
  <c r="O48" i="7" s="1"/>
  <c r="P210" i="1" l="1"/>
  <c r="U210" i="1"/>
  <c r="P215" i="3"/>
  <c r="Z215" i="3"/>
  <c r="AH50" i="3"/>
  <c r="AE209" i="1"/>
  <c r="AG209" i="1" s="1"/>
  <c r="X210" i="1" s="1"/>
  <c r="AI50" i="3"/>
  <c r="O215" i="3"/>
  <c r="Y215" i="3"/>
  <c r="AG50" i="3"/>
  <c r="Q215" i="3" l="1"/>
  <c r="K213" i="7" s="1"/>
  <c r="BL209" i="1"/>
  <c r="BN209" i="1" s="1"/>
  <c r="BC210" i="1" s="1"/>
  <c r="AK50" i="3"/>
  <c r="D216" i="3"/>
  <c r="Y210" i="1"/>
  <c r="AF210" i="1"/>
  <c r="Z210" i="1"/>
  <c r="R210" i="1" s="1"/>
  <c r="AU209" i="1"/>
  <c r="AW209" i="1" s="1"/>
  <c r="AK210" i="1" s="1"/>
  <c r="AJ50" i="3"/>
  <c r="J210" i="1"/>
  <c r="Q210" i="1"/>
  <c r="S215" i="3" l="1"/>
  <c r="AL50" i="3"/>
  <c r="U48" i="7" s="1"/>
  <c r="AI210" i="1"/>
  <c r="F216" i="3"/>
  <c r="BD210" i="1"/>
  <c r="BM210" i="1"/>
  <c r="BF210" i="1"/>
  <c r="AT210" i="1" s="1"/>
  <c r="BG210" i="1"/>
  <c r="BK210" i="1" s="1"/>
  <c r="BE210" i="1"/>
  <c r="AD210" i="1" s="1"/>
  <c r="H216" i="3"/>
  <c r="AM210" i="1"/>
  <c r="S210" i="1" s="1"/>
  <c r="AN210" i="1"/>
  <c r="AC210" i="1" s="1"/>
  <c r="AO210" i="1"/>
  <c r="AS210" i="1" s="1"/>
  <c r="AL210" i="1"/>
  <c r="AP210" i="1"/>
  <c r="BJ210" i="1" s="1"/>
  <c r="AV210" i="1"/>
  <c r="E216" i="3"/>
  <c r="AB210" i="1"/>
  <c r="K210" i="1"/>
  <c r="AA210" i="1"/>
  <c r="AR210" i="1" l="1"/>
  <c r="L210" i="1"/>
  <c r="M210" i="1" s="1"/>
  <c r="I211" i="1" s="1"/>
  <c r="AQ210" i="1"/>
  <c r="U216" i="3"/>
  <c r="I216" i="3"/>
  <c r="X216" i="3"/>
  <c r="N216" i="3"/>
  <c r="E214" i="7"/>
  <c r="BI210" i="1"/>
  <c r="T210" i="1"/>
  <c r="V210" i="1" s="1"/>
  <c r="O211" i="1" s="1"/>
  <c r="BH210" i="1"/>
  <c r="V216" i="3"/>
  <c r="J216" i="3"/>
  <c r="P211" i="1" l="1"/>
  <c r="U211" i="1"/>
  <c r="Z216" i="3"/>
  <c r="P216" i="3"/>
  <c r="AE210" i="1"/>
  <c r="AG210" i="1" s="1"/>
  <c r="X211" i="1" s="1"/>
  <c r="O216" i="3"/>
  <c r="Y216" i="3"/>
  <c r="Q216" i="3" l="1"/>
  <c r="S216" i="3" s="1"/>
  <c r="D217" i="3"/>
  <c r="Y211" i="1"/>
  <c r="Z211" i="1"/>
  <c r="R211" i="1" s="1"/>
  <c r="AF211" i="1"/>
  <c r="AU210" i="1"/>
  <c r="AW210" i="1" s="1"/>
  <c r="AK211" i="1" s="1"/>
  <c r="BL210" i="1"/>
  <c r="BN210" i="1" s="1"/>
  <c r="BC211" i="1" s="1"/>
  <c r="J211" i="1"/>
  <c r="Q211" i="1"/>
  <c r="K214" i="7" l="1"/>
  <c r="BF211" i="1"/>
  <c r="AT211" i="1" s="1"/>
  <c r="BG211" i="1"/>
  <c r="BK211" i="1" s="1"/>
  <c r="F217" i="3"/>
  <c r="BE211" i="1"/>
  <c r="AD211" i="1" s="1"/>
  <c r="BD211" i="1"/>
  <c r="BM211" i="1"/>
  <c r="AN211" i="1"/>
  <c r="AC211" i="1" s="1"/>
  <c r="AO211" i="1"/>
  <c r="AS211" i="1" s="1"/>
  <c r="E217" i="3"/>
  <c r="AP211" i="1"/>
  <c r="BJ211" i="1" s="1"/>
  <c r="AV211" i="1"/>
  <c r="AL211" i="1"/>
  <c r="AM211" i="1"/>
  <c r="S211" i="1" s="1"/>
  <c r="K211" i="1"/>
  <c r="AB211" i="1"/>
  <c r="AA211" i="1"/>
  <c r="AI211" i="1"/>
  <c r="H217" i="3"/>
  <c r="L211" i="1" l="1"/>
  <c r="M211" i="1" s="1"/>
  <c r="I212" i="1" s="1"/>
  <c r="AR211" i="1"/>
  <c r="AQ211" i="1"/>
  <c r="X217" i="3"/>
  <c r="E215" i="7"/>
  <c r="N217" i="3"/>
  <c r="BI211" i="1"/>
  <c r="T211" i="1"/>
  <c r="V211" i="1" s="1"/>
  <c r="O212" i="1" s="1"/>
  <c r="BH211" i="1"/>
  <c r="U217" i="3"/>
  <c r="I217" i="3"/>
  <c r="V217" i="3"/>
  <c r="J217" i="3"/>
  <c r="U212" i="1" l="1"/>
  <c r="O217" i="3"/>
  <c r="Y217" i="3"/>
  <c r="P212" i="1"/>
  <c r="P217" i="3"/>
  <c r="Z217" i="3"/>
  <c r="AE211" i="1"/>
  <c r="AG211" i="1" s="1"/>
  <c r="X212" i="1" s="1"/>
  <c r="Q217" i="3" l="1"/>
  <c r="S217" i="3" s="1"/>
  <c r="D218" i="3"/>
  <c r="Y212" i="1"/>
  <c r="Z212" i="1"/>
  <c r="R212" i="1" s="1"/>
  <c r="AF212" i="1"/>
  <c r="Q212" i="1"/>
  <c r="J212" i="1"/>
  <c r="AU211" i="1"/>
  <c r="AW211" i="1" s="1"/>
  <c r="AK212" i="1" s="1"/>
  <c r="BL211" i="1"/>
  <c r="BN211" i="1" s="1"/>
  <c r="BC212" i="1" s="1"/>
  <c r="K215" i="7" l="1"/>
  <c r="BE212" i="1"/>
  <c r="AD212" i="1" s="1"/>
  <c r="BD212" i="1"/>
  <c r="BM212" i="1"/>
  <c r="BG212" i="1"/>
  <c r="BK212" i="1" s="1"/>
  <c r="F218" i="3"/>
  <c r="BF212" i="1"/>
  <c r="AT212" i="1" s="1"/>
  <c r="K212" i="1"/>
  <c r="AB212" i="1"/>
  <c r="AA212" i="1"/>
  <c r="E218" i="3"/>
  <c r="AP212" i="1"/>
  <c r="BJ212" i="1" s="1"/>
  <c r="AV212" i="1"/>
  <c r="AL212" i="1"/>
  <c r="AM212" i="1"/>
  <c r="S212" i="1" s="1"/>
  <c r="AN212" i="1"/>
  <c r="AC212" i="1" s="1"/>
  <c r="AO212" i="1"/>
  <c r="AS212" i="1" s="1"/>
  <c r="AI212" i="1"/>
  <c r="H218" i="3"/>
  <c r="N218" i="3" l="1"/>
  <c r="E216" i="7"/>
  <c r="X218" i="3"/>
  <c r="V218" i="3"/>
  <c r="J218" i="3"/>
  <c r="U218" i="3"/>
  <c r="I218" i="3"/>
  <c r="AR212" i="1"/>
  <c r="L212" i="1"/>
  <c r="M212" i="1" s="1"/>
  <c r="I213" i="1" s="1"/>
  <c r="AQ212" i="1"/>
  <c r="BI212" i="1"/>
  <c r="T212" i="1"/>
  <c r="V212" i="1" s="1"/>
  <c r="O213" i="1" s="1"/>
  <c r="BH212" i="1"/>
  <c r="U213" i="1" l="1"/>
  <c r="P213" i="1"/>
  <c r="P218" i="3"/>
  <c r="Z218" i="3"/>
  <c r="O218" i="3"/>
  <c r="Y218" i="3"/>
  <c r="AE212" i="1"/>
  <c r="AG212" i="1" s="1"/>
  <c r="X213" i="1" s="1"/>
  <c r="Q218" i="3" l="1"/>
  <c r="K216" i="7" s="1"/>
  <c r="AU212" i="1"/>
  <c r="AW212" i="1" s="1"/>
  <c r="AK213" i="1" s="1"/>
  <c r="BL212" i="1"/>
  <c r="BN212" i="1" s="1"/>
  <c r="BC213" i="1" s="1"/>
  <c r="Q213" i="1"/>
  <c r="J213" i="1"/>
  <c r="D219" i="3"/>
  <c r="Y213" i="1"/>
  <c r="Z213" i="1"/>
  <c r="R213" i="1" s="1"/>
  <c r="AF213" i="1"/>
  <c r="S218" i="3" l="1"/>
  <c r="AL213" i="1"/>
  <c r="AM213" i="1"/>
  <c r="S213" i="1" s="1"/>
  <c r="AN213" i="1"/>
  <c r="AC213" i="1" s="1"/>
  <c r="AO213" i="1"/>
  <c r="AS213" i="1" s="1"/>
  <c r="AP213" i="1"/>
  <c r="BJ213" i="1" s="1"/>
  <c r="AV213" i="1"/>
  <c r="E219" i="3"/>
  <c r="AI213" i="1"/>
  <c r="AB213" i="1"/>
  <c r="K213" i="1"/>
  <c r="AA213" i="1"/>
  <c r="H219" i="3"/>
  <c r="BE213" i="1"/>
  <c r="AD213" i="1" s="1"/>
  <c r="F219" i="3"/>
  <c r="BD213" i="1"/>
  <c r="BM213" i="1"/>
  <c r="BG213" i="1"/>
  <c r="BK213" i="1" s="1"/>
  <c r="BF213" i="1"/>
  <c r="AT213" i="1" s="1"/>
  <c r="BH213" i="1" l="1"/>
  <c r="BI213" i="1"/>
  <c r="T213" i="1"/>
  <c r="V213" i="1" s="1"/>
  <c r="O214" i="1" s="1"/>
  <c r="N219" i="3"/>
  <c r="X219" i="3"/>
  <c r="E217" i="7"/>
  <c r="AR213" i="1"/>
  <c r="L213" i="1"/>
  <c r="M213" i="1" s="1"/>
  <c r="I214" i="1" s="1"/>
  <c r="AQ213" i="1"/>
  <c r="V219" i="3"/>
  <c r="J219" i="3"/>
  <c r="U219" i="3"/>
  <c r="I219" i="3"/>
  <c r="O219" i="3" l="1"/>
  <c r="Y219" i="3"/>
  <c r="P214" i="1"/>
  <c r="P219" i="3"/>
  <c r="Z219" i="3"/>
  <c r="AE213" i="1"/>
  <c r="AG213" i="1" s="1"/>
  <c r="X214" i="1" s="1"/>
  <c r="U214" i="1"/>
  <c r="Q219" i="3" l="1"/>
  <c r="S219" i="3" s="1"/>
  <c r="Z214" i="1"/>
  <c r="R214" i="1" s="1"/>
  <c r="D220" i="3"/>
  <c r="Y214" i="1"/>
  <c r="AF214" i="1"/>
  <c r="AU213" i="1"/>
  <c r="AW213" i="1" s="1"/>
  <c r="AK214" i="1" s="1"/>
  <c r="BL213" i="1"/>
  <c r="BN213" i="1" s="1"/>
  <c r="BC214" i="1" s="1"/>
  <c r="J214" i="1"/>
  <c r="Q214" i="1"/>
  <c r="K217" i="7" l="1"/>
  <c r="AB214" i="1"/>
  <c r="AA214" i="1"/>
  <c r="K214" i="1"/>
  <c r="H220" i="3"/>
  <c r="AM214" i="1"/>
  <c r="S214" i="1" s="1"/>
  <c r="AN214" i="1"/>
  <c r="AC214" i="1" s="1"/>
  <c r="AO214" i="1"/>
  <c r="AS214" i="1" s="1"/>
  <c r="AL214" i="1"/>
  <c r="AP214" i="1"/>
  <c r="BJ214" i="1" s="1"/>
  <c r="AV214" i="1"/>
  <c r="E220" i="3"/>
  <c r="F220" i="3"/>
  <c r="BD214" i="1"/>
  <c r="BM214" i="1"/>
  <c r="BF214" i="1"/>
  <c r="AT214" i="1" s="1"/>
  <c r="BG214" i="1"/>
  <c r="BK214" i="1" s="1"/>
  <c r="BE214" i="1"/>
  <c r="AD214" i="1" s="1"/>
  <c r="AI214" i="1"/>
  <c r="L214" i="1" l="1"/>
  <c r="M214" i="1" s="1"/>
  <c r="I215" i="1" s="1"/>
  <c r="AQ214" i="1"/>
  <c r="AR214" i="1"/>
  <c r="U220" i="3"/>
  <c r="I220" i="3"/>
  <c r="BI214" i="1"/>
  <c r="T214" i="1"/>
  <c r="V214" i="1" s="1"/>
  <c r="O215" i="1" s="1"/>
  <c r="BH214" i="1"/>
  <c r="V220" i="3"/>
  <c r="J220" i="3"/>
  <c r="X220" i="3"/>
  <c r="N220" i="3"/>
  <c r="E218" i="7"/>
  <c r="AE214" i="1" l="1"/>
  <c r="AG214" i="1" s="1"/>
  <c r="X215" i="1" s="1"/>
  <c r="P220" i="3"/>
  <c r="Z220" i="3"/>
  <c r="U215" i="1"/>
  <c r="O220" i="3"/>
  <c r="Y220" i="3"/>
  <c r="P215" i="1"/>
  <c r="Q220" i="3" l="1"/>
  <c r="K218" i="7" s="1"/>
  <c r="J215" i="1"/>
  <c r="Q215" i="1"/>
  <c r="BL214" i="1"/>
  <c r="BN214" i="1" s="1"/>
  <c r="BC215" i="1" s="1"/>
  <c r="AU214" i="1"/>
  <c r="AW214" i="1" s="1"/>
  <c r="AK215" i="1" s="1"/>
  <c r="D221" i="3"/>
  <c r="H221" i="3" s="1"/>
  <c r="AF215" i="1"/>
  <c r="Y215" i="1"/>
  <c r="Z215" i="1"/>
  <c r="R215" i="1" s="1"/>
  <c r="S220" i="3" l="1"/>
  <c r="AN215" i="1"/>
  <c r="AC215" i="1" s="1"/>
  <c r="AO215" i="1"/>
  <c r="AS215" i="1" s="1"/>
  <c r="E221" i="3"/>
  <c r="AP215" i="1"/>
  <c r="BJ215" i="1" s="1"/>
  <c r="AV215" i="1"/>
  <c r="AL215" i="1"/>
  <c r="AM215" i="1"/>
  <c r="S215" i="1" s="1"/>
  <c r="X221" i="3"/>
  <c r="AE215" i="1" s="1"/>
  <c r="E219" i="7"/>
  <c r="N221" i="3"/>
  <c r="BF215" i="1"/>
  <c r="AT215" i="1" s="1"/>
  <c r="BG215" i="1"/>
  <c r="BK215" i="1" s="1"/>
  <c r="BE215" i="1"/>
  <c r="AD215" i="1" s="1"/>
  <c r="BD215" i="1"/>
  <c r="BM215" i="1"/>
  <c r="F221" i="3"/>
  <c r="AI215" i="1"/>
  <c r="K215" i="1"/>
  <c r="AB215" i="1"/>
  <c r="AA215" i="1"/>
  <c r="BI215" i="1" l="1"/>
  <c r="T215" i="1"/>
  <c r="V215" i="1" s="1"/>
  <c r="O216" i="1" s="1"/>
  <c r="BH215" i="1"/>
  <c r="V221" i="3"/>
  <c r="J221" i="3"/>
  <c r="U221" i="3"/>
  <c r="I221" i="3"/>
  <c r="AR215" i="1"/>
  <c r="L215" i="1"/>
  <c r="M215" i="1" s="1"/>
  <c r="I216" i="1" s="1"/>
  <c r="AQ215" i="1"/>
  <c r="AG215" i="1"/>
  <c r="X216" i="1" s="1"/>
  <c r="D222" i="3" l="1"/>
  <c r="H222" i="3" s="1"/>
  <c r="Y216" i="1"/>
  <c r="Z216" i="1"/>
  <c r="R216" i="1" s="1"/>
  <c r="AF216" i="1"/>
  <c r="P216" i="1"/>
  <c r="U216" i="1"/>
  <c r="O221" i="3"/>
  <c r="Y221" i="3"/>
  <c r="AU215" i="1" s="1"/>
  <c r="AW215" i="1" s="1"/>
  <c r="AK216" i="1" s="1"/>
  <c r="P221" i="3"/>
  <c r="Z221" i="3"/>
  <c r="BL215" i="1" s="1"/>
  <c r="BN215" i="1" s="1"/>
  <c r="BC216" i="1" s="1"/>
  <c r="Q221" i="3" l="1"/>
  <c r="S221" i="3" s="1"/>
  <c r="BE216" i="1"/>
  <c r="AD216" i="1" s="1"/>
  <c r="BD216" i="1"/>
  <c r="BM216" i="1"/>
  <c r="F222" i="3"/>
  <c r="BF216" i="1"/>
  <c r="AT216" i="1" s="1"/>
  <c r="BG216" i="1"/>
  <c r="BK216" i="1" s="1"/>
  <c r="E222" i="3"/>
  <c r="AP216" i="1"/>
  <c r="BJ216" i="1" s="1"/>
  <c r="AV216" i="1"/>
  <c r="AL216" i="1"/>
  <c r="AM216" i="1"/>
  <c r="S216" i="1" s="1"/>
  <c r="AN216" i="1"/>
  <c r="AC216" i="1" s="1"/>
  <c r="AO216" i="1"/>
  <c r="AS216" i="1" s="1"/>
  <c r="AI216" i="1"/>
  <c r="K219" i="7"/>
  <c r="Q216" i="1"/>
  <c r="J216" i="1"/>
  <c r="K216" i="1"/>
  <c r="AB216" i="1"/>
  <c r="AA216" i="1"/>
  <c r="N222" i="3"/>
  <c r="E220" i="7"/>
  <c r="X222" i="3"/>
  <c r="AE216" i="1" s="1"/>
  <c r="U222" i="3" l="1"/>
  <c r="I222" i="3"/>
  <c r="AR216" i="1"/>
  <c r="L216" i="1"/>
  <c r="M216" i="1" s="1"/>
  <c r="I217" i="1" s="1"/>
  <c r="AQ216" i="1"/>
  <c r="BI216" i="1"/>
  <c r="T216" i="1"/>
  <c r="V216" i="1" s="1"/>
  <c r="O217" i="1" s="1"/>
  <c r="BH216" i="1"/>
  <c r="AG216" i="1"/>
  <c r="X217" i="1" s="1"/>
  <c r="V222" i="3"/>
  <c r="J222" i="3"/>
  <c r="D223" i="3" l="1"/>
  <c r="H223" i="3" s="1"/>
  <c r="Y217" i="1"/>
  <c r="Z217" i="1"/>
  <c r="R217" i="1" s="1"/>
  <c r="AF217" i="1"/>
  <c r="P217" i="1"/>
  <c r="U217" i="1"/>
  <c r="O222" i="3"/>
  <c r="Y222" i="3"/>
  <c r="AU216" i="1" s="1"/>
  <c r="AW216" i="1" s="1"/>
  <c r="AK217" i="1" s="1"/>
  <c r="P222" i="3"/>
  <c r="Z222" i="3"/>
  <c r="BL216" i="1" s="1"/>
  <c r="BN216" i="1" s="1"/>
  <c r="BC217" i="1" s="1"/>
  <c r="Q222" i="3" l="1"/>
  <c r="K220" i="7" s="1"/>
  <c r="AL217" i="1"/>
  <c r="AM217" i="1"/>
  <c r="S217" i="1" s="1"/>
  <c r="AN217" i="1"/>
  <c r="AC217" i="1" s="1"/>
  <c r="AO217" i="1"/>
  <c r="AS217" i="1" s="1"/>
  <c r="E223" i="3"/>
  <c r="AP217" i="1"/>
  <c r="BJ217" i="1" s="1"/>
  <c r="AV217" i="1"/>
  <c r="AI217" i="1"/>
  <c r="S222" i="3"/>
  <c r="Q217" i="1"/>
  <c r="J217" i="1"/>
  <c r="AB217" i="1"/>
  <c r="K217" i="1"/>
  <c r="AA217" i="1"/>
  <c r="BE217" i="1"/>
  <c r="AD217" i="1" s="1"/>
  <c r="F223" i="3"/>
  <c r="BD217" i="1"/>
  <c r="BM217" i="1"/>
  <c r="BG217" i="1"/>
  <c r="BK217" i="1" s="1"/>
  <c r="BF217" i="1"/>
  <c r="AT217" i="1" s="1"/>
  <c r="N223" i="3"/>
  <c r="X223" i="3"/>
  <c r="AE217" i="1" s="1"/>
  <c r="E221" i="7"/>
  <c r="AG217" i="1" l="1"/>
  <c r="X218" i="1" s="1"/>
  <c r="U223" i="3"/>
  <c r="I223" i="3"/>
  <c r="BH217" i="1"/>
  <c r="BI217" i="1"/>
  <c r="T217" i="1"/>
  <c r="V217" i="1" s="1"/>
  <c r="O218" i="1" s="1"/>
  <c r="V223" i="3"/>
  <c r="J223" i="3"/>
  <c r="AR217" i="1"/>
  <c r="L217" i="1"/>
  <c r="M217" i="1" s="1"/>
  <c r="I218" i="1" s="1"/>
  <c r="AQ217" i="1"/>
  <c r="P218" i="1" l="1"/>
  <c r="U218" i="1"/>
  <c r="O223" i="3"/>
  <c r="Y223" i="3"/>
  <c r="AU217" i="1" s="1"/>
  <c r="AW217" i="1" s="1"/>
  <c r="AK218" i="1" s="1"/>
  <c r="P223" i="3"/>
  <c r="Z223" i="3"/>
  <c r="BL217" i="1" s="1"/>
  <c r="BN217" i="1" s="1"/>
  <c r="BC218" i="1" s="1"/>
  <c r="AF218" i="1"/>
  <c r="D224" i="3"/>
  <c r="H224" i="3" s="1"/>
  <c r="Y218" i="1"/>
  <c r="Z218" i="1"/>
  <c r="R218" i="1" s="1"/>
  <c r="F224" i="3" l="1"/>
  <c r="BD218" i="1"/>
  <c r="BM218" i="1"/>
  <c r="BF218" i="1"/>
  <c r="AT218" i="1" s="1"/>
  <c r="BG218" i="1"/>
  <c r="BK218" i="1" s="1"/>
  <c r="BE218" i="1"/>
  <c r="AD218" i="1" s="1"/>
  <c r="AI218" i="1"/>
  <c r="X224" i="3"/>
  <c r="AE218" i="1" s="1"/>
  <c r="N224" i="3"/>
  <c r="E222" i="7"/>
  <c r="AB218" i="1"/>
  <c r="K218" i="1"/>
  <c r="AA218" i="1"/>
  <c r="Q223" i="3"/>
  <c r="J218" i="1"/>
  <c r="Q218" i="1"/>
  <c r="AM218" i="1"/>
  <c r="S218" i="1" s="1"/>
  <c r="AN218" i="1"/>
  <c r="AC218" i="1" s="1"/>
  <c r="AO218" i="1"/>
  <c r="AS218" i="1" s="1"/>
  <c r="AL218" i="1"/>
  <c r="E224" i="3"/>
  <c r="AP218" i="1"/>
  <c r="BJ218" i="1" s="1"/>
  <c r="AV218" i="1"/>
  <c r="AG218" i="1" l="1"/>
  <c r="X219" i="1" s="1"/>
  <c r="U224" i="3"/>
  <c r="I224" i="3"/>
  <c r="BI218" i="1"/>
  <c r="T218" i="1"/>
  <c r="V218" i="1" s="1"/>
  <c r="O219" i="1" s="1"/>
  <c r="BH218" i="1"/>
  <c r="S223" i="3"/>
  <c r="K221" i="7"/>
  <c r="AR218" i="1"/>
  <c r="L218" i="1"/>
  <c r="M218" i="1" s="1"/>
  <c r="I219" i="1" s="1"/>
  <c r="AQ218" i="1"/>
  <c r="V224" i="3"/>
  <c r="J224" i="3"/>
  <c r="P219" i="1" l="1"/>
  <c r="U219" i="1"/>
  <c r="P224" i="3"/>
  <c r="Z224" i="3"/>
  <c r="BL218" i="1" s="1"/>
  <c r="BN218" i="1" s="1"/>
  <c r="BC219" i="1" s="1"/>
  <c r="O224" i="3"/>
  <c r="Y224" i="3"/>
  <c r="AU218" i="1" s="1"/>
  <c r="AW218" i="1" s="1"/>
  <c r="AK219" i="1" s="1"/>
  <c r="D225" i="3"/>
  <c r="H225" i="3" s="1"/>
  <c r="Z219" i="1"/>
  <c r="R219" i="1" s="1"/>
  <c r="AF219" i="1"/>
  <c r="Y219" i="1"/>
  <c r="Q224" i="3" l="1"/>
  <c r="K222" i="7" s="1"/>
  <c r="AN219" i="1"/>
  <c r="AC219" i="1" s="1"/>
  <c r="AO219" i="1"/>
  <c r="AS219" i="1" s="1"/>
  <c r="E225" i="3"/>
  <c r="AP219" i="1"/>
  <c r="BJ219" i="1" s="1"/>
  <c r="AV219" i="1"/>
  <c r="AL219" i="1"/>
  <c r="AM219" i="1"/>
  <c r="S219" i="1" s="1"/>
  <c r="S224" i="3"/>
  <c r="K219" i="1"/>
  <c r="AB219" i="1"/>
  <c r="AA219" i="1"/>
  <c r="X225" i="3"/>
  <c r="AE219" i="1" s="1"/>
  <c r="E223" i="7"/>
  <c r="N225" i="3"/>
  <c r="BF219" i="1"/>
  <c r="AT219" i="1" s="1"/>
  <c r="BG219" i="1"/>
  <c r="BK219" i="1" s="1"/>
  <c r="BE219" i="1"/>
  <c r="AD219" i="1" s="1"/>
  <c r="BD219" i="1"/>
  <c r="BM219" i="1"/>
  <c r="F225" i="3"/>
  <c r="J219" i="1"/>
  <c r="Q219" i="1"/>
  <c r="AI219" i="1"/>
  <c r="V225" i="3" l="1"/>
  <c r="J225" i="3"/>
  <c r="U225" i="3"/>
  <c r="I225" i="3"/>
  <c r="AR219" i="1"/>
  <c r="L219" i="1"/>
  <c r="M219" i="1" s="1"/>
  <c r="I220" i="1" s="1"/>
  <c r="AQ219" i="1"/>
  <c r="BI219" i="1"/>
  <c r="T219" i="1"/>
  <c r="V219" i="1" s="1"/>
  <c r="O220" i="1" s="1"/>
  <c r="BH219" i="1"/>
  <c r="AG219" i="1"/>
  <c r="X220" i="1" s="1"/>
  <c r="U220" i="1" l="1"/>
  <c r="D226" i="3"/>
  <c r="H226" i="3" s="1"/>
  <c r="Y220" i="1"/>
  <c r="Z220" i="1"/>
  <c r="R220" i="1" s="1"/>
  <c r="AF220" i="1"/>
  <c r="P220" i="1"/>
  <c r="O225" i="3"/>
  <c r="Y225" i="3"/>
  <c r="AU219" i="1" s="1"/>
  <c r="AW219" i="1" s="1"/>
  <c r="AK220" i="1" s="1"/>
  <c r="P225" i="3"/>
  <c r="Z225" i="3"/>
  <c r="BL219" i="1" s="1"/>
  <c r="BN219" i="1" s="1"/>
  <c r="BC220" i="1" s="1"/>
  <c r="Q225" i="3" l="1"/>
  <c r="S225" i="3" s="1"/>
  <c r="AI220" i="1"/>
  <c r="K220" i="1"/>
  <c r="AB220" i="1"/>
  <c r="AA220" i="1"/>
  <c r="N226" i="3"/>
  <c r="E224" i="7"/>
  <c r="X226" i="3"/>
  <c r="AE220" i="1" s="1"/>
  <c r="E226" i="3"/>
  <c r="AP220" i="1"/>
  <c r="BJ220" i="1" s="1"/>
  <c r="AV220" i="1"/>
  <c r="AL220" i="1"/>
  <c r="AM220" i="1"/>
  <c r="S220" i="1" s="1"/>
  <c r="AN220" i="1"/>
  <c r="AC220" i="1" s="1"/>
  <c r="AO220" i="1"/>
  <c r="AS220" i="1" s="1"/>
  <c r="BE220" i="1"/>
  <c r="AD220" i="1" s="1"/>
  <c r="BD220" i="1"/>
  <c r="BM220" i="1"/>
  <c r="F226" i="3"/>
  <c r="BG220" i="1"/>
  <c r="BK220" i="1" s="1"/>
  <c r="BF220" i="1"/>
  <c r="AT220" i="1" s="1"/>
  <c r="Q220" i="1"/>
  <c r="J220" i="1"/>
  <c r="K223" i="7" l="1"/>
  <c r="AR220" i="1"/>
  <c r="L220" i="1"/>
  <c r="M220" i="1" s="1"/>
  <c r="I221" i="1" s="1"/>
  <c r="AQ220" i="1"/>
  <c r="BI220" i="1"/>
  <c r="T220" i="1"/>
  <c r="V220" i="1" s="1"/>
  <c r="O221" i="1" s="1"/>
  <c r="BH220" i="1"/>
  <c r="AG220" i="1"/>
  <c r="X221" i="1" s="1"/>
  <c r="V226" i="3"/>
  <c r="J226" i="3"/>
  <c r="U226" i="3"/>
  <c r="I226" i="3"/>
  <c r="U221" i="1" l="1"/>
  <c r="P221" i="1"/>
  <c r="P226" i="3"/>
  <c r="Z226" i="3"/>
  <c r="BL220" i="1" s="1"/>
  <c r="BN220" i="1" s="1"/>
  <c r="BC221" i="1" s="1"/>
  <c r="D227" i="3"/>
  <c r="Y221" i="1"/>
  <c r="Z221" i="1"/>
  <c r="R221" i="1" s="1"/>
  <c r="AF221" i="1"/>
  <c r="O226" i="3"/>
  <c r="Y226" i="3"/>
  <c r="AU220" i="1" s="1"/>
  <c r="AW220" i="1" s="1"/>
  <c r="AK221" i="1" s="1"/>
  <c r="Q226" i="3" l="1"/>
  <c r="K224" i="7" s="1"/>
  <c r="BE221" i="1"/>
  <c r="AD221" i="1" s="1"/>
  <c r="F227" i="3"/>
  <c r="BD221" i="1"/>
  <c r="BM221" i="1"/>
  <c r="BG221" i="1"/>
  <c r="BK221" i="1" s="1"/>
  <c r="BF221" i="1"/>
  <c r="AT221" i="1" s="1"/>
  <c r="AI221" i="1"/>
  <c r="AL221" i="1"/>
  <c r="AM221" i="1"/>
  <c r="S221" i="1" s="1"/>
  <c r="AN221" i="1"/>
  <c r="AC221" i="1" s="1"/>
  <c r="AO221" i="1"/>
  <c r="AS221" i="1" s="1"/>
  <c r="AP221" i="1"/>
  <c r="BJ221" i="1" s="1"/>
  <c r="AV221" i="1"/>
  <c r="E227" i="3"/>
  <c r="Q221" i="1"/>
  <c r="J221" i="1"/>
  <c r="AB221" i="1"/>
  <c r="K221" i="1"/>
  <c r="AA221" i="1"/>
  <c r="H227" i="3"/>
  <c r="AC51" i="3"/>
  <c r="S226" i="3" l="1"/>
  <c r="U227" i="3"/>
  <c r="I227" i="3"/>
  <c r="AD51" i="3"/>
  <c r="BH221" i="1"/>
  <c r="BI221" i="1"/>
  <c r="T221" i="1"/>
  <c r="V221" i="1" s="1"/>
  <c r="N227" i="3"/>
  <c r="X227" i="3"/>
  <c r="E225" i="7"/>
  <c r="AF51" i="3"/>
  <c r="O49" i="7" s="1"/>
  <c r="V227" i="3"/>
  <c r="J227" i="3"/>
  <c r="AE51" i="3"/>
  <c r="O222" i="1"/>
  <c r="AR221" i="1"/>
  <c r="L221" i="1"/>
  <c r="M221" i="1" s="1"/>
  <c r="I222" i="1" s="1"/>
  <c r="AQ221" i="1"/>
  <c r="P222" i="1" l="1"/>
  <c r="O227" i="3"/>
  <c r="Y227" i="3"/>
  <c r="AG51" i="3"/>
  <c r="U222" i="1"/>
  <c r="Z227" i="3"/>
  <c r="P227" i="3"/>
  <c r="AH51" i="3"/>
  <c r="AE221" i="1"/>
  <c r="AG221" i="1" s="1"/>
  <c r="X222" i="1" s="1"/>
  <c r="AI51" i="3"/>
  <c r="Q227" i="3" l="1"/>
  <c r="S227" i="3" s="1"/>
  <c r="BL221" i="1"/>
  <c r="BN221" i="1" s="1"/>
  <c r="BC222" i="1" s="1"/>
  <c r="AK51" i="3"/>
  <c r="Y222" i="1"/>
  <c r="Z222" i="1"/>
  <c r="R222" i="1" s="1"/>
  <c r="AF222" i="1"/>
  <c r="D228" i="3"/>
  <c r="AU221" i="1"/>
  <c r="AW221" i="1" s="1"/>
  <c r="AK222" i="1" s="1"/>
  <c r="AJ51" i="3"/>
  <c r="J222" i="1"/>
  <c r="Q222" i="1"/>
  <c r="AL51" i="3" l="1"/>
  <c r="U49" i="7" s="1"/>
  <c r="K225" i="7"/>
  <c r="AM222" i="1"/>
  <c r="S222" i="1" s="1"/>
  <c r="AN222" i="1"/>
  <c r="AC222" i="1" s="1"/>
  <c r="AO222" i="1"/>
  <c r="AS222" i="1" s="1"/>
  <c r="AP222" i="1"/>
  <c r="BJ222" i="1" s="1"/>
  <c r="AV222" i="1"/>
  <c r="AL222" i="1"/>
  <c r="E228" i="3"/>
  <c r="F228" i="3"/>
  <c r="BD222" i="1"/>
  <c r="BM222" i="1"/>
  <c r="BF222" i="1"/>
  <c r="AT222" i="1" s="1"/>
  <c r="BG222" i="1"/>
  <c r="BK222" i="1" s="1"/>
  <c r="BE222" i="1"/>
  <c r="AD222" i="1" s="1"/>
  <c r="H228" i="3"/>
  <c r="AB222" i="1"/>
  <c r="K222" i="1"/>
  <c r="AA222" i="1"/>
  <c r="AI222" i="1"/>
  <c r="U228" i="3" l="1"/>
  <c r="I228" i="3"/>
  <c r="X228" i="3"/>
  <c r="N228" i="3"/>
  <c r="E226" i="7"/>
  <c r="BI222" i="1"/>
  <c r="T222" i="1"/>
  <c r="V222" i="1" s="1"/>
  <c r="O223" i="1" s="1"/>
  <c r="BH222" i="1"/>
  <c r="AQ222" i="1"/>
  <c r="AR222" i="1"/>
  <c r="L222" i="1"/>
  <c r="M222" i="1" s="1"/>
  <c r="I223" i="1" s="1"/>
  <c r="V228" i="3"/>
  <c r="J228" i="3"/>
  <c r="P223" i="1" l="1"/>
  <c r="U223" i="1"/>
  <c r="AE222" i="1"/>
  <c r="AG222" i="1" s="1"/>
  <c r="X223" i="1" s="1"/>
  <c r="Z228" i="3"/>
  <c r="P228" i="3"/>
  <c r="O228" i="3"/>
  <c r="Y228" i="3"/>
  <c r="Q228" i="3" l="1"/>
  <c r="K226" i="7"/>
  <c r="S228" i="3"/>
  <c r="AU222" i="1"/>
  <c r="AW222" i="1" s="1"/>
  <c r="AK223" i="1" s="1"/>
  <c r="BL222" i="1"/>
  <c r="BN222" i="1" s="1"/>
  <c r="BC223" i="1" s="1"/>
  <c r="J223" i="1"/>
  <c r="Q223" i="1"/>
  <c r="Y223" i="1"/>
  <c r="Z223" i="1"/>
  <c r="R223" i="1" s="1"/>
  <c r="AF223" i="1"/>
  <c r="D229" i="3"/>
  <c r="AN223" i="1" l="1"/>
  <c r="AC223" i="1" s="1"/>
  <c r="AO223" i="1"/>
  <c r="AS223" i="1" s="1"/>
  <c r="E229" i="3"/>
  <c r="AP223" i="1"/>
  <c r="BJ223" i="1" s="1"/>
  <c r="AV223" i="1"/>
  <c r="AL223" i="1"/>
  <c r="AM223" i="1"/>
  <c r="S223" i="1" s="1"/>
  <c r="AI223" i="1"/>
  <c r="K223" i="1"/>
  <c r="AB223" i="1"/>
  <c r="AA223" i="1"/>
  <c r="H229" i="3"/>
  <c r="BF223" i="1"/>
  <c r="AT223" i="1" s="1"/>
  <c r="BG223" i="1"/>
  <c r="BK223" i="1" s="1"/>
  <c r="BE223" i="1"/>
  <c r="AD223" i="1" s="1"/>
  <c r="BD223" i="1"/>
  <c r="BM223" i="1"/>
  <c r="F229" i="3"/>
  <c r="V229" i="3" l="1"/>
  <c r="J229" i="3"/>
  <c r="X229" i="3"/>
  <c r="N229" i="3"/>
  <c r="E227" i="7"/>
  <c r="BI223" i="1"/>
  <c r="T223" i="1"/>
  <c r="V223" i="1" s="1"/>
  <c r="O224" i="1" s="1"/>
  <c r="BH223" i="1"/>
  <c r="AQ223" i="1"/>
  <c r="AR223" i="1"/>
  <c r="L223" i="1"/>
  <c r="M223" i="1" s="1"/>
  <c r="I224" i="1" s="1"/>
  <c r="U229" i="3"/>
  <c r="I229" i="3"/>
  <c r="P224" i="1" l="1"/>
  <c r="O229" i="3"/>
  <c r="Y229" i="3"/>
  <c r="P229" i="3"/>
  <c r="Z229" i="3"/>
  <c r="AE223" i="1"/>
  <c r="AG223" i="1" s="1"/>
  <c r="X224" i="1" s="1"/>
  <c r="U224" i="1"/>
  <c r="Q229" i="3" l="1"/>
  <c r="K227" i="7" s="1"/>
  <c r="D230" i="3"/>
  <c r="Y224" i="1"/>
  <c r="Z224" i="1"/>
  <c r="R224" i="1" s="1"/>
  <c r="AF224" i="1"/>
  <c r="Q224" i="1"/>
  <c r="J224" i="1"/>
  <c r="BL223" i="1"/>
  <c r="BN223" i="1" s="1"/>
  <c r="BC224" i="1" s="1"/>
  <c r="AU223" i="1"/>
  <c r="AW223" i="1" s="1"/>
  <c r="AK224" i="1" s="1"/>
  <c r="S229" i="3" l="1"/>
  <c r="AI224" i="1"/>
  <c r="K224" i="1"/>
  <c r="AA224" i="1"/>
  <c r="AB224" i="1"/>
  <c r="BE224" i="1"/>
  <c r="AD224" i="1" s="1"/>
  <c r="BF224" i="1"/>
  <c r="AT224" i="1" s="1"/>
  <c r="BG224" i="1"/>
  <c r="BK224" i="1" s="1"/>
  <c r="BD224" i="1"/>
  <c r="BM224" i="1"/>
  <c r="F230" i="3"/>
  <c r="H230" i="3"/>
  <c r="E230" i="3"/>
  <c r="AP224" i="1"/>
  <c r="BJ224" i="1" s="1"/>
  <c r="AV224" i="1"/>
  <c r="AL224" i="1"/>
  <c r="AN224" i="1"/>
  <c r="AC224" i="1" s="1"/>
  <c r="AO224" i="1"/>
  <c r="AS224" i="1" s="1"/>
  <c r="AM224" i="1"/>
  <c r="S224" i="1" s="1"/>
  <c r="AR224" i="1" l="1"/>
  <c r="L224" i="1"/>
  <c r="M224" i="1" s="1"/>
  <c r="I225" i="1" s="1"/>
  <c r="AQ224" i="1"/>
  <c r="N230" i="3"/>
  <c r="X230" i="3"/>
  <c r="E228" i="7"/>
  <c r="U230" i="3"/>
  <c r="I230" i="3"/>
  <c r="V230" i="3"/>
  <c r="J230" i="3"/>
  <c r="BI224" i="1"/>
  <c r="T224" i="1"/>
  <c r="V224" i="1" s="1"/>
  <c r="O225" i="1" s="1"/>
  <c r="BH224" i="1"/>
  <c r="U225" i="1" l="1"/>
  <c r="AE224" i="1"/>
  <c r="AG224" i="1" s="1"/>
  <c r="X225" i="1" s="1"/>
  <c r="P225" i="1"/>
  <c r="O230" i="3"/>
  <c r="Y230" i="3"/>
  <c r="P230" i="3"/>
  <c r="Z230" i="3"/>
  <c r="Q230" i="3" l="1"/>
  <c r="S230" i="3" s="1"/>
  <c r="Q225" i="1"/>
  <c r="J225" i="1"/>
  <c r="D231" i="3"/>
  <c r="Y225" i="1"/>
  <c r="Z225" i="1"/>
  <c r="R225" i="1" s="1"/>
  <c r="AF225" i="1"/>
  <c r="BL224" i="1"/>
  <c r="BN224" i="1" s="1"/>
  <c r="BC225" i="1" s="1"/>
  <c r="AU224" i="1"/>
  <c r="AW224" i="1" s="1"/>
  <c r="AK225" i="1" s="1"/>
  <c r="K228" i="7" l="1"/>
  <c r="AI225" i="1"/>
  <c r="BE225" i="1"/>
  <c r="AD225" i="1" s="1"/>
  <c r="F231" i="3"/>
  <c r="BD225" i="1"/>
  <c r="BM225" i="1"/>
  <c r="BG225" i="1"/>
  <c r="BK225" i="1" s="1"/>
  <c r="BF225" i="1"/>
  <c r="AT225" i="1" s="1"/>
  <c r="AB225" i="1"/>
  <c r="K225" i="1"/>
  <c r="AA225" i="1"/>
  <c r="AL225" i="1"/>
  <c r="AM225" i="1"/>
  <c r="S225" i="1" s="1"/>
  <c r="E231" i="3"/>
  <c r="AP225" i="1"/>
  <c r="BJ225" i="1" s="1"/>
  <c r="AN225" i="1"/>
  <c r="AC225" i="1" s="1"/>
  <c r="AO225" i="1"/>
  <c r="AS225" i="1" s="1"/>
  <c r="AV225" i="1"/>
  <c r="H231" i="3"/>
  <c r="U231" i="3" l="1"/>
  <c r="I231" i="3"/>
  <c r="BH225" i="1"/>
  <c r="BI225" i="1"/>
  <c r="T225" i="1"/>
  <c r="V225" i="1" s="1"/>
  <c r="O226" i="1" s="1"/>
  <c r="V231" i="3"/>
  <c r="J231" i="3"/>
  <c r="N231" i="3"/>
  <c r="E229" i="7"/>
  <c r="X231" i="3"/>
  <c r="AR225" i="1"/>
  <c r="L225" i="1"/>
  <c r="M225" i="1" s="1"/>
  <c r="I226" i="1" s="1"/>
  <c r="AQ225" i="1"/>
  <c r="AE225" i="1" l="1"/>
  <c r="AG225" i="1" s="1"/>
  <c r="X226" i="1" s="1"/>
  <c r="P231" i="3"/>
  <c r="Z231" i="3"/>
  <c r="U226" i="1"/>
  <c r="O231" i="3"/>
  <c r="Y231" i="3"/>
  <c r="P226" i="1"/>
  <c r="Q231" i="3" l="1"/>
  <c r="K229" i="7" s="1"/>
  <c r="J226" i="1"/>
  <c r="Q226" i="1"/>
  <c r="BL225" i="1"/>
  <c r="BN225" i="1" s="1"/>
  <c r="BC226" i="1" s="1"/>
  <c r="S231" i="3"/>
  <c r="AU225" i="1"/>
  <c r="AW225" i="1" s="1"/>
  <c r="AK226" i="1" s="1"/>
  <c r="Y226" i="1"/>
  <c r="Z226" i="1"/>
  <c r="R226" i="1" s="1"/>
  <c r="AF226" i="1"/>
  <c r="D232" i="3"/>
  <c r="AM226" i="1" l="1"/>
  <c r="S226" i="1" s="1"/>
  <c r="AN226" i="1"/>
  <c r="AC226" i="1" s="1"/>
  <c r="AO226" i="1"/>
  <c r="AS226" i="1" s="1"/>
  <c r="AP226" i="1"/>
  <c r="BJ226" i="1" s="1"/>
  <c r="AV226" i="1"/>
  <c r="AL226" i="1"/>
  <c r="E232" i="3"/>
  <c r="AI226" i="1"/>
  <c r="AB226" i="1"/>
  <c r="K226" i="1"/>
  <c r="AA226" i="1"/>
  <c r="F232" i="3"/>
  <c r="BD226" i="1"/>
  <c r="BM226" i="1"/>
  <c r="BF226" i="1"/>
  <c r="AT226" i="1" s="1"/>
  <c r="BG226" i="1"/>
  <c r="BK226" i="1" s="1"/>
  <c r="BE226" i="1"/>
  <c r="AD226" i="1" s="1"/>
  <c r="H232" i="3"/>
  <c r="X232" i="3" l="1"/>
  <c r="N232" i="3"/>
  <c r="E230" i="7"/>
  <c r="U232" i="3"/>
  <c r="I232" i="3"/>
  <c r="AQ226" i="1"/>
  <c r="AR226" i="1"/>
  <c r="L226" i="1"/>
  <c r="M226" i="1" s="1"/>
  <c r="I227" i="1" s="1"/>
  <c r="BI226" i="1"/>
  <c r="T226" i="1"/>
  <c r="V226" i="1" s="1"/>
  <c r="O227" i="1" s="1"/>
  <c r="BH226" i="1"/>
  <c r="V232" i="3"/>
  <c r="J232" i="3"/>
  <c r="U227" i="1" l="1"/>
  <c r="P227" i="1"/>
  <c r="Z232" i="3"/>
  <c r="P232" i="3"/>
  <c r="O232" i="3"/>
  <c r="Y232" i="3"/>
  <c r="AE226" i="1"/>
  <c r="AG226" i="1" s="1"/>
  <c r="X227" i="1" s="1"/>
  <c r="Q232" i="3" l="1"/>
  <c r="K230" i="7" s="1"/>
  <c r="S232" i="3"/>
  <c r="J227" i="1"/>
  <c r="Q227" i="1"/>
  <c r="Y227" i="1"/>
  <c r="Z227" i="1"/>
  <c r="R227" i="1" s="1"/>
  <c r="AF227" i="1"/>
  <c r="D233" i="3"/>
  <c r="H233" i="3" s="1"/>
  <c r="AU226" i="1"/>
  <c r="AW226" i="1" s="1"/>
  <c r="AK227" i="1" s="1"/>
  <c r="BL226" i="1"/>
  <c r="BN226" i="1" s="1"/>
  <c r="BC227" i="1" s="1"/>
  <c r="AN227" i="1" l="1"/>
  <c r="AC227" i="1" s="1"/>
  <c r="AO227" i="1"/>
  <c r="AS227" i="1" s="1"/>
  <c r="E233" i="3"/>
  <c r="AP227" i="1"/>
  <c r="BJ227" i="1" s="1"/>
  <c r="AV227" i="1"/>
  <c r="AM227" i="1"/>
  <c r="S227" i="1" s="1"/>
  <c r="AL227" i="1"/>
  <c r="K227" i="1"/>
  <c r="AB227" i="1"/>
  <c r="AA227" i="1"/>
  <c r="BF227" i="1"/>
  <c r="AT227" i="1" s="1"/>
  <c r="BG227" i="1"/>
  <c r="BK227" i="1" s="1"/>
  <c r="BE227" i="1"/>
  <c r="AD227" i="1" s="1"/>
  <c r="BD227" i="1"/>
  <c r="BM227" i="1"/>
  <c r="F233" i="3"/>
  <c r="X233" i="3"/>
  <c r="AE227" i="1" s="1"/>
  <c r="N233" i="3"/>
  <c r="E231" i="7"/>
  <c r="AI227" i="1"/>
  <c r="BI227" i="1" l="1"/>
  <c r="T227" i="1"/>
  <c r="V227" i="1" s="1"/>
  <c r="O228" i="1" s="1"/>
  <c r="BH227" i="1"/>
  <c r="AR227" i="1"/>
  <c r="L227" i="1"/>
  <c r="M227" i="1" s="1"/>
  <c r="I228" i="1" s="1"/>
  <c r="AQ227" i="1"/>
  <c r="V233" i="3"/>
  <c r="J233" i="3"/>
  <c r="U233" i="3"/>
  <c r="I233" i="3"/>
  <c r="AG227" i="1"/>
  <c r="X228" i="1" s="1"/>
  <c r="P228" i="1" l="1"/>
  <c r="D234" i="3"/>
  <c r="H234" i="3" s="1"/>
  <c r="Y228" i="1"/>
  <c r="Z228" i="1"/>
  <c r="R228" i="1" s="1"/>
  <c r="AF228" i="1"/>
  <c r="U228" i="1"/>
  <c r="P233" i="3"/>
  <c r="Z233" i="3"/>
  <c r="BL227" i="1" s="1"/>
  <c r="BN227" i="1" s="1"/>
  <c r="BC228" i="1" s="1"/>
  <c r="Y233" i="3"/>
  <c r="AU227" i="1" s="1"/>
  <c r="AW227" i="1" s="1"/>
  <c r="AK228" i="1" s="1"/>
  <c r="O233" i="3"/>
  <c r="Q233" i="3" l="1"/>
  <c r="K231" i="7" s="1"/>
  <c r="E234" i="3"/>
  <c r="AP228" i="1"/>
  <c r="BJ228" i="1" s="1"/>
  <c r="AV228" i="1"/>
  <c r="AL228" i="1"/>
  <c r="AN228" i="1"/>
  <c r="AC228" i="1" s="1"/>
  <c r="AM228" i="1"/>
  <c r="S228" i="1" s="1"/>
  <c r="AO228" i="1"/>
  <c r="AS228" i="1" s="1"/>
  <c r="AI228" i="1"/>
  <c r="S233" i="3"/>
  <c r="Q228" i="1"/>
  <c r="J228" i="1"/>
  <c r="BE228" i="1"/>
  <c r="AD228" i="1" s="1"/>
  <c r="BF228" i="1"/>
  <c r="AT228" i="1" s="1"/>
  <c r="BD228" i="1"/>
  <c r="BM228" i="1"/>
  <c r="BG228" i="1"/>
  <c r="BK228" i="1" s="1"/>
  <c r="F234" i="3"/>
  <c r="K228" i="1"/>
  <c r="AA228" i="1"/>
  <c r="AB228" i="1"/>
  <c r="N234" i="3"/>
  <c r="X234" i="3"/>
  <c r="AE228" i="1" s="1"/>
  <c r="E232" i="7"/>
  <c r="V234" i="3" l="1"/>
  <c r="J234" i="3"/>
  <c r="AR228" i="1"/>
  <c r="L228" i="1"/>
  <c r="M228" i="1" s="1"/>
  <c r="I229" i="1" s="1"/>
  <c r="AQ228" i="1"/>
  <c r="BI228" i="1"/>
  <c r="T228" i="1"/>
  <c r="V228" i="1" s="1"/>
  <c r="O229" i="1" s="1"/>
  <c r="BH228" i="1"/>
  <c r="AG228" i="1"/>
  <c r="X229" i="1" s="1"/>
  <c r="U234" i="3"/>
  <c r="I234" i="3"/>
  <c r="P229" i="1" l="1"/>
  <c r="U229" i="1"/>
  <c r="D235" i="3"/>
  <c r="H235" i="3" s="1"/>
  <c r="Y229" i="1"/>
  <c r="Z229" i="1"/>
  <c r="R229" i="1" s="1"/>
  <c r="AF229" i="1"/>
  <c r="P234" i="3"/>
  <c r="Z234" i="3"/>
  <c r="BL228" i="1" s="1"/>
  <c r="BN228" i="1" s="1"/>
  <c r="BC229" i="1" s="1"/>
  <c r="O234" i="3"/>
  <c r="Y234" i="3"/>
  <c r="AU228" i="1" s="1"/>
  <c r="AW228" i="1" s="1"/>
  <c r="AK229" i="1" s="1"/>
  <c r="BE229" i="1" l="1"/>
  <c r="AD229" i="1" s="1"/>
  <c r="F235" i="3"/>
  <c r="BD229" i="1"/>
  <c r="BM229" i="1"/>
  <c r="BG229" i="1"/>
  <c r="BK229" i="1" s="1"/>
  <c r="BF229" i="1"/>
  <c r="AT229" i="1" s="1"/>
  <c r="AL229" i="1"/>
  <c r="AM229" i="1"/>
  <c r="S229" i="1" s="1"/>
  <c r="E235" i="3"/>
  <c r="AV229" i="1"/>
  <c r="AN229" i="1"/>
  <c r="AC229" i="1" s="1"/>
  <c r="AO229" i="1"/>
  <c r="AS229" i="1" s="1"/>
  <c r="AP229" i="1"/>
  <c r="BJ229" i="1" s="1"/>
  <c r="AI229" i="1"/>
  <c r="Q234" i="3"/>
  <c r="AB229" i="1"/>
  <c r="K229" i="1"/>
  <c r="AA229" i="1"/>
  <c r="N235" i="3"/>
  <c r="E233" i="7"/>
  <c r="X235" i="3"/>
  <c r="AE229" i="1" s="1"/>
  <c r="Q229" i="1"/>
  <c r="J229" i="1"/>
  <c r="AR229" i="1" l="1"/>
  <c r="L229" i="1"/>
  <c r="M229" i="1" s="1"/>
  <c r="I230" i="1" s="1"/>
  <c r="AQ229" i="1"/>
  <c r="U235" i="3"/>
  <c r="I235" i="3"/>
  <c r="BH229" i="1"/>
  <c r="BI229" i="1"/>
  <c r="T229" i="1"/>
  <c r="V229" i="1" s="1"/>
  <c r="O230" i="1" s="1"/>
  <c r="V235" i="3"/>
  <c r="J235" i="3"/>
  <c r="K232" i="7"/>
  <c r="S234" i="3"/>
  <c r="AG229" i="1"/>
  <c r="X230" i="1" s="1"/>
  <c r="Y230" i="1" l="1"/>
  <c r="Z230" i="1"/>
  <c r="R230" i="1" s="1"/>
  <c r="AF230" i="1"/>
  <c r="D236" i="3"/>
  <c r="H236" i="3" s="1"/>
  <c r="U230" i="1"/>
  <c r="P235" i="3"/>
  <c r="Z235" i="3"/>
  <c r="BL229" i="1" s="1"/>
  <c r="BN229" i="1" s="1"/>
  <c r="BC230" i="1" s="1"/>
  <c r="O235" i="3"/>
  <c r="Y235" i="3"/>
  <c r="AU229" i="1" s="1"/>
  <c r="AW229" i="1" s="1"/>
  <c r="AK230" i="1" s="1"/>
  <c r="P230" i="1"/>
  <c r="F236" i="3" l="1"/>
  <c r="BD230" i="1"/>
  <c r="BM230" i="1"/>
  <c r="BF230" i="1"/>
  <c r="AT230" i="1" s="1"/>
  <c r="BG230" i="1"/>
  <c r="BK230" i="1" s="1"/>
  <c r="BE230" i="1"/>
  <c r="AD230" i="1" s="1"/>
  <c r="AM230" i="1"/>
  <c r="S230" i="1" s="1"/>
  <c r="AN230" i="1"/>
  <c r="AC230" i="1" s="1"/>
  <c r="AO230" i="1"/>
  <c r="AS230" i="1" s="1"/>
  <c r="AP230" i="1"/>
  <c r="BJ230" i="1" s="1"/>
  <c r="AV230" i="1"/>
  <c r="AL230" i="1"/>
  <c r="E236" i="3"/>
  <c r="J230" i="1"/>
  <c r="Q230" i="1"/>
  <c r="Q235" i="3"/>
  <c r="AI230" i="1"/>
  <c r="AB230" i="1"/>
  <c r="AA230" i="1"/>
  <c r="K230" i="1"/>
  <c r="X236" i="3"/>
  <c r="AE230" i="1" s="1"/>
  <c r="N236" i="3"/>
  <c r="E234" i="7"/>
  <c r="U236" i="3" l="1"/>
  <c r="I236" i="3"/>
  <c r="S235" i="3"/>
  <c r="K233" i="7"/>
  <c r="AQ230" i="1"/>
  <c r="AR230" i="1"/>
  <c r="L230" i="1"/>
  <c r="M230" i="1" s="1"/>
  <c r="I231" i="1" s="1"/>
  <c r="AG230" i="1"/>
  <c r="X231" i="1" s="1"/>
  <c r="BI230" i="1"/>
  <c r="T230" i="1"/>
  <c r="V230" i="1" s="1"/>
  <c r="O231" i="1" s="1"/>
  <c r="BH230" i="1"/>
  <c r="V236" i="3"/>
  <c r="J236" i="3"/>
  <c r="U231" i="1" l="1"/>
  <c r="P231" i="1"/>
  <c r="Z236" i="3"/>
  <c r="BL230" i="1" s="1"/>
  <c r="BN230" i="1" s="1"/>
  <c r="BC231" i="1" s="1"/>
  <c r="P236" i="3"/>
  <c r="O236" i="3"/>
  <c r="Y236" i="3"/>
  <c r="AU230" i="1" s="1"/>
  <c r="AW230" i="1" s="1"/>
  <c r="AK231" i="1" s="1"/>
  <c r="Y231" i="1"/>
  <c r="Z231" i="1"/>
  <c r="R231" i="1" s="1"/>
  <c r="AF231" i="1"/>
  <c r="D237" i="3"/>
  <c r="H237" i="3" s="1"/>
  <c r="BF231" i="1" l="1"/>
  <c r="AT231" i="1" s="1"/>
  <c r="BG231" i="1"/>
  <c r="BK231" i="1" s="1"/>
  <c r="BE231" i="1"/>
  <c r="AD231" i="1" s="1"/>
  <c r="BD231" i="1"/>
  <c r="BM231" i="1"/>
  <c r="F237" i="3"/>
  <c r="AN231" i="1"/>
  <c r="AC231" i="1" s="1"/>
  <c r="AO231" i="1"/>
  <c r="AS231" i="1" s="1"/>
  <c r="E237" i="3"/>
  <c r="AP231" i="1"/>
  <c r="BJ231" i="1" s="1"/>
  <c r="AV231" i="1"/>
  <c r="AL231" i="1"/>
  <c r="AM231" i="1"/>
  <c r="S231" i="1" s="1"/>
  <c r="Q236" i="3"/>
  <c r="J231" i="1"/>
  <c r="Q231" i="1"/>
  <c r="AI231" i="1"/>
  <c r="K231" i="1"/>
  <c r="AB231" i="1"/>
  <c r="AA231" i="1"/>
  <c r="X237" i="3"/>
  <c r="AE231" i="1" s="1"/>
  <c r="N237" i="3"/>
  <c r="E235" i="7"/>
  <c r="AQ231" i="1" l="1"/>
  <c r="AR231" i="1"/>
  <c r="L231" i="1"/>
  <c r="M231" i="1" s="1"/>
  <c r="I232" i="1" s="1"/>
  <c r="AG231" i="1"/>
  <c r="X232" i="1" s="1"/>
  <c r="V237" i="3"/>
  <c r="J237" i="3"/>
  <c r="U237" i="3"/>
  <c r="I237" i="3"/>
  <c r="K234" i="7"/>
  <c r="S236" i="3"/>
  <c r="BI231" i="1"/>
  <c r="T231" i="1"/>
  <c r="V231" i="1" s="1"/>
  <c r="O232" i="1" s="1"/>
  <c r="BH231" i="1"/>
  <c r="P232" i="1" l="1"/>
  <c r="U232" i="1"/>
  <c r="P237" i="3"/>
  <c r="Z237" i="3"/>
  <c r="BL231" i="1" s="1"/>
  <c r="BN231" i="1" s="1"/>
  <c r="BC232" i="1" s="1"/>
  <c r="O237" i="3"/>
  <c r="Y237" i="3"/>
  <c r="AU231" i="1" s="1"/>
  <c r="AW231" i="1" s="1"/>
  <c r="AK232" i="1" s="1"/>
  <c r="D238" i="3"/>
  <c r="H238" i="3" s="1"/>
  <c r="Y232" i="1"/>
  <c r="Z232" i="1"/>
  <c r="R232" i="1" s="1"/>
  <c r="AF232" i="1"/>
  <c r="AI232" i="1" l="1"/>
  <c r="Q237" i="3"/>
  <c r="S237" i="3" s="1"/>
  <c r="K232" i="1"/>
  <c r="AA232" i="1"/>
  <c r="AB232" i="1"/>
  <c r="BE232" i="1"/>
  <c r="AD232" i="1" s="1"/>
  <c r="BF232" i="1"/>
  <c r="AT232" i="1" s="1"/>
  <c r="BG232" i="1"/>
  <c r="BK232" i="1" s="1"/>
  <c r="BD232" i="1"/>
  <c r="BM232" i="1"/>
  <c r="F238" i="3"/>
  <c r="N238" i="3"/>
  <c r="X238" i="3"/>
  <c r="AE232" i="1" s="1"/>
  <c r="E236" i="7"/>
  <c r="Q232" i="1"/>
  <c r="J232" i="1"/>
  <c r="E238" i="3"/>
  <c r="AP232" i="1"/>
  <c r="BJ232" i="1" s="1"/>
  <c r="AV232" i="1"/>
  <c r="AL232" i="1"/>
  <c r="AO232" i="1"/>
  <c r="AS232" i="1" s="1"/>
  <c r="AM232" i="1"/>
  <c r="S232" i="1" s="1"/>
  <c r="AN232" i="1"/>
  <c r="AC232" i="1" s="1"/>
  <c r="K235" i="7" l="1"/>
  <c r="AG232" i="1"/>
  <c r="X233" i="1" s="1"/>
  <c r="AR232" i="1"/>
  <c r="L232" i="1"/>
  <c r="M232" i="1" s="1"/>
  <c r="I233" i="1" s="1"/>
  <c r="AQ232" i="1"/>
  <c r="BI232" i="1"/>
  <c r="T232" i="1"/>
  <c r="V232" i="1" s="1"/>
  <c r="O233" i="1" s="1"/>
  <c r="BH232" i="1"/>
  <c r="U238" i="3"/>
  <c r="I238" i="3"/>
  <c r="V238" i="3"/>
  <c r="J238" i="3"/>
  <c r="U233" i="1" l="1"/>
  <c r="D239" i="3"/>
  <c r="Y233" i="1"/>
  <c r="Z233" i="1"/>
  <c r="R233" i="1" s="1"/>
  <c r="AF233" i="1"/>
  <c r="P233" i="1"/>
  <c r="O238" i="3"/>
  <c r="Y238" i="3"/>
  <c r="AU232" i="1" s="1"/>
  <c r="AW232" i="1" s="1"/>
  <c r="AK233" i="1" s="1"/>
  <c r="P238" i="3"/>
  <c r="Z238" i="3"/>
  <c r="BL232" i="1" s="1"/>
  <c r="BN232" i="1" s="1"/>
  <c r="BC233" i="1" s="1"/>
  <c r="AL233" i="1" l="1"/>
  <c r="AM233" i="1"/>
  <c r="S233" i="1" s="1"/>
  <c r="E239" i="3"/>
  <c r="AN233" i="1"/>
  <c r="AC233" i="1" s="1"/>
  <c r="AO233" i="1"/>
  <c r="AS233" i="1" s="1"/>
  <c r="AP233" i="1"/>
  <c r="BJ233" i="1" s="1"/>
  <c r="AV233" i="1"/>
  <c r="AI233" i="1"/>
  <c r="BE233" i="1"/>
  <c r="AD233" i="1" s="1"/>
  <c r="F239" i="3"/>
  <c r="BD233" i="1"/>
  <c r="BM233" i="1"/>
  <c r="BF233" i="1"/>
  <c r="AT233" i="1" s="1"/>
  <c r="BG233" i="1"/>
  <c r="BK233" i="1" s="1"/>
  <c r="AB233" i="1"/>
  <c r="AA233" i="1"/>
  <c r="K233" i="1"/>
  <c r="Q238" i="3"/>
  <c r="H239" i="3"/>
  <c r="AC52" i="3"/>
  <c r="Q233" i="1"/>
  <c r="J233" i="1"/>
  <c r="K236" i="7" l="1"/>
  <c r="S238" i="3"/>
  <c r="BH233" i="1"/>
  <c r="T233" i="1"/>
  <c r="V233" i="1" s="1"/>
  <c r="O234" i="1" s="1"/>
  <c r="BI233" i="1"/>
  <c r="U239" i="3"/>
  <c r="I239" i="3"/>
  <c r="AD52" i="3"/>
  <c r="V239" i="3"/>
  <c r="J239" i="3"/>
  <c r="AE52" i="3"/>
  <c r="N239" i="3"/>
  <c r="E237" i="7"/>
  <c r="X239" i="3"/>
  <c r="AF52" i="3"/>
  <c r="O50" i="7" s="1"/>
  <c r="AR233" i="1"/>
  <c r="L233" i="1"/>
  <c r="M233" i="1" s="1"/>
  <c r="I234" i="1" s="1"/>
  <c r="AQ233" i="1"/>
  <c r="P234" i="1" l="1"/>
  <c r="AE233" i="1"/>
  <c r="AG233" i="1" s="1"/>
  <c r="X234" i="1" s="1"/>
  <c r="AI52" i="3"/>
  <c r="P239" i="3"/>
  <c r="Z239" i="3"/>
  <c r="AH52" i="3"/>
  <c r="O239" i="3"/>
  <c r="Y239" i="3"/>
  <c r="AG52" i="3"/>
  <c r="U234" i="1"/>
  <c r="Q239" i="3" l="1"/>
  <c r="S239" i="3" s="1"/>
  <c r="BL233" i="1"/>
  <c r="BN233" i="1" s="1"/>
  <c r="BC234" i="1" s="1"/>
  <c r="AK52" i="3"/>
  <c r="D240" i="3"/>
  <c r="Y234" i="1"/>
  <c r="Z234" i="1"/>
  <c r="R234" i="1" s="1"/>
  <c r="AF234" i="1"/>
  <c r="AU233" i="1"/>
  <c r="AW233" i="1" s="1"/>
  <c r="AK234" i="1" s="1"/>
  <c r="AJ52" i="3"/>
  <c r="J234" i="1"/>
  <c r="Q234" i="1"/>
  <c r="AL52" i="3" l="1"/>
  <c r="U50" i="7" s="1"/>
  <c r="K237" i="7"/>
  <c r="AM234" i="1"/>
  <c r="S234" i="1" s="1"/>
  <c r="AN234" i="1"/>
  <c r="AC234" i="1" s="1"/>
  <c r="AO234" i="1"/>
  <c r="AS234" i="1" s="1"/>
  <c r="E240" i="3"/>
  <c r="AL234" i="1"/>
  <c r="AP234" i="1"/>
  <c r="BJ234" i="1" s="1"/>
  <c r="AV234" i="1"/>
  <c r="AB234" i="1"/>
  <c r="AA234" i="1"/>
  <c r="K234" i="1"/>
  <c r="F240" i="3"/>
  <c r="BD234" i="1"/>
  <c r="BM234" i="1"/>
  <c r="BF234" i="1"/>
  <c r="AT234" i="1" s="1"/>
  <c r="BG234" i="1"/>
  <c r="BK234" i="1" s="1"/>
  <c r="BE234" i="1"/>
  <c r="AD234" i="1" s="1"/>
  <c r="AI234" i="1"/>
  <c r="H240" i="3"/>
  <c r="X240" i="3" l="1"/>
  <c r="N240" i="3"/>
  <c r="E238" i="7"/>
  <c r="AR234" i="1"/>
  <c r="L234" i="1"/>
  <c r="M234" i="1" s="1"/>
  <c r="I235" i="1" s="1"/>
  <c r="AQ234" i="1"/>
  <c r="BH234" i="1"/>
  <c r="BI234" i="1"/>
  <c r="T234" i="1"/>
  <c r="V234" i="1" s="1"/>
  <c r="O235" i="1" s="1"/>
  <c r="V240" i="3"/>
  <c r="J240" i="3"/>
  <c r="U240" i="3"/>
  <c r="I240" i="3"/>
  <c r="U235" i="1" l="1"/>
  <c r="O240" i="3"/>
  <c r="Y240" i="3"/>
  <c r="P235" i="1"/>
  <c r="P240" i="3"/>
  <c r="Z240" i="3"/>
  <c r="AE234" i="1"/>
  <c r="AG234" i="1" s="1"/>
  <c r="X235" i="1" s="1"/>
  <c r="Q240" i="3" l="1"/>
  <c r="J235" i="1"/>
  <c r="Q235" i="1"/>
  <c r="AU234" i="1"/>
  <c r="AW234" i="1" s="1"/>
  <c r="AK235" i="1" s="1"/>
  <c r="Y235" i="1"/>
  <c r="Z235" i="1"/>
  <c r="R235" i="1" s="1"/>
  <c r="AF235" i="1"/>
  <c r="D241" i="3"/>
  <c r="BL234" i="1"/>
  <c r="BN234" i="1" s="1"/>
  <c r="BC235" i="1" s="1"/>
  <c r="S240" i="3"/>
  <c r="K238" i="7"/>
  <c r="BF235" i="1" l="1"/>
  <c r="AT235" i="1" s="1"/>
  <c r="BG235" i="1"/>
  <c r="BK235" i="1" s="1"/>
  <c r="F241" i="3"/>
  <c r="BE235" i="1"/>
  <c r="AD235" i="1" s="1"/>
  <c r="BD235" i="1"/>
  <c r="BM235" i="1"/>
  <c r="AN235" i="1"/>
  <c r="AC235" i="1" s="1"/>
  <c r="AO235" i="1"/>
  <c r="AS235" i="1" s="1"/>
  <c r="E241" i="3"/>
  <c r="AP235" i="1"/>
  <c r="BJ235" i="1" s="1"/>
  <c r="AV235" i="1"/>
  <c r="AL235" i="1"/>
  <c r="AM235" i="1"/>
  <c r="S235" i="1" s="1"/>
  <c r="AI235" i="1"/>
  <c r="K235" i="1"/>
  <c r="AB235" i="1"/>
  <c r="AA235" i="1"/>
  <c r="H241" i="3"/>
  <c r="BI235" i="1" l="1"/>
  <c r="T235" i="1"/>
  <c r="V235" i="1" s="1"/>
  <c r="O236" i="1" s="1"/>
  <c r="BH235" i="1"/>
  <c r="V241" i="3"/>
  <c r="J241" i="3"/>
  <c r="U241" i="3"/>
  <c r="I241" i="3"/>
  <c r="X241" i="3"/>
  <c r="E239" i="7"/>
  <c r="N241" i="3"/>
  <c r="AR235" i="1"/>
  <c r="L235" i="1"/>
  <c r="M235" i="1" s="1"/>
  <c r="I236" i="1" s="1"/>
  <c r="AQ235" i="1"/>
  <c r="P236" i="1" l="1"/>
  <c r="U236" i="1"/>
  <c r="AE235" i="1"/>
  <c r="AG235" i="1" s="1"/>
  <c r="X236" i="1" s="1"/>
  <c r="O241" i="3"/>
  <c r="Y241" i="3"/>
  <c r="P241" i="3"/>
  <c r="Z241" i="3"/>
  <c r="Q241" i="3" l="1"/>
  <c r="S241" i="3" s="1"/>
  <c r="AU235" i="1"/>
  <c r="AW235" i="1" s="1"/>
  <c r="AK236" i="1" s="1"/>
  <c r="D242" i="3"/>
  <c r="Y236" i="1"/>
  <c r="Z236" i="1"/>
  <c r="R236" i="1" s="1"/>
  <c r="AF236" i="1"/>
  <c r="Q236" i="1"/>
  <c r="J236" i="1"/>
  <c r="BL235" i="1"/>
  <c r="BN235" i="1" s="1"/>
  <c r="BC236" i="1" s="1"/>
  <c r="K239" i="7" l="1"/>
  <c r="AI236" i="1"/>
  <c r="E242" i="3"/>
  <c r="AP236" i="1"/>
  <c r="BJ236" i="1" s="1"/>
  <c r="AV236" i="1"/>
  <c r="AL236" i="1"/>
  <c r="AM236" i="1"/>
  <c r="S236" i="1" s="1"/>
  <c r="AO236" i="1"/>
  <c r="AS236" i="1" s="1"/>
  <c r="AN236" i="1"/>
  <c r="AC236" i="1" s="1"/>
  <c r="K236" i="1"/>
  <c r="AA236" i="1"/>
  <c r="AB236" i="1"/>
  <c r="BE236" i="1"/>
  <c r="AD236" i="1" s="1"/>
  <c r="F242" i="3"/>
  <c r="BM236" i="1"/>
  <c r="BF236" i="1"/>
  <c r="AT236" i="1" s="1"/>
  <c r="BD236" i="1"/>
  <c r="BG236" i="1"/>
  <c r="BK236" i="1" s="1"/>
  <c r="H242" i="3"/>
  <c r="BI236" i="1" l="1"/>
  <c r="T236" i="1"/>
  <c r="V236" i="1" s="1"/>
  <c r="O237" i="1" s="1"/>
  <c r="BH236" i="1"/>
  <c r="U242" i="3"/>
  <c r="I242" i="3"/>
  <c r="AR236" i="1"/>
  <c r="L236" i="1"/>
  <c r="M236" i="1" s="1"/>
  <c r="I237" i="1" s="1"/>
  <c r="AQ236" i="1"/>
  <c r="N242" i="3"/>
  <c r="X242" i="3"/>
  <c r="E240" i="7"/>
  <c r="V242" i="3"/>
  <c r="J242" i="3"/>
  <c r="AE236" i="1" l="1"/>
  <c r="AG236" i="1" s="1"/>
  <c r="X237" i="1" s="1"/>
  <c r="P237" i="1"/>
  <c r="P242" i="3"/>
  <c r="Z242" i="3"/>
  <c r="O242" i="3"/>
  <c r="Y242" i="3"/>
  <c r="U237" i="1"/>
  <c r="Q242" i="3" l="1"/>
  <c r="S242" i="3" s="1"/>
  <c r="BL236" i="1"/>
  <c r="BN236" i="1" s="1"/>
  <c r="BC237" i="1" s="1"/>
  <c r="Q237" i="1"/>
  <c r="J237" i="1"/>
  <c r="AU236" i="1"/>
  <c r="AW236" i="1" s="1"/>
  <c r="AK237" i="1" s="1"/>
  <c r="D243" i="3"/>
  <c r="Y237" i="1"/>
  <c r="Z237" i="1"/>
  <c r="R237" i="1" s="1"/>
  <c r="AF237" i="1"/>
  <c r="K240" i="7" l="1"/>
  <c r="AI237" i="1"/>
  <c r="BE237" i="1"/>
  <c r="AD237" i="1" s="1"/>
  <c r="F243" i="3"/>
  <c r="BD237" i="1"/>
  <c r="BM237" i="1"/>
  <c r="BF237" i="1"/>
  <c r="AT237" i="1" s="1"/>
  <c r="BG237" i="1"/>
  <c r="BK237" i="1" s="1"/>
  <c r="AB237" i="1"/>
  <c r="AA237" i="1"/>
  <c r="K237" i="1"/>
  <c r="AL237" i="1"/>
  <c r="AM237" i="1"/>
  <c r="S237" i="1" s="1"/>
  <c r="E243" i="3"/>
  <c r="AN237" i="1"/>
  <c r="AC237" i="1" s="1"/>
  <c r="AO237" i="1"/>
  <c r="AS237" i="1" s="1"/>
  <c r="AP237" i="1"/>
  <c r="BJ237" i="1" s="1"/>
  <c r="AV237" i="1"/>
  <c r="H243" i="3"/>
  <c r="V243" i="3" l="1"/>
  <c r="J243" i="3"/>
  <c r="U243" i="3"/>
  <c r="I243" i="3"/>
  <c r="BH237" i="1"/>
  <c r="BI237" i="1"/>
  <c r="T237" i="1"/>
  <c r="V237" i="1" s="1"/>
  <c r="O238" i="1" s="1"/>
  <c r="N243" i="3"/>
  <c r="X243" i="3"/>
  <c r="E241" i="7"/>
  <c r="AR237" i="1"/>
  <c r="L237" i="1"/>
  <c r="M237" i="1" s="1"/>
  <c r="I238" i="1" s="1"/>
  <c r="AQ237" i="1"/>
  <c r="U238" i="1" l="1"/>
  <c r="O243" i="3"/>
  <c r="Y243" i="3"/>
  <c r="P243" i="3"/>
  <c r="Z243" i="3"/>
  <c r="P238" i="1"/>
  <c r="AE237" i="1"/>
  <c r="AG237" i="1" s="1"/>
  <c r="X238" i="1" s="1"/>
  <c r="Q243" i="3" l="1"/>
  <c r="Y238" i="1"/>
  <c r="Z238" i="1"/>
  <c r="R238" i="1" s="1"/>
  <c r="AF238" i="1"/>
  <c r="D244" i="3"/>
  <c r="AU237" i="1"/>
  <c r="AW237" i="1" s="1"/>
  <c r="AK238" i="1" s="1"/>
  <c r="S243" i="3"/>
  <c r="K241" i="7"/>
  <c r="BL237" i="1"/>
  <c r="BN237" i="1" s="1"/>
  <c r="BC238" i="1" s="1"/>
  <c r="J238" i="1"/>
  <c r="Q238" i="1"/>
  <c r="F244" i="3" l="1"/>
  <c r="BD238" i="1"/>
  <c r="BM238" i="1"/>
  <c r="BF238" i="1"/>
  <c r="AT238" i="1" s="1"/>
  <c r="BG238" i="1"/>
  <c r="BK238" i="1" s="1"/>
  <c r="BE238" i="1"/>
  <c r="AD238" i="1" s="1"/>
  <c r="AM238" i="1"/>
  <c r="S238" i="1" s="1"/>
  <c r="AN238" i="1"/>
  <c r="AC238" i="1" s="1"/>
  <c r="AO238" i="1"/>
  <c r="AS238" i="1" s="1"/>
  <c r="E244" i="3"/>
  <c r="AL238" i="1"/>
  <c r="AV238" i="1"/>
  <c r="AP238" i="1"/>
  <c r="BJ238" i="1" s="1"/>
  <c r="AB238" i="1"/>
  <c r="AA238" i="1"/>
  <c r="K238" i="1"/>
  <c r="H244" i="3"/>
  <c r="AI238" i="1"/>
  <c r="X244" i="3" l="1"/>
  <c r="N244" i="3"/>
  <c r="E242" i="7"/>
  <c r="AR238" i="1"/>
  <c r="L238" i="1"/>
  <c r="M238" i="1" s="1"/>
  <c r="I239" i="1" s="1"/>
  <c r="AQ238" i="1"/>
  <c r="BH238" i="1"/>
  <c r="T238" i="1"/>
  <c r="V238" i="1" s="1"/>
  <c r="O239" i="1" s="1"/>
  <c r="BI238" i="1"/>
  <c r="U244" i="3"/>
  <c r="I244" i="3"/>
  <c r="V244" i="3"/>
  <c r="J244" i="3"/>
  <c r="P239" i="1" l="1"/>
  <c r="U239" i="1"/>
  <c r="AE238" i="1"/>
  <c r="AG238" i="1" s="1"/>
  <c r="X239" i="1" s="1"/>
  <c r="P244" i="3"/>
  <c r="Z244" i="3"/>
  <c r="O244" i="3"/>
  <c r="Y244" i="3"/>
  <c r="Q244" i="3" l="1"/>
  <c r="S244" i="3" s="1"/>
  <c r="AU238" i="1"/>
  <c r="AW238" i="1" s="1"/>
  <c r="AK239" i="1" s="1"/>
  <c r="Y239" i="1"/>
  <c r="Z239" i="1"/>
  <c r="R239" i="1" s="1"/>
  <c r="AF239" i="1"/>
  <c r="D245" i="3"/>
  <c r="H245" i="3" s="1"/>
  <c r="J239" i="1"/>
  <c r="Q239" i="1"/>
  <c r="BL238" i="1"/>
  <c r="BN238" i="1" s="1"/>
  <c r="BC239" i="1" s="1"/>
  <c r="K242" i="7" l="1"/>
  <c r="AN239" i="1"/>
  <c r="AC239" i="1" s="1"/>
  <c r="AO239" i="1"/>
  <c r="AS239" i="1" s="1"/>
  <c r="E245" i="3"/>
  <c r="AP239" i="1"/>
  <c r="BJ239" i="1" s="1"/>
  <c r="AV239" i="1"/>
  <c r="AL239" i="1"/>
  <c r="AM239" i="1"/>
  <c r="S239" i="1" s="1"/>
  <c r="AI239" i="1"/>
  <c r="BF239" i="1"/>
  <c r="AT239" i="1" s="1"/>
  <c r="BG239" i="1"/>
  <c r="BK239" i="1" s="1"/>
  <c r="F245" i="3"/>
  <c r="BE239" i="1"/>
  <c r="AD239" i="1" s="1"/>
  <c r="BD239" i="1"/>
  <c r="BM239" i="1"/>
  <c r="X245" i="3"/>
  <c r="AE239" i="1" s="1"/>
  <c r="E243" i="7"/>
  <c r="N245" i="3"/>
  <c r="K239" i="1"/>
  <c r="AB239" i="1"/>
  <c r="AA239" i="1"/>
  <c r="BI239" i="1" l="1"/>
  <c r="T239" i="1"/>
  <c r="V239" i="1" s="1"/>
  <c r="O240" i="1" s="1"/>
  <c r="BH239" i="1"/>
  <c r="AR239" i="1"/>
  <c r="L239" i="1"/>
  <c r="M239" i="1" s="1"/>
  <c r="I240" i="1" s="1"/>
  <c r="AQ239" i="1"/>
  <c r="U245" i="3"/>
  <c r="I245" i="3"/>
  <c r="V245" i="3"/>
  <c r="J245" i="3"/>
  <c r="AG239" i="1"/>
  <c r="X240" i="1" s="1"/>
  <c r="P240" i="1" l="1"/>
  <c r="D246" i="3"/>
  <c r="H246" i="3" s="1"/>
  <c r="Y240" i="1"/>
  <c r="Z240" i="1"/>
  <c r="R240" i="1" s="1"/>
  <c r="AF240" i="1"/>
  <c r="U240" i="1"/>
  <c r="P245" i="3"/>
  <c r="Z245" i="3"/>
  <c r="BL239" i="1" s="1"/>
  <c r="BN239" i="1" s="1"/>
  <c r="BC240" i="1" s="1"/>
  <c r="O245" i="3"/>
  <c r="Y245" i="3"/>
  <c r="AU239" i="1" s="1"/>
  <c r="AW239" i="1" s="1"/>
  <c r="AK240" i="1" s="1"/>
  <c r="Q245" i="3" l="1"/>
  <c r="K243" i="7" s="1"/>
  <c r="BE240" i="1"/>
  <c r="AD240" i="1" s="1"/>
  <c r="F246" i="3"/>
  <c r="BD240" i="1"/>
  <c r="BF240" i="1"/>
  <c r="AT240" i="1" s="1"/>
  <c r="BM240" i="1"/>
  <c r="BG240" i="1"/>
  <c r="BK240" i="1" s="1"/>
  <c r="E246" i="3"/>
  <c r="AP240" i="1"/>
  <c r="BJ240" i="1" s="1"/>
  <c r="AV240" i="1"/>
  <c r="AL240" i="1"/>
  <c r="AM240" i="1"/>
  <c r="S240" i="1" s="1"/>
  <c r="AN240" i="1"/>
  <c r="AC240" i="1" s="1"/>
  <c r="AO240" i="1"/>
  <c r="AS240" i="1" s="1"/>
  <c r="K240" i="1"/>
  <c r="AA240" i="1"/>
  <c r="AB240" i="1"/>
  <c r="AI240" i="1"/>
  <c r="N246" i="3"/>
  <c r="X246" i="3"/>
  <c r="AE240" i="1" s="1"/>
  <c r="E244" i="7"/>
  <c r="Q240" i="1"/>
  <c r="J240" i="1"/>
  <c r="S245" i="3" l="1"/>
  <c r="U246" i="3"/>
  <c r="I246" i="3"/>
  <c r="V246" i="3"/>
  <c r="J246" i="3"/>
  <c r="AG240" i="1"/>
  <c r="X241" i="1" s="1"/>
  <c r="BI240" i="1"/>
  <c r="T240" i="1"/>
  <c r="V240" i="1" s="1"/>
  <c r="O241" i="1" s="1"/>
  <c r="BH240" i="1"/>
  <c r="AR240" i="1"/>
  <c r="L240" i="1"/>
  <c r="M240" i="1" s="1"/>
  <c r="I241" i="1" s="1"/>
  <c r="AQ240" i="1"/>
  <c r="U241" i="1" l="1"/>
  <c r="D247" i="3"/>
  <c r="H247" i="3" s="1"/>
  <c r="Y241" i="1"/>
  <c r="Z241" i="1"/>
  <c r="R241" i="1" s="1"/>
  <c r="AF241" i="1"/>
  <c r="P241" i="1"/>
  <c r="P246" i="3"/>
  <c r="Z246" i="3"/>
  <c r="BL240" i="1" s="1"/>
  <c r="BN240" i="1" s="1"/>
  <c r="BC241" i="1" s="1"/>
  <c r="O246" i="3"/>
  <c r="Y246" i="3"/>
  <c r="AU240" i="1" s="1"/>
  <c r="AW240" i="1" s="1"/>
  <c r="AK241" i="1" s="1"/>
  <c r="Q246" i="3" l="1"/>
  <c r="K244" i="7" s="1"/>
  <c r="BE241" i="1"/>
  <c r="AD241" i="1" s="1"/>
  <c r="F247" i="3"/>
  <c r="BD241" i="1"/>
  <c r="BM241" i="1"/>
  <c r="BF241" i="1"/>
  <c r="AT241" i="1" s="1"/>
  <c r="BG241" i="1"/>
  <c r="BK241" i="1" s="1"/>
  <c r="AL241" i="1"/>
  <c r="AM241" i="1"/>
  <c r="S241" i="1" s="1"/>
  <c r="E247" i="3"/>
  <c r="AN241" i="1"/>
  <c r="AC241" i="1" s="1"/>
  <c r="AO241" i="1"/>
  <c r="AS241" i="1" s="1"/>
  <c r="AV241" i="1"/>
  <c r="AP241" i="1"/>
  <c r="BJ241" i="1" s="1"/>
  <c r="AI241" i="1"/>
  <c r="AB241" i="1"/>
  <c r="AA241" i="1"/>
  <c r="K241" i="1"/>
  <c r="N247" i="3"/>
  <c r="X247" i="3"/>
  <c r="AE241" i="1" s="1"/>
  <c r="E245" i="7"/>
  <c r="Q241" i="1"/>
  <c r="J241" i="1"/>
  <c r="S246" i="3" l="1"/>
  <c r="AG241" i="1"/>
  <c r="X242" i="1" s="1"/>
  <c r="AR241" i="1"/>
  <c r="L241" i="1"/>
  <c r="M241" i="1" s="1"/>
  <c r="I242" i="1" s="1"/>
  <c r="AQ241" i="1"/>
  <c r="U247" i="3"/>
  <c r="I247" i="3"/>
  <c r="BH241" i="1"/>
  <c r="T241" i="1"/>
  <c r="V241" i="1" s="1"/>
  <c r="O242" i="1" s="1"/>
  <c r="BI241" i="1"/>
  <c r="V247" i="3"/>
  <c r="J247" i="3"/>
  <c r="U242" i="1" l="1"/>
  <c r="P247" i="3"/>
  <c r="Z247" i="3"/>
  <c r="BL241" i="1" s="1"/>
  <c r="BN241" i="1" s="1"/>
  <c r="BC242" i="1" s="1"/>
  <c r="Y242" i="1"/>
  <c r="Z242" i="1"/>
  <c r="R242" i="1" s="1"/>
  <c r="AF242" i="1"/>
  <c r="D248" i="3"/>
  <c r="H248" i="3" s="1"/>
  <c r="P242" i="1"/>
  <c r="O247" i="3"/>
  <c r="Y247" i="3"/>
  <c r="AU241" i="1" s="1"/>
  <c r="AW241" i="1" s="1"/>
  <c r="AK242" i="1" s="1"/>
  <c r="F248" i="3" l="1"/>
  <c r="BD242" i="1"/>
  <c r="BM242" i="1"/>
  <c r="BF242" i="1"/>
  <c r="AT242" i="1" s="1"/>
  <c r="BG242" i="1"/>
  <c r="BK242" i="1" s="1"/>
  <c r="BE242" i="1"/>
  <c r="AD242" i="1" s="1"/>
  <c r="X248" i="3"/>
  <c r="AE242" i="1" s="1"/>
  <c r="N248" i="3"/>
  <c r="E246" i="7"/>
  <c r="AB242" i="1"/>
  <c r="AA242" i="1"/>
  <c r="K242" i="1"/>
  <c r="AM242" i="1"/>
  <c r="S242" i="1" s="1"/>
  <c r="AN242" i="1"/>
  <c r="AC242" i="1" s="1"/>
  <c r="AO242" i="1"/>
  <c r="AS242" i="1" s="1"/>
  <c r="E248" i="3"/>
  <c r="AL242" i="1"/>
  <c r="AP242" i="1"/>
  <c r="BJ242" i="1" s="1"/>
  <c r="AV242" i="1"/>
  <c r="J242" i="1"/>
  <c r="Q242" i="1"/>
  <c r="Q247" i="3"/>
  <c r="AI242" i="1"/>
  <c r="AG242" i="1" l="1"/>
  <c r="X243" i="1" s="1"/>
  <c r="S247" i="3"/>
  <c r="K245" i="7"/>
  <c r="AR242" i="1"/>
  <c r="L242" i="1"/>
  <c r="M242" i="1" s="1"/>
  <c r="I243" i="1" s="1"/>
  <c r="AQ242" i="1"/>
  <c r="U248" i="3"/>
  <c r="I248" i="3"/>
  <c r="BH242" i="1"/>
  <c r="T242" i="1"/>
  <c r="V242" i="1" s="1"/>
  <c r="O243" i="1" s="1"/>
  <c r="BI242" i="1"/>
  <c r="V248" i="3"/>
  <c r="J248" i="3"/>
  <c r="P243" i="1" l="1"/>
  <c r="D249" i="3"/>
  <c r="H249" i="3" s="1"/>
  <c r="Y243" i="1"/>
  <c r="Z243" i="1"/>
  <c r="R243" i="1" s="1"/>
  <c r="AF243" i="1"/>
  <c r="P248" i="3"/>
  <c r="Z248" i="3"/>
  <c r="BL242" i="1" s="1"/>
  <c r="BN242" i="1" s="1"/>
  <c r="BC243" i="1" s="1"/>
  <c r="O248" i="3"/>
  <c r="Y248" i="3"/>
  <c r="AU242" i="1" s="1"/>
  <c r="AW242" i="1" s="1"/>
  <c r="AK243" i="1" s="1"/>
  <c r="U243" i="1"/>
  <c r="F249" i="3" l="1"/>
  <c r="BM243" i="1"/>
  <c r="BF243" i="1"/>
  <c r="AT243" i="1" s="1"/>
  <c r="BD243" i="1"/>
  <c r="BG243" i="1"/>
  <c r="BK243" i="1" s="1"/>
  <c r="BE243" i="1"/>
  <c r="AD243" i="1" s="1"/>
  <c r="Q248" i="3"/>
  <c r="AN243" i="1"/>
  <c r="AC243" i="1" s="1"/>
  <c r="AO243" i="1"/>
  <c r="AS243" i="1" s="1"/>
  <c r="E249" i="3"/>
  <c r="AP243" i="1"/>
  <c r="BJ243" i="1" s="1"/>
  <c r="AV243" i="1"/>
  <c r="AL243" i="1"/>
  <c r="AM243" i="1"/>
  <c r="S243" i="1" s="1"/>
  <c r="K243" i="1"/>
  <c r="AB243" i="1"/>
  <c r="AA243" i="1"/>
  <c r="AI243" i="1"/>
  <c r="X249" i="3"/>
  <c r="AE243" i="1" s="1"/>
  <c r="E247" i="7"/>
  <c r="N249" i="3"/>
  <c r="Q243" i="1"/>
  <c r="J243" i="1"/>
  <c r="U249" i="3" l="1"/>
  <c r="I249" i="3"/>
  <c r="S248" i="3"/>
  <c r="K246" i="7"/>
  <c r="AR243" i="1"/>
  <c r="L243" i="1"/>
  <c r="M243" i="1" s="1"/>
  <c r="I244" i="1" s="1"/>
  <c r="AQ243" i="1"/>
  <c r="AG243" i="1"/>
  <c r="X244" i="1" s="1"/>
  <c r="V249" i="3"/>
  <c r="J249" i="3"/>
  <c r="BI243" i="1"/>
  <c r="T243" i="1"/>
  <c r="V243" i="1" s="1"/>
  <c r="O244" i="1" s="1"/>
  <c r="BH243" i="1"/>
  <c r="U244" i="1" l="1"/>
  <c r="D250" i="3"/>
  <c r="H250" i="3" s="1"/>
  <c r="Y244" i="1"/>
  <c r="Z244" i="1"/>
  <c r="R244" i="1" s="1"/>
  <c r="AF244" i="1"/>
  <c r="P244" i="1"/>
  <c r="Y249" i="3"/>
  <c r="AU243" i="1" s="1"/>
  <c r="AW243" i="1" s="1"/>
  <c r="AK244" i="1" s="1"/>
  <c r="O249" i="3"/>
  <c r="P249" i="3"/>
  <c r="Z249" i="3"/>
  <c r="BL243" i="1" s="1"/>
  <c r="BN243" i="1" s="1"/>
  <c r="BC244" i="1" s="1"/>
  <c r="AL244" i="1" l="1"/>
  <c r="E250" i="3"/>
  <c r="AO244" i="1"/>
  <c r="AS244" i="1" s="1"/>
  <c r="AM244" i="1"/>
  <c r="S244" i="1" s="1"/>
  <c r="AV244" i="1"/>
  <c r="AN244" i="1"/>
  <c r="AC244" i="1" s="1"/>
  <c r="AP244" i="1"/>
  <c r="BJ244" i="1" s="1"/>
  <c r="AI244" i="1"/>
  <c r="BE244" i="1"/>
  <c r="AD244" i="1" s="1"/>
  <c r="F250" i="3"/>
  <c r="BF244" i="1"/>
  <c r="AT244" i="1" s="1"/>
  <c r="BD244" i="1"/>
  <c r="BG244" i="1"/>
  <c r="BK244" i="1" s="1"/>
  <c r="BM244" i="1"/>
  <c r="N250" i="3"/>
  <c r="X250" i="3"/>
  <c r="AE244" i="1" s="1"/>
  <c r="E248" i="7"/>
  <c r="Q244" i="1"/>
  <c r="J244" i="1"/>
  <c r="Q249" i="3"/>
  <c r="AA244" i="1"/>
  <c r="AB244" i="1"/>
  <c r="K244" i="1"/>
  <c r="AG244" i="1" l="1"/>
  <c r="X245" i="1" s="1"/>
  <c r="V250" i="3"/>
  <c r="J250" i="3"/>
  <c r="S249" i="3"/>
  <c r="K247" i="7"/>
  <c r="U250" i="3"/>
  <c r="I250" i="3"/>
  <c r="T244" i="1"/>
  <c r="V244" i="1" s="1"/>
  <c r="O245" i="1" s="1"/>
  <c r="BI244" i="1"/>
  <c r="BH244" i="1"/>
  <c r="AR244" i="1"/>
  <c r="L244" i="1"/>
  <c r="M244" i="1" s="1"/>
  <c r="I245" i="1" s="1"/>
  <c r="AQ244" i="1"/>
  <c r="AF245" i="1" l="1"/>
  <c r="D251" i="3"/>
  <c r="H251" i="3" s="1"/>
  <c r="P245" i="1"/>
  <c r="Y245" i="1"/>
  <c r="U245" i="1"/>
  <c r="Z245" i="1"/>
  <c r="R245" i="1" s="1"/>
  <c r="P250" i="3"/>
  <c r="Z250" i="3"/>
  <c r="BL244" i="1" s="1"/>
  <c r="BN244" i="1" s="1"/>
  <c r="BC245" i="1" s="1"/>
  <c r="O250" i="3"/>
  <c r="Y250" i="3"/>
  <c r="AU244" i="1" s="1"/>
  <c r="AW244" i="1" s="1"/>
  <c r="AK245" i="1" s="1"/>
  <c r="AC53" i="3" l="1"/>
  <c r="AM245" i="1"/>
  <c r="S245" i="1" s="1"/>
  <c r="AL245" i="1"/>
  <c r="AV245" i="1"/>
  <c r="AP245" i="1"/>
  <c r="BJ245" i="1" s="1"/>
  <c r="AN245" i="1"/>
  <c r="AC245" i="1" s="1"/>
  <c r="AO245" i="1"/>
  <c r="AS245" i="1" s="1"/>
  <c r="E251" i="3"/>
  <c r="AI245" i="1"/>
  <c r="F251" i="3"/>
  <c r="BD245" i="1"/>
  <c r="BM245" i="1"/>
  <c r="BF245" i="1"/>
  <c r="AT245" i="1" s="1"/>
  <c r="BG245" i="1"/>
  <c r="BK245" i="1" s="1"/>
  <c r="BE245" i="1"/>
  <c r="AD245" i="1" s="1"/>
  <c r="N251" i="3"/>
  <c r="X251" i="3"/>
  <c r="E249" i="7"/>
  <c r="AF53" i="3"/>
  <c r="O51" i="7" s="1"/>
  <c r="AB245" i="1"/>
  <c r="K245" i="1"/>
  <c r="AA245" i="1"/>
  <c r="Q250" i="3"/>
  <c r="J245" i="1"/>
  <c r="Q245" i="1"/>
  <c r="T245" i="1" l="1"/>
  <c r="V245" i="1" s="1"/>
  <c r="O246" i="1" s="1"/>
  <c r="BH245" i="1"/>
  <c r="BI245" i="1"/>
  <c r="AQ245" i="1"/>
  <c r="L245" i="1"/>
  <c r="M245" i="1" s="1"/>
  <c r="I246" i="1" s="1"/>
  <c r="AR245" i="1"/>
  <c r="U251" i="3"/>
  <c r="I251" i="3"/>
  <c r="AD53" i="3"/>
  <c r="AE245" i="1"/>
  <c r="AG245" i="1" s="1"/>
  <c r="X246" i="1" s="1"/>
  <c r="AI53" i="3"/>
  <c r="V251" i="3"/>
  <c r="J251" i="3"/>
  <c r="AE53" i="3"/>
  <c r="K248" i="7"/>
  <c r="S250" i="3"/>
  <c r="D252" i="3" l="1"/>
  <c r="Y246" i="1"/>
  <c r="AF246" i="1"/>
  <c r="Z246" i="1"/>
  <c r="R246" i="1" s="1"/>
  <c r="U246" i="1"/>
  <c r="Z251" i="3"/>
  <c r="P251" i="3"/>
  <c r="AH53" i="3"/>
  <c r="P246" i="1"/>
  <c r="O251" i="3"/>
  <c r="Y251" i="3"/>
  <c r="AG53" i="3"/>
  <c r="Q251" i="3" l="1"/>
  <c r="S251" i="3" s="1"/>
  <c r="AB246" i="1"/>
  <c r="AA246" i="1"/>
  <c r="K246" i="1"/>
  <c r="H252" i="3"/>
  <c r="AU245" i="1"/>
  <c r="AW245" i="1" s="1"/>
  <c r="AK246" i="1" s="1"/>
  <c r="AJ53" i="3"/>
  <c r="J246" i="1"/>
  <c r="Q246" i="1"/>
  <c r="BL245" i="1"/>
  <c r="BN245" i="1" s="1"/>
  <c r="BC246" i="1" s="1"/>
  <c r="AK53" i="3"/>
  <c r="K249" i="7" l="1"/>
  <c r="AL53" i="3"/>
  <c r="U51" i="7" s="1"/>
  <c r="BF246" i="1"/>
  <c r="AT246" i="1" s="1"/>
  <c r="BG246" i="1"/>
  <c r="BK246" i="1" s="1"/>
  <c r="F252" i="3"/>
  <c r="BD246" i="1"/>
  <c r="BE246" i="1"/>
  <c r="AD246" i="1" s="1"/>
  <c r="BM246" i="1"/>
  <c r="AN246" i="1"/>
  <c r="AC246" i="1" s="1"/>
  <c r="AO246" i="1"/>
  <c r="AS246" i="1" s="1"/>
  <c r="AL246" i="1"/>
  <c r="AV246" i="1"/>
  <c r="E252" i="3"/>
  <c r="AP246" i="1"/>
  <c r="BJ246" i="1" s="1"/>
  <c r="AM246" i="1"/>
  <c r="S246" i="1" s="1"/>
  <c r="AI246" i="1"/>
  <c r="X252" i="3"/>
  <c r="E250" i="7"/>
  <c r="N252" i="3"/>
  <c r="AQ246" i="1" l="1"/>
  <c r="AR246" i="1"/>
  <c r="L246" i="1"/>
  <c r="M246" i="1" s="1"/>
  <c r="I247" i="1" s="1"/>
  <c r="T246" i="1"/>
  <c r="V246" i="1" s="1"/>
  <c r="O247" i="1" s="1"/>
  <c r="BH246" i="1"/>
  <c r="BI246" i="1"/>
  <c r="AE246" i="1"/>
  <c r="AG246" i="1" s="1"/>
  <c r="X247" i="1" s="1"/>
  <c r="U252" i="3"/>
  <c r="I252" i="3"/>
  <c r="V252" i="3"/>
  <c r="J252" i="3"/>
  <c r="U247" i="1" l="1"/>
  <c r="Y247" i="1"/>
  <c r="AF247" i="1"/>
  <c r="Z247" i="1"/>
  <c r="R247" i="1" s="1"/>
  <c r="D253" i="3"/>
  <c r="P247" i="1"/>
  <c r="Z252" i="3"/>
  <c r="P252" i="3"/>
  <c r="O252" i="3"/>
  <c r="Y252" i="3"/>
  <c r="AU246" i="1" l="1"/>
  <c r="AW246" i="1" s="1"/>
  <c r="AK247" i="1" s="1"/>
  <c r="H253" i="3"/>
  <c r="K247" i="1"/>
  <c r="AB247" i="1"/>
  <c r="AA247" i="1"/>
  <c r="Q252" i="3"/>
  <c r="BL246" i="1"/>
  <c r="BN246" i="1" s="1"/>
  <c r="BC247" i="1" s="1"/>
  <c r="J247" i="1"/>
  <c r="Q247" i="1"/>
  <c r="BF247" i="1" l="1"/>
  <c r="AT247" i="1" s="1"/>
  <c r="BD247" i="1"/>
  <c r="BE247" i="1"/>
  <c r="AD247" i="1" s="1"/>
  <c r="BM247" i="1"/>
  <c r="F253" i="3"/>
  <c r="BG247" i="1"/>
  <c r="BK247" i="1" s="1"/>
  <c r="K250" i="7"/>
  <c r="S252" i="3"/>
  <c r="X253" i="3"/>
  <c r="E251" i="7"/>
  <c r="N253" i="3"/>
  <c r="E253" i="3"/>
  <c r="AP247" i="1"/>
  <c r="BJ247" i="1" s="1"/>
  <c r="AV247" i="1"/>
  <c r="AM247" i="1"/>
  <c r="S247" i="1" s="1"/>
  <c r="AN247" i="1"/>
  <c r="AC247" i="1" s="1"/>
  <c r="AO247" i="1"/>
  <c r="AS247" i="1" s="1"/>
  <c r="AL247" i="1"/>
  <c r="AI247" i="1"/>
  <c r="BI247" i="1" l="1"/>
  <c r="T247" i="1"/>
  <c r="V247" i="1" s="1"/>
  <c r="O248" i="1" s="1"/>
  <c r="BH247" i="1"/>
  <c r="U253" i="3"/>
  <c r="I253" i="3"/>
  <c r="V253" i="3"/>
  <c r="J253" i="3"/>
  <c r="AR247" i="1"/>
  <c r="L247" i="1"/>
  <c r="M247" i="1" s="1"/>
  <c r="I248" i="1" s="1"/>
  <c r="AQ247" i="1"/>
  <c r="AE247" i="1"/>
  <c r="AG247" i="1" s="1"/>
  <c r="X248" i="1" s="1"/>
  <c r="D254" i="3" l="1"/>
  <c r="Y248" i="1"/>
  <c r="Z248" i="1"/>
  <c r="R248" i="1" s="1"/>
  <c r="AF248" i="1"/>
  <c r="P253" i="3"/>
  <c r="Z253" i="3"/>
  <c r="P248" i="1"/>
  <c r="O253" i="3"/>
  <c r="Y253" i="3"/>
  <c r="U248" i="1"/>
  <c r="Q253" i="3" l="1"/>
  <c r="K251" i="7" s="1"/>
  <c r="BL247" i="1"/>
  <c r="BN247" i="1" s="1"/>
  <c r="BC248" i="1" s="1"/>
  <c r="J248" i="1"/>
  <c r="Q248" i="1"/>
  <c r="AU247" i="1"/>
  <c r="AW247" i="1" s="1"/>
  <c r="AK248" i="1" s="1"/>
  <c r="AA248" i="1"/>
  <c r="K248" i="1"/>
  <c r="AB248" i="1"/>
  <c r="S253" i="3"/>
  <c r="H254" i="3"/>
  <c r="N254" i="3" l="1"/>
  <c r="E252" i="7"/>
  <c r="X254" i="3"/>
  <c r="AN248" i="1"/>
  <c r="AC248" i="1" s="1"/>
  <c r="AM248" i="1"/>
  <c r="S248" i="1" s="1"/>
  <c r="E254" i="3"/>
  <c r="AP248" i="1"/>
  <c r="BJ248" i="1" s="1"/>
  <c r="AV248" i="1"/>
  <c r="AO248" i="1"/>
  <c r="AS248" i="1" s="1"/>
  <c r="AL248" i="1"/>
  <c r="AI248" i="1"/>
  <c r="BE248" i="1"/>
  <c r="AD248" i="1" s="1"/>
  <c r="F254" i="3"/>
  <c r="BD248" i="1"/>
  <c r="BM248" i="1"/>
  <c r="BF248" i="1"/>
  <c r="AT248" i="1" s="1"/>
  <c r="BG248" i="1"/>
  <c r="BK248" i="1" s="1"/>
  <c r="AE248" i="1" l="1"/>
  <c r="BI248" i="1"/>
  <c r="T248" i="1"/>
  <c r="V248" i="1" s="1"/>
  <c r="O249" i="1" s="1"/>
  <c r="BH248" i="1"/>
  <c r="AG248" i="1"/>
  <c r="X249" i="1" s="1"/>
  <c r="V254" i="3"/>
  <c r="J254" i="3"/>
  <c r="AQ248" i="1"/>
  <c r="AR248" i="1"/>
  <c r="L248" i="1"/>
  <c r="M248" i="1" s="1"/>
  <c r="I249" i="1" s="1"/>
  <c r="U254" i="3"/>
  <c r="I254" i="3"/>
  <c r="U249" i="1" l="1"/>
  <c r="Y249" i="1"/>
  <c r="Z249" i="1"/>
  <c r="R249" i="1" s="1"/>
  <c r="AF249" i="1"/>
  <c r="D255" i="3"/>
  <c r="P249" i="1"/>
  <c r="Z254" i="3"/>
  <c r="P254" i="3"/>
  <c r="Y254" i="3"/>
  <c r="O254" i="3"/>
  <c r="AU248" i="1" l="1"/>
  <c r="AW248" i="1" s="1"/>
  <c r="AK249" i="1" s="1"/>
  <c r="H255" i="3"/>
  <c r="K249" i="1"/>
  <c r="AA249" i="1"/>
  <c r="AB249" i="1"/>
  <c r="Q254" i="3"/>
  <c r="BL248" i="1"/>
  <c r="BN248" i="1" s="1"/>
  <c r="BC249" i="1" s="1"/>
  <c r="J249" i="1"/>
  <c r="Q249" i="1"/>
  <c r="BF249" i="1" l="1"/>
  <c r="AT249" i="1" s="1"/>
  <c r="BG249" i="1"/>
  <c r="BK249" i="1" s="1"/>
  <c r="BE249" i="1"/>
  <c r="AD249" i="1" s="1"/>
  <c r="F255" i="3"/>
  <c r="BM249" i="1"/>
  <c r="BD249" i="1"/>
  <c r="X255" i="3"/>
  <c r="E253" i="7"/>
  <c r="N255" i="3"/>
  <c r="K252" i="7"/>
  <c r="S254" i="3"/>
  <c r="AN249" i="1"/>
  <c r="AC249" i="1" s="1"/>
  <c r="AO249" i="1"/>
  <c r="AS249" i="1" s="1"/>
  <c r="E255" i="3"/>
  <c r="AP249" i="1"/>
  <c r="BJ249" i="1" s="1"/>
  <c r="AV249" i="1"/>
  <c r="AL249" i="1"/>
  <c r="AM249" i="1"/>
  <c r="S249" i="1" s="1"/>
  <c r="AI249" i="1"/>
  <c r="AQ249" i="1" l="1"/>
  <c r="AR249" i="1"/>
  <c r="L249" i="1"/>
  <c r="M249" i="1" s="1"/>
  <c r="I250" i="1" s="1"/>
  <c r="BH249" i="1"/>
  <c r="BI249" i="1"/>
  <c r="T249" i="1"/>
  <c r="AE249" i="1"/>
  <c r="AG249" i="1" s="1"/>
  <c r="X250" i="1" s="1"/>
  <c r="U255" i="3"/>
  <c r="I255" i="3"/>
  <c r="V249" i="1"/>
  <c r="O250" i="1" s="1"/>
  <c r="V255" i="3"/>
  <c r="J255" i="3"/>
  <c r="D256" i="3" l="1"/>
  <c r="Y250" i="1"/>
  <c r="Z250" i="1"/>
  <c r="R250" i="1" s="1"/>
  <c r="AF250" i="1"/>
  <c r="P250" i="1"/>
  <c r="P255" i="3"/>
  <c r="Z255" i="3"/>
  <c r="U250" i="1"/>
  <c r="Y255" i="3"/>
  <c r="O255" i="3"/>
  <c r="Q255" i="3" l="1"/>
  <c r="K253" i="7" s="1"/>
  <c r="AU249" i="1"/>
  <c r="AW249" i="1" s="1"/>
  <c r="AK250" i="1" s="1"/>
  <c r="Q250" i="1"/>
  <c r="J250" i="1"/>
  <c r="BL249" i="1"/>
  <c r="BN249" i="1" s="1"/>
  <c r="BC250" i="1" s="1"/>
  <c r="K250" i="1"/>
  <c r="AB250" i="1"/>
  <c r="AA250" i="1"/>
  <c r="H256" i="3"/>
  <c r="S255" i="3" l="1"/>
  <c r="E256" i="3"/>
  <c r="AP250" i="1"/>
  <c r="BJ250" i="1" s="1"/>
  <c r="AV250" i="1"/>
  <c r="AM250" i="1"/>
  <c r="S250" i="1" s="1"/>
  <c r="AL250" i="1"/>
  <c r="AN250" i="1"/>
  <c r="AC250" i="1" s="1"/>
  <c r="AO250" i="1"/>
  <c r="AS250" i="1" s="1"/>
  <c r="AI250" i="1"/>
  <c r="N256" i="3"/>
  <c r="X256" i="3"/>
  <c r="E254" i="7"/>
  <c r="BD250" i="1"/>
  <c r="BM250" i="1"/>
  <c r="BE250" i="1"/>
  <c r="AD250" i="1" s="1"/>
  <c r="F256" i="3"/>
  <c r="BG250" i="1"/>
  <c r="BK250" i="1" s="1"/>
  <c r="BF250" i="1"/>
  <c r="AT250" i="1" s="1"/>
  <c r="BI250" i="1" l="1"/>
  <c r="T250" i="1"/>
  <c r="V250" i="1" s="1"/>
  <c r="O251" i="1" s="1"/>
  <c r="BH250" i="1"/>
  <c r="AR250" i="1"/>
  <c r="L250" i="1"/>
  <c r="M250" i="1" s="1"/>
  <c r="I251" i="1" s="1"/>
  <c r="AQ250" i="1"/>
  <c r="U256" i="3"/>
  <c r="I256" i="3"/>
  <c r="V256" i="3"/>
  <c r="J256" i="3"/>
  <c r="AE250" i="1"/>
  <c r="AG250" i="1" s="1"/>
  <c r="X251" i="1" s="1"/>
  <c r="D257" i="3" l="1"/>
  <c r="H257" i="3" s="1"/>
  <c r="Y251" i="1"/>
  <c r="Z251" i="1"/>
  <c r="R251" i="1" s="1"/>
  <c r="AF251" i="1"/>
  <c r="U251" i="1"/>
  <c r="P251" i="1"/>
  <c r="P256" i="3"/>
  <c r="Z256" i="3"/>
  <c r="O256" i="3"/>
  <c r="Y256" i="3"/>
  <c r="AU250" i="1" l="1"/>
  <c r="AW250" i="1" s="1"/>
  <c r="AK251" i="1" s="1"/>
  <c r="Q256" i="3"/>
  <c r="AB251" i="1"/>
  <c r="K251" i="1"/>
  <c r="AA251" i="1"/>
  <c r="BL250" i="1"/>
  <c r="BN250" i="1" s="1"/>
  <c r="BC251" i="1" s="1"/>
  <c r="Q251" i="1"/>
  <c r="J251" i="1"/>
  <c r="N257" i="3"/>
  <c r="E255" i="7"/>
  <c r="X257" i="3"/>
  <c r="AE251" i="1" s="1"/>
  <c r="BE251" i="1" l="1"/>
  <c r="AD251" i="1" s="1"/>
  <c r="F257" i="3"/>
  <c r="BD251" i="1"/>
  <c r="BM251" i="1"/>
  <c r="BF251" i="1"/>
  <c r="AT251" i="1" s="1"/>
  <c r="BG251" i="1"/>
  <c r="BK251" i="1" s="1"/>
  <c r="S256" i="3"/>
  <c r="K254" i="7"/>
  <c r="AL251" i="1"/>
  <c r="AN251" i="1"/>
  <c r="AC251" i="1" s="1"/>
  <c r="AG251" i="1" s="1"/>
  <c r="X252" i="1" s="1"/>
  <c r="AM251" i="1"/>
  <c r="S251" i="1" s="1"/>
  <c r="AO251" i="1"/>
  <c r="AS251" i="1" s="1"/>
  <c r="E257" i="3"/>
  <c r="AV251" i="1"/>
  <c r="AP251" i="1"/>
  <c r="BJ251" i="1" s="1"/>
  <c r="AI251" i="1"/>
  <c r="D258" i="3" l="1"/>
  <c r="H258" i="3" s="1"/>
  <c r="AF252" i="1"/>
  <c r="U257" i="3"/>
  <c r="I257" i="3"/>
  <c r="AR251" i="1"/>
  <c r="L251" i="1"/>
  <c r="M251" i="1" s="1"/>
  <c r="I252" i="1" s="1"/>
  <c r="Y252" i="1" s="1"/>
  <c r="AQ251" i="1"/>
  <c r="BH251" i="1"/>
  <c r="BI251" i="1"/>
  <c r="T251" i="1"/>
  <c r="V251" i="1" s="1"/>
  <c r="O252" i="1" s="1"/>
  <c r="V257" i="3"/>
  <c r="J257" i="3"/>
  <c r="O257" i="3" l="1"/>
  <c r="Y257" i="3"/>
  <c r="AU251" i="1" s="1"/>
  <c r="AW251" i="1" s="1"/>
  <c r="AK252" i="1" s="1"/>
  <c r="U252" i="1"/>
  <c r="P252" i="1"/>
  <c r="X258" i="3"/>
  <c r="AE252" i="1" s="1"/>
  <c r="E256" i="7"/>
  <c r="N258" i="3"/>
  <c r="K252" i="1"/>
  <c r="Z257" i="3"/>
  <c r="BL251" i="1" s="1"/>
  <c r="BN251" i="1" s="1"/>
  <c r="BC252" i="1" s="1"/>
  <c r="P257" i="3"/>
  <c r="Z252" i="1"/>
  <c r="R252" i="1" s="1"/>
  <c r="F258" i="3" l="1"/>
  <c r="BD252" i="1"/>
  <c r="BM252" i="1"/>
  <c r="BF252" i="1"/>
  <c r="AT252" i="1" s="1"/>
  <c r="BG252" i="1"/>
  <c r="BK252" i="1" s="1"/>
  <c r="BE252" i="1"/>
  <c r="AD252" i="1" s="1"/>
  <c r="AM252" i="1"/>
  <c r="S252" i="1" s="1"/>
  <c r="AP252" i="1"/>
  <c r="BJ252" i="1" s="1"/>
  <c r="AV252" i="1"/>
  <c r="AN252" i="1"/>
  <c r="AC252" i="1" s="1"/>
  <c r="AG252" i="1" s="1"/>
  <c r="AO252" i="1"/>
  <c r="AS252" i="1" s="1"/>
  <c r="E258" i="3"/>
  <c r="AL252" i="1"/>
  <c r="AI252" i="1"/>
  <c r="AA252" i="1"/>
  <c r="AB252" i="1"/>
  <c r="J252" i="1"/>
  <c r="Q252" i="1"/>
  <c r="Q257" i="3"/>
  <c r="S257" i="3" l="1"/>
  <c r="K255" i="7"/>
  <c r="AQ252" i="1"/>
  <c r="AR252" i="1"/>
  <c r="L252" i="1"/>
  <c r="M252" i="1" s="1"/>
  <c r="I253" i="1" s="1"/>
  <c r="X253" i="1"/>
  <c r="U258" i="3"/>
  <c r="I258" i="3"/>
  <c r="BI252" i="1"/>
  <c r="T252" i="1"/>
  <c r="V252" i="1" s="1"/>
  <c r="O253" i="1" s="1"/>
  <c r="BH252" i="1"/>
  <c r="V258" i="3"/>
  <c r="J258" i="3"/>
  <c r="U253" i="1" l="1"/>
  <c r="P253" i="1"/>
  <c r="P258" i="3"/>
  <c r="Z258" i="3"/>
  <c r="BL252" i="1" s="1"/>
  <c r="BN252" i="1" s="1"/>
  <c r="BC253" i="1" s="1"/>
  <c r="D259" i="3"/>
  <c r="H259" i="3" s="1"/>
  <c r="Y253" i="1"/>
  <c r="Z253" i="1"/>
  <c r="R253" i="1" s="1"/>
  <c r="AF253" i="1"/>
  <c r="O258" i="3"/>
  <c r="Y258" i="3"/>
  <c r="AU252" i="1" s="1"/>
  <c r="AW252" i="1" s="1"/>
  <c r="AK253" i="1" s="1"/>
  <c r="AN253" i="1" l="1"/>
  <c r="AC253" i="1" s="1"/>
  <c r="AO253" i="1"/>
  <c r="AS253" i="1" s="1"/>
  <c r="AL253" i="1"/>
  <c r="E259" i="3"/>
  <c r="AP253" i="1"/>
  <c r="BJ253" i="1" s="1"/>
  <c r="AV253" i="1"/>
  <c r="AM253" i="1"/>
  <c r="S253" i="1" s="1"/>
  <c r="J253" i="1"/>
  <c r="Q253" i="1"/>
  <c r="BF253" i="1"/>
  <c r="AT253" i="1" s="1"/>
  <c r="BG253" i="1"/>
  <c r="BK253" i="1" s="1"/>
  <c r="BE253" i="1"/>
  <c r="AD253" i="1" s="1"/>
  <c r="BD253" i="1"/>
  <c r="F259" i="3"/>
  <c r="BM253" i="1"/>
  <c r="Q258" i="3"/>
  <c r="K253" i="1"/>
  <c r="AA253" i="1"/>
  <c r="AB253" i="1"/>
  <c r="AI253" i="1"/>
  <c r="X259" i="3"/>
  <c r="AE253" i="1" s="1"/>
  <c r="N259" i="3"/>
  <c r="E257" i="7"/>
  <c r="BH253" i="1" l="1"/>
  <c r="BI253" i="1"/>
  <c r="T253" i="1"/>
  <c r="V253" i="1" s="1"/>
  <c r="O254" i="1" s="1"/>
  <c r="K256" i="7"/>
  <c r="S258" i="3"/>
  <c r="AR253" i="1"/>
  <c r="AQ253" i="1"/>
  <c r="L253" i="1"/>
  <c r="M253" i="1" s="1"/>
  <c r="I254" i="1" s="1"/>
  <c r="U259" i="3"/>
  <c r="I259" i="3"/>
  <c r="V259" i="3"/>
  <c r="J259" i="3"/>
  <c r="AG253" i="1"/>
  <c r="X254" i="1" s="1"/>
  <c r="U254" i="1" l="1"/>
  <c r="P254" i="1"/>
  <c r="Y259" i="3"/>
  <c r="AU253" i="1" s="1"/>
  <c r="AW253" i="1" s="1"/>
  <c r="AK254" i="1" s="1"/>
  <c r="O259" i="3"/>
  <c r="D260" i="3"/>
  <c r="H260" i="3" s="1"/>
  <c r="Y254" i="1"/>
  <c r="Z254" i="1"/>
  <c r="R254" i="1" s="1"/>
  <c r="AF254" i="1"/>
  <c r="P259" i="3"/>
  <c r="Z259" i="3"/>
  <c r="BL253" i="1" s="1"/>
  <c r="BN253" i="1" s="1"/>
  <c r="BC254" i="1" s="1"/>
  <c r="E260" i="3" l="1"/>
  <c r="AP254" i="1"/>
  <c r="BJ254" i="1" s="1"/>
  <c r="AV254" i="1"/>
  <c r="AL254" i="1"/>
  <c r="AM254" i="1"/>
  <c r="S254" i="1" s="1"/>
  <c r="AN254" i="1"/>
  <c r="AC254" i="1" s="1"/>
  <c r="AO254" i="1"/>
  <c r="AS254" i="1" s="1"/>
  <c r="AI254" i="1"/>
  <c r="BE254" i="1"/>
  <c r="AD254" i="1" s="1"/>
  <c r="F260" i="3"/>
  <c r="BD254" i="1"/>
  <c r="BM254" i="1"/>
  <c r="BG254" i="1"/>
  <c r="BK254" i="1" s="1"/>
  <c r="BF254" i="1"/>
  <c r="AT254" i="1" s="1"/>
  <c r="K254" i="1"/>
  <c r="AB254" i="1"/>
  <c r="AA254" i="1"/>
  <c r="Q254" i="1"/>
  <c r="J254" i="1"/>
  <c r="N260" i="3"/>
  <c r="X260" i="3"/>
  <c r="AE254" i="1" s="1"/>
  <c r="E258" i="7"/>
  <c r="Q259" i="3"/>
  <c r="AG254" i="1" l="1"/>
  <c r="X255" i="1" s="1"/>
  <c r="S259" i="3"/>
  <c r="K257" i="7"/>
  <c r="V260" i="3"/>
  <c r="J260" i="3"/>
  <c r="BI254" i="1"/>
  <c r="T254" i="1"/>
  <c r="V254" i="1" s="1"/>
  <c r="O255" i="1" s="1"/>
  <c r="BH254" i="1"/>
  <c r="AQ254" i="1"/>
  <c r="AR254" i="1"/>
  <c r="L254" i="1"/>
  <c r="M254" i="1" s="1"/>
  <c r="I255" i="1" s="1"/>
  <c r="U260" i="3"/>
  <c r="I260" i="3"/>
  <c r="U255" i="1" l="1"/>
  <c r="O260" i="3"/>
  <c r="Y260" i="3"/>
  <c r="AU254" i="1" s="1"/>
  <c r="AW254" i="1" s="1"/>
  <c r="AK255" i="1" s="1"/>
  <c r="P255" i="1"/>
  <c r="D261" i="3"/>
  <c r="H261" i="3" s="1"/>
  <c r="Y255" i="1"/>
  <c r="Z255" i="1"/>
  <c r="R255" i="1" s="1"/>
  <c r="AF255" i="1"/>
  <c r="P260" i="3"/>
  <c r="Z260" i="3"/>
  <c r="BL254" i="1" s="1"/>
  <c r="BN254" i="1" s="1"/>
  <c r="BC255" i="1" s="1"/>
  <c r="AL255" i="1" l="1"/>
  <c r="AO255" i="1"/>
  <c r="AS255" i="1" s="1"/>
  <c r="AM255" i="1"/>
  <c r="S255" i="1" s="1"/>
  <c r="AN255" i="1"/>
  <c r="AC255" i="1" s="1"/>
  <c r="AP255" i="1"/>
  <c r="BJ255" i="1" s="1"/>
  <c r="E261" i="3"/>
  <c r="AV255" i="1"/>
  <c r="AI255" i="1"/>
  <c r="BE255" i="1"/>
  <c r="AD255" i="1" s="1"/>
  <c r="BF255" i="1"/>
  <c r="AT255" i="1" s="1"/>
  <c r="BG255" i="1"/>
  <c r="BK255" i="1" s="1"/>
  <c r="F261" i="3"/>
  <c r="BD255" i="1"/>
  <c r="BM255" i="1"/>
  <c r="Q255" i="1"/>
  <c r="J255" i="1"/>
  <c r="AB255" i="1"/>
  <c r="AA255" i="1"/>
  <c r="K255" i="1"/>
  <c r="N261" i="3"/>
  <c r="E259" i="7"/>
  <c r="X261" i="3"/>
  <c r="AE255" i="1" s="1"/>
  <c r="Q260" i="3"/>
  <c r="U261" i="3" l="1"/>
  <c r="I261" i="3"/>
  <c r="K258" i="7"/>
  <c r="S260" i="3"/>
  <c r="BH255" i="1"/>
  <c r="T255" i="1"/>
  <c r="V255" i="1" s="1"/>
  <c r="O256" i="1" s="1"/>
  <c r="BI255" i="1"/>
  <c r="V261" i="3"/>
  <c r="J261" i="3"/>
  <c r="AG255" i="1"/>
  <c r="X256" i="1" s="1"/>
  <c r="AR255" i="1"/>
  <c r="L255" i="1"/>
  <c r="M255" i="1" s="1"/>
  <c r="I256" i="1" s="1"/>
  <c r="AQ255" i="1"/>
  <c r="Z256" i="1" l="1"/>
  <c r="R256" i="1" s="1"/>
  <c r="D262" i="3"/>
  <c r="H262" i="3" s="1"/>
  <c r="Y256" i="1"/>
  <c r="AF256" i="1"/>
  <c r="P256" i="1"/>
  <c r="O261" i="3"/>
  <c r="Y261" i="3"/>
  <c r="AU255" i="1" s="1"/>
  <c r="AW255" i="1" s="1"/>
  <c r="AK256" i="1" s="1"/>
  <c r="Z261" i="3"/>
  <c r="BL255" i="1" s="1"/>
  <c r="BN255" i="1" s="1"/>
  <c r="BC256" i="1" s="1"/>
  <c r="P261" i="3"/>
  <c r="U256" i="1"/>
  <c r="F262" i="3" l="1"/>
  <c r="BD256" i="1"/>
  <c r="BM256" i="1"/>
  <c r="BF256" i="1"/>
  <c r="AT256" i="1" s="1"/>
  <c r="BG256" i="1"/>
  <c r="BK256" i="1" s="1"/>
  <c r="BE256" i="1"/>
  <c r="AD256" i="1" s="1"/>
  <c r="AM256" i="1"/>
  <c r="S256" i="1" s="1"/>
  <c r="E262" i="3"/>
  <c r="AN256" i="1"/>
  <c r="AC256" i="1" s="1"/>
  <c r="AO256" i="1"/>
  <c r="AS256" i="1" s="1"/>
  <c r="AP256" i="1"/>
  <c r="BJ256" i="1" s="1"/>
  <c r="AV256" i="1"/>
  <c r="AL256" i="1"/>
  <c r="AI256" i="1"/>
  <c r="X262" i="3"/>
  <c r="AE256" i="1" s="1"/>
  <c r="E260" i="7"/>
  <c r="N262" i="3"/>
  <c r="J256" i="1"/>
  <c r="Q256" i="1"/>
  <c r="Q261" i="3"/>
  <c r="AB256" i="1"/>
  <c r="AA256" i="1"/>
  <c r="K256" i="1"/>
  <c r="AG256" i="1" l="1"/>
  <c r="X257" i="1" s="1"/>
  <c r="AQ256" i="1"/>
  <c r="AR256" i="1"/>
  <c r="L256" i="1"/>
  <c r="M256" i="1" s="1"/>
  <c r="I257" i="1" s="1"/>
  <c r="U262" i="3"/>
  <c r="I262" i="3"/>
  <c r="BI256" i="1"/>
  <c r="T256" i="1"/>
  <c r="V256" i="1" s="1"/>
  <c r="O257" i="1" s="1"/>
  <c r="BH256" i="1"/>
  <c r="S261" i="3"/>
  <c r="K259" i="7"/>
  <c r="V262" i="3"/>
  <c r="J262" i="3"/>
  <c r="AF257" i="1" l="1"/>
  <c r="D263" i="3"/>
  <c r="AC54" i="3" s="1"/>
  <c r="Z257" i="1"/>
  <c r="R257" i="1" s="1"/>
  <c r="P257" i="1"/>
  <c r="Y257" i="1"/>
  <c r="Z262" i="3"/>
  <c r="BL256" i="1" s="1"/>
  <c r="BN256" i="1" s="1"/>
  <c r="BC257" i="1" s="1"/>
  <c r="P262" i="3"/>
  <c r="O262" i="3"/>
  <c r="Y262" i="3"/>
  <c r="AU256" i="1" s="1"/>
  <c r="AW256" i="1" s="1"/>
  <c r="AK257" i="1" s="1"/>
  <c r="H263" i="3"/>
  <c r="U257" i="1"/>
  <c r="Q262" i="3" l="1"/>
  <c r="S262" i="3" s="1"/>
  <c r="AN257" i="1"/>
  <c r="AC257" i="1" s="1"/>
  <c r="AO257" i="1"/>
  <c r="AS257" i="1" s="1"/>
  <c r="E263" i="3"/>
  <c r="AP257" i="1"/>
  <c r="BJ257" i="1" s="1"/>
  <c r="AV257" i="1"/>
  <c r="AL257" i="1"/>
  <c r="AM257" i="1"/>
  <c r="S257" i="1" s="1"/>
  <c r="AI257" i="1"/>
  <c r="K257" i="1"/>
  <c r="AA257" i="1"/>
  <c r="AB257" i="1"/>
  <c r="X263" i="3"/>
  <c r="N263" i="3"/>
  <c r="E261" i="7"/>
  <c r="AF54" i="3"/>
  <c r="O52" i="7" s="1"/>
  <c r="J257" i="1"/>
  <c r="Q257" i="1"/>
  <c r="BF257" i="1"/>
  <c r="AT257" i="1" s="1"/>
  <c r="BG257" i="1"/>
  <c r="BK257" i="1" s="1"/>
  <c r="BE257" i="1"/>
  <c r="AD257" i="1" s="1"/>
  <c r="F263" i="3"/>
  <c r="BD257" i="1"/>
  <c r="BM257" i="1"/>
  <c r="K260" i="7" l="1"/>
  <c r="BH257" i="1"/>
  <c r="BI257" i="1"/>
  <c r="T257" i="1"/>
  <c r="V257" i="1" s="1"/>
  <c r="O258" i="1" s="1"/>
  <c r="AE257" i="1"/>
  <c r="AG257" i="1" s="1"/>
  <c r="X258" i="1" s="1"/>
  <c r="AI54" i="3"/>
  <c r="U263" i="3"/>
  <c r="I263" i="3"/>
  <c r="AD54" i="3"/>
  <c r="AQ257" i="1"/>
  <c r="AR257" i="1"/>
  <c r="L257" i="1"/>
  <c r="M257" i="1" s="1"/>
  <c r="I258" i="1" s="1"/>
  <c r="V263" i="3"/>
  <c r="J263" i="3"/>
  <c r="AE54" i="3"/>
  <c r="D264" i="3" l="1"/>
  <c r="Y258" i="1"/>
  <c r="Z258" i="1"/>
  <c r="R258" i="1" s="1"/>
  <c r="AF258" i="1"/>
  <c r="U258" i="1"/>
  <c r="O263" i="3"/>
  <c r="Y263" i="3"/>
  <c r="AG54" i="3"/>
  <c r="P258" i="1"/>
  <c r="P263" i="3"/>
  <c r="Z263" i="3"/>
  <c r="AH54" i="3"/>
  <c r="AU257" i="1" l="1"/>
  <c r="AW257" i="1" s="1"/>
  <c r="AK258" i="1" s="1"/>
  <c r="AJ54" i="3"/>
  <c r="Q263" i="3"/>
  <c r="K258" i="1"/>
  <c r="AA258" i="1"/>
  <c r="AB258" i="1"/>
  <c r="BL257" i="1"/>
  <c r="BN257" i="1" s="1"/>
  <c r="BC258" i="1" s="1"/>
  <c r="AK54" i="3"/>
  <c r="Q258" i="1"/>
  <c r="J258" i="1"/>
  <c r="H264" i="3"/>
  <c r="BD258" i="1" l="1"/>
  <c r="BM258" i="1"/>
  <c r="BE258" i="1"/>
  <c r="AD258" i="1" s="1"/>
  <c r="F264" i="3"/>
  <c r="BF258" i="1"/>
  <c r="AT258" i="1" s="1"/>
  <c r="BG258" i="1"/>
  <c r="BK258" i="1" s="1"/>
  <c r="S263" i="3"/>
  <c r="K261" i="7"/>
  <c r="AL54" i="3"/>
  <c r="U52" i="7" s="1"/>
  <c r="N264" i="3"/>
  <c r="X264" i="3"/>
  <c r="E262" i="7"/>
  <c r="E264" i="3"/>
  <c r="AP258" i="1"/>
  <c r="BJ258" i="1" s="1"/>
  <c r="AV258" i="1"/>
  <c r="AM258" i="1"/>
  <c r="S258" i="1" s="1"/>
  <c r="AL258" i="1"/>
  <c r="AN258" i="1"/>
  <c r="AC258" i="1" s="1"/>
  <c r="AO258" i="1"/>
  <c r="AS258" i="1" s="1"/>
  <c r="AI258" i="1"/>
  <c r="AE258" i="1" l="1"/>
  <c r="AG258" i="1" s="1"/>
  <c r="X259" i="1" s="1"/>
  <c r="AR258" i="1"/>
  <c r="L258" i="1"/>
  <c r="M258" i="1" s="1"/>
  <c r="I259" i="1" s="1"/>
  <c r="AQ258" i="1"/>
  <c r="U264" i="3"/>
  <c r="I264" i="3"/>
  <c r="BI258" i="1"/>
  <c r="T258" i="1"/>
  <c r="V258" i="1" s="1"/>
  <c r="O259" i="1" s="1"/>
  <c r="BH258" i="1"/>
  <c r="V264" i="3"/>
  <c r="J264" i="3"/>
  <c r="U259" i="1" l="1"/>
  <c r="O264" i="3"/>
  <c r="Y264" i="3"/>
  <c r="P259" i="1"/>
  <c r="P264" i="3"/>
  <c r="Z264" i="3"/>
  <c r="D265" i="3"/>
  <c r="Y259" i="1"/>
  <c r="Z259" i="1"/>
  <c r="R259" i="1" s="1"/>
  <c r="AF259" i="1"/>
  <c r="AB259" i="1" l="1"/>
  <c r="K259" i="1"/>
  <c r="AA259" i="1"/>
  <c r="Q259" i="1"/>
  <c r="J259" i="1"/>
  <c r="H265" i="3"/>
  <c r="AU258" i="1"/>
  <c r="AW258" i="1" s="1"/>
  <c r="AK259" i="1" s="1"/>
  <c r="Q264" i="3"/>
  <c r="BL258" i="1"/>
  <c r="BN258" i="1" s="1"/>
  <c r="BC259" i="1" s="1"/>
  <c r="BE259" i="1" l="1"/>
  <c r="AD259" i="1" s="1"/>
  <c r="BG259" i="1"/>
  <c r="BK259" i="1" s="1"/>
  <c r="F265" i="3"/>
  <c r="BD259" i="1"/>
  <c r="BM259" i="1"/>
  <c r="BF259" i="1"/>
  <c r="AT259" i="1" s="1"/>
  <c r="S264" i="3"/>
  <c r="K262" i="7"/>
  <c r="N265" i="3"/>
  <c r="E263" i="7"/>
  <c r="X265" i="3"/>
  <c r="AL259" i="1"/>
  <c r="AN259" i="1"/>
  <c r="AC259" i="1" s="1"/>
  <c r="AM259" i="1"/>
  <c r="S259" i="1" s="1"/>
  <c r="AO259" i="1"/>
  <c r="AS259" i="1" s="1"/>
  <c r="AP259" i="1"/>
  <c r="BJ259" i="1" s="1"/>
  <c r="E265" i="3"/>
  <c r="AV259" i="1"/>
  <c r="AI259" i="1"/>
  <c r="U265" i="3" l="1"/>
  <c r="I265" i="3"/>
  <c r="AR259" i="1"/>
  <c r="L259" i="1"/>
  <c r="M259" i="1" s="1"/>
  <c r="I260" i="1" s="1"/>
  <c r="AQ259" i="1"/>
  <c r="BH259" i="1"/>
  <c r="BI259" i="1"/>
  <c r="T259" i="1"/>
  <c r="V259" i="1" s="1"/>
  <c r="O260" i="1" s="1"/>
  <c r="V265" i="3"/>
  <c r="J265" i="3"/>
  <c r="AE259" i="1"/>
  <c r="AG259" i="1" s="1"/>
  <c r="X260" i="1" s="1"/>
  <c r="Z260" i="1" l="1"/>
  <c r="R260" i="1" s="1"/>
  <c r="D266" i="3"/>
  <c r="Y260" i="1"/>
  <c r="AF260" i="1"/>
  <c r="U260" i="1"/>
  <c r="P260" i="1"/>
  <c r="O265" i="3"/>
  <c r="Y265" i="3"/>
  <c r="P265" i="3"/>
  <c r="Z265" i="3"/>
  <c r="Q265" i="3" l="1"/>
  <c r="K263" i="7" s="1"/>
  <c r="H266" i="3"/>
  <c r="J260" i="1"/>
  <c r="Q260" i="1"/>
  <c r="BL259" i="1"/>
  <c r="BN259" i="1" s="1"/>
  <c r="BC260" i="1" s="1"/>
  <c r="AU259" i="1"/>
  <c r="AW259" i="1" s="1"/>
  <c r="AK260" i="1" s="1"/>
  <c r="AB260" i="1"/>
  <c r="AA260" i="1"/>
  <c r="K260" i="1"/>
  <c r="S265" i="3" l="1"/>
  <c r="X266" i="3"/>
  <c r="E264" i="7"/>
  <c r="N266" i="3"/>
  <c r="AM260" i="1"/>
  <c r="S260" i="1" s="1"/>
  <c r="AP260" i="1"/>
  <c r="BJ260" i="1" s="1"/>
  <c r="AV260" i="1"/>
  <c r="AN260" i="1"/>
  <c r="AC260" i="1" s="1"/>
  <c r="AO260" i="1"/>
  <c r="AS260" i="1" s="1"/>
  <c r="E266" i="3"/>
  <c r="AL260" i="1"/>
  <c r="AI260" i="1"/>
  <c r="F266" i="3"/>
  <c r="BD260" i="1"/>
  <c r="BM260" i="1"/>
  <c r="BF260" i="1"/>
  <c r="AT260" i="1" s="1"/>
  <c r="BG260" i="1"/>
  <c r="BK260" i="1" s="1"/>
  <c r="BE260" i="1"/>
  <c r="AD260" i="1" s="1"/>
  <c r="AQ260" i="1" l="1"/>
  <c r="AR260" i="1"/>
  <c r="L260" i="1"/>
  <c r="M260" i="1" s="1"/>
  <c r="I261" i="1" s="1"/>
  <c r="U266" i="3"/>
  <c r="I266" i="3"/>
  <c r="BI260" i="1"/>
  <c r="T260" i="1"/>
  <c r="V260" i="1" s="1"/>
  <c r="O261" i="1" s="1"/>
  <c r="BH260" i="1"/>
  <c r="V266" i="3"/>
  <c r="J266" i="3"/>
  <c r="AE260" i="1"/>
  <c r="AG260" i="1" s="1"/>
  <c r="X261" i="1" s="1"/>
  <c r="D267" i="3" l="1"/>
  <c r="Y261" i="1"/>
  <c r="Z261" i="1"/>
  <c r="R261" i="1" s="1"/>
  <c r="AF261" i="1"/>
  <c r="P261" i="1"/>
  <c r="P266" i="3"/>
  <c r="Z266" i="3"/>
  <c r="U261" i="1"/>
  <c r="O266" i="3"/>
  <c r="Y266" i="3"/>
  <c r="Q266" i="3" l="1"/>
  <c r="J261" i="1"/>
  <c r="Q261" i="1"/>
  <c r="K261" i="1"/>
  <c r="AA261" i="1"/>
  <c r="AB261" i="1"/>
  <c r="BL260" i="1"/>
  <c r="BN260" i="1" s="1"/>
  <c r="BC261" i="1" s="1"/>
  <c r="H267" i="3"/>
  <c r="AU260" i="1"/>
  <c r="AW260" i="1" s="1"/>
  <c r="AK261" i="1" s="1"/>
  <c r="AN261" i="1" l="1"/>
  <c r="AC261" i="1" s="1"/>
  <c r="AO261" i="1"/>
  <c r="AS261" i="1" s="1"/>
  <c r="AL261" i="1"/>
  <c r="E267" i="3"/>
  <c r="AP261" i="1"/>
  <c r="BJ261" i="1" s="1"/>
  <c r="AV261" i="1"/>
  <c r="AM261" i="1"/>
  <c r="S261" i="1" s="1"/>
  <c r="AI261" i="1"/>
  <c r="BF261" i="1"/>
  <c r="AT261" i="1" s="1"/>
  <c r="BG261" i="1"/>
  <c r="BK261" i="1" s="1"/>
  <c r="BE261" i="1"/>
  <c r="AD261" i="1" s="1"/>
  <c r="F267" i="3"/>
  <c r="BM261" i="1"/>
  <c r="BD261" i="1"/>
  <c r="X267" i="3"/>
  <c r="N267" i="3"/>
  <c r="E265" i="7"/>
  <c r="K264" i="7"/>
  <c r="S266" i="3"/>
  <c r="BH261" i="1" l="1"/>
  <c r="BI261" i="1"/>
  <c r="T261" i="1"/>
  <c r="V261" i="1" s="1"/>
  <c r="O262" i="1" s="1"/>
  <c r="U267" i="3"/>
  <c r="I267" i="3"/>
  <c r="AE261" i="1"/>
  <c r="AG261" i="1" s="1"/>
  <c r="X262" i="1" s="1"/>
  <c r="AR261" i="1"/>
  <c r="L261" i="1"/>
  <c r="M261" i="1" s="1"/>
  <c r="I262" i="1" s="1"/>
  <c r="AQ261" i="1"/>
  <c r="V267" i="3"/>
  <c r="J267" i="3"/>
  <c r="U262" i="1" l="1"/>
  <c r="D268" i="3"/>
  <c r="Y262" i="1"/>
  <c r="Z262" i="1"/>
  <c r="R262" i="1" s="1"/>
  <c r="AF262" i="1"/>
  <c r="P262" i="1"/>
  <c r="P267" i="3"/>
  <c r="Z267" i="3"/>
  <c r="Y267" i="3"/>
  <c r="O267" i="3"/>
  <c r="Q267" i="3" l="1"/>
  <c r="K265" i="7" s="1"/>
  <c r="BL261" i="1"/>
  <c r="BN261" i="1" s="1"/>
  <c r="BC262" i="1" s="1"/>
  <c r="K262" i="1"/>
  <c r="AB262" i="1"/>
  <c r="AA262" i="1"/>
  <c r="AU261" i="1"/>
  <c r="AW261" i="1" s="1"/>
  <c r="AK262" i="1" s="1"/>
  <c r="H268" i="3"/>
  <c r="Q262" i="1"/>
  <c r="J262" i="1"/>
  <c r="S267" i="3" l="1"/>
  <c r="N268" i="3"/>
  <c r="E266" i="7"/>
  <c r="X268" i="3"/>
  <c r="E268" i="3"/>
  <c r="AP262" i="1"/>
  <c r="BJ262" i="1" s="1"/>
  <c r="AV262" i="1"/>
  <c r="AM262" i="1"/>
  <c r="S262" i="1" s="1"/>
  <c r="AL262" i="1"/>
  <c r="AN262" i="1"/>
  <c r="AC262" i="1" s="1"/>
  <c r="AO262" i="1"/>
  <c r="AS262" i="1" s="1"/>
  <c r="AI262" i="1"/>
  <c r="F268" i="3"/>
  <c r="BD262" i="1"/>
  <c r="BM262" i="1"/>
  <c r="BE262" i="1"/>
  <c r="AD262" i="1" s="1"/>
  <c r="BF262" i="1"/>
  <c r="AT262" i="1" s="1"/>
  <c r="BG262" i="1"/>
  <c r="BK262" i="1" s="1"/>
  <c r="V268" i="3" l="1"/>
  <c r="J268" i="3"/>
  <c r="AQ262" i="1"/>
  <c r="AR262" i="1"/>
  <c r="L262" i="1"/>
  <c r="M262" i="1" s="1"/>
  <c r="I263" i="1" s="1"/>
  <c r="U268" i="3"/>
  <c r="I268" i="3"/>
  <c r="AE262" i="1"/>
  <c r="AG262" i="1" s="1"/>
  <c r="X263" i="1" s="1"/>
  <c r="BI262" i="1"/>
  <c r="T262" i="1"/>
  <c r="V262" i="1" s="1"/>
  <c r="O263" i="1" s="1"/>
  <c r="BH262" i="1"/>
  <c r="P263" i="1" l="1"/>
  <c r="P268" i="3"/>
  <c r="Z268" i="3"/>
  <c r="U263" i="1"/>
  <c r="Y268" i="3"/>
  <c r="O268" i="3"/>
  <c r="D269" i="3"/>
  <c r="H269" i="3" s="1"/>
  <c r="Y263" i="1"/>
  <c r="Z263" i="1"/>
  <c r="R263" i="1" s="1"/>
  <c r="AF263" i="1"/>
  <c r="N269" i="3" l="1"/>
  <c r="E267" i="7"/>
  <c r="X269" i="3"/>
  <c r="AE263" i="1" s="1"/>
  <c r="Q268" i="3"/>
  <c r="Q263" i="1"/>
  <c r="J263" i="1"/>
  <c r="AB263" i="1"/>
  <c r="K263" i="1"/>
  <c r="AA263" i="1"/>
  <c r="AU262" i="1"/>
  <c r="AW262" i="1" s="1"/>
  <c r="AK263" i="1" s="1"/>
  <c r="BL262" i="1"/>
  <c r="BN262" i="1" s="1"/>
  <c r="BC263" i="1" s="1"/>
  <c r="AL263" i="1" l="1"/>
  <c r="AN263" i="1"/>
  <c r="AC263" i="1" s="1"/>
  <c r="AM263" i="1"/>
  <c r="S263" i="1" s="1"/>
  <c r="AO263" i="1"/>
  <c r="AS263" i="1" s="1"/>
  <c r="AP263" i="1"/>
  <c r="BJ263" i="1" s="1"/>
  <c r="E269" i="3"/>
  <c r="AV263" i="1"/>
  <c r="AI263" i="1"/>
  <c r="BE263" i="1"/>
  <c r="AD263" i="1" s="1"/>
  <c r="F269" i="3"/>
  <c r="BD263" i="1"/>
  <c r="BM263" i="1"/>
  <c r="BF263" i="1"/>
  <c r="AT263" i="1" s="1"/>
  <c r="BG263" i="1"/>
  <c r="BK263" i="1" s="1"/>
  <c r="K266" i="7"/>
  <c r="S268" i="3"/>
  <c r="AG263" i="1" l="1"/>
  <c r="X264" i="1" s="1"/>
  <c r="D270" i="3" s="1"/>
  <c r="H270" i="3" s="1"/>
  <c r="V269" i="3"/>
  <c r="J269" i="3"/>
  <c r="AR263" i="1"/>
  <c r="L263" i="1"/>
  <c r="M263" i="1" s="1"/>
  <c r="I264" i="1" s="1"/>
  <c r="AQ263" i="1"/>
  <c r="U269" i="3"/>
  <c r="I269" i="3"/>
  <c r="BH263" i="1"/>
  <c r="BI263" i="1"/>
  <c r="T263" i="1"/>
  <c r="V263" i="1" s="1"/>
  <c r="O264" i="1" s="1"/>
  <c r="Y264" i="1" l="1"/>
  <c r="AF264" i="1"/>
  <c r="U264" i="1"/>
  <c r="Z264" i="1"/>
  <c r="R264" i="1" s="1"/>
  <c r="K264" i="1"/>
  <c r="O269" i="3"/>
  <c r="Y269" i="3"/>
  <c r="AU263" i="1" s="1"/>
  <c r="AW263" i="1" s="1"/>
  <c r="AK264" i="1" s="1"/>
  <c r="X270" i="3"/>
  <c r="AE264" i="1" s="1"/>
  <c r="E268" i="7"/>
  <c r="N270" i="3"/>
  <c r="P269" i="3"/>
  <c r="Z269" i="3"/>
  <c r="BL263" i="1" s="1"/>
  <c r="BN263" i="1" s="1"/>
  <c r="BC264" i="1" s="1"/>
  <c r="P264" i="1"/>
  <c r="AB264" i="1" l="1"/>
  <c r="AA264" i="1"/>
  <c r="F270" i="3"/>
  <c r="BD264" i="1"/>
  <c r="BM264" i="1"/>
  <c r="BF264" i="1"/>
  <c r="AT264" i="1" s="1"/>
  <c r="BG264" i="1"/>
  <c r="BK264" i="1" s="1"/>
  <c r="BE264" i="1"/>
  <c r="AD264" i="1" s="1"/>
  <c r="J264" i="1"/>
  <c r="Q264" i="1"/>
  <c r="Q269" i="3"/>
  <c r="AM264" i="1"/>
  <c r="S264" i="1" s="1"/>
  <c r="AN264" i="1"/>
  <c r="AC264" i="1" s="1"/>
  <c r="AO264" i="1"/>
  <c r="AS264" i="1" s="1"/>
  <c r="E270" i="3"/>
  <c r="AP264" i="1"/>
  <c r="BJ264" i="1" s="1"/>
  <c r="AV264" i="1"/>
  <c r="AL264" i="1"/>
  <c r="AI264" i="1"/>
  <c r="AG264" i="1" l="1"/>
  <c r="X265" i="1" s="1"/>
  <c r="AF265" i="1" s="1"/>
  <c r="AQ264" i="1"/>
  <c r="AR264" i="1"/>
  <c r="L264" i="1"/>
  <c r="M264" i="1" s="1"/>
  <c r="I265" i="1" s="1"/>
  <c r="S269" i="3"/>
  <c r="K267" i="7"/>
  <c r="BI264" i="1"/>
  <c r="T264" i="1"/>
  <c r="V264" i="1" s="1"/>
  <c r="O265" i="1" s="1"/>
  <c r="BH264" i="1"/>
  <c r="U270" i="3"/>
  <c r="I270" i="3"/>
  <c r="V270" i="3"/>
  <c r="J270" i="3"/>
  <c r="D271" i="3" l="1"/>
  <c r="H271" i="3" s="1"/>
  <c r="X271" i="3" s="1"/>
  <c r="AE265" i="1" s="1"/>
  <c r="P270" i="3"/>
  <c r="Z270" i="3"/>
  <c r="BL264" i="1" s="1"/>
  <c r="BN264" i="1" s="1"/>
  <c r="BC265" i="1" s="1"/>
  <c r="U265" i="1"/>
  <c r="O270" i="3"/>
  <c r="Y270" i="3"/>
  <c r="AU264" i="1" s="1"/>
  <c r="AW264" i="1" s="1"/>
  <c r="AK265" i="1" s="1"/>
  <c r="Z265" i="1"/>
  <c r="R265" i="1" s="1"/>
  <c r="P265" i="1"/>
  <c r="Y265" i="1"/>
  <c r="N271" i="3"/>
  <c r="E269" i="7" l="1"/>
  <c r="Q270" i="3"/>
  <c r="S270" i="3" s="1"/>
  <c r="BF265" i="1"/>
  <c r="AT265" i="1" s="1"/>
  <c r="BG265" i="1"/>
  <c r="BK265" i="1" s="1"/>
  <c r="BE265" i="1"/>
  <c r="AD265" i="1" s="1"/>
  <c r="BD265" i="1"/>
  <c r="F271" i="3"/>
  <c r="BM265" i="1"/>
  <c r="K265" i="1"/>
  <c r="AA265" i="1"/>
  <c r="AB265" i="1"/>
  <c r="J265" i="1"/>
  <c r="Q265" i="1"/>
  <c r="K268" i="7"/>
  <c r="AN265" i="1"/>
  <c r="AC265" i="1" s="1"/>
  <c r="AO265" i="1"/>
  <c r="AS265" i="1" s="1"/>
  <c r="E271" i="3"/>
  <c r="AP265" i="1"/>
  <c r="BJ265" i="1" s="1"/>
  <c r="AV265" i="1"/>
  <c r="AL265" i="1"/>
  <c r="AM265" i="1"/>
  <c r="S265" i="1" s="1"/>
  <c r="AI265" i="1"/>
  <c r="U271" i="3" l="1"/>
  <c r="I271" i="3"/>
  <c r="AQ265" i="1"/>
  <c r="AR265" i="1"/>
  <c r="L265" i="1"/>
  <c r="V271" i="3"/>
  <c r="J271" i="3"/>
  <c r="AG265" i="1"/>
  <c r="X266" i="1" s="1"/>
  <c r="M265" i="1"/>
  <c r="I266" i="1" s="1"/>
  <c r="BH265" i="1"/>
  <c r="BI265" i="1"/>
  <c r="T265" i="1"/>
  <c r="V265" i="1" s="1"/>
  <c r="O266" i="1" s="1"/>
  <c r="D272" i="3" l="1"/>
  <c r="H272" i="3" s="1"/>
  <c r="Y266" i="1"/>
  <c r="Z266" i="1"/>
  <c r="R266" i="1" s="1"/>
  <c r="AF266" i="1"/>
  <c r="U266" i="1"/>
  <c r="P266" i="1"/>
  <c r="O271" i="3"/>
  <c r="Y271" i="3"/>
  <c r="AU265" i="1" s="1"/>
  <c r="AW265" i="1" s="1"/>
  <c r="AK266" i="1" s="1"/>
  <c r="P271" i="3"/>
  <c r="Z271" i="3"/>
  <c r="BL265" i="1" s="1"/>
  <c r="BN265" i="1" s="1"/>
  <c r="BC266" i="1" s="1"/>
  <c r="Q271" i="3" l="1"/>
  <c r="S271" i="3" s="1"/>
  <c r="BE266" i="1"/>
  <c r="AD266" i="1" s="1"/>
  <c r="F272" i="3"/>
  <c r="BD266" i="1"/>
  <c r="BM266" i="1"/>
  <c r="BG266" i="1"/>
  <c r="BK266" i="1" s="1"/>
  <c r="BF266" i="1"/>
  <c r="AT266" i="1" s="1"/>
  <c r="E272" i="3"/>
  <c r="AP266" i="1"/>
  <c r="BJ266" i="1" s="1"/>
  <c r="AV266" i="1"/>
  <c r="AL266" i="1"/>
  <c r="AM266" i="1"/>
  <c r="S266" i="1" s="1"/>
  <c r="AN266" i="1"/>
  <c r="AC266" i="1" s="1"/>
  <c r="AO266" i="1"/>
  <c r="AS266" i="1" s="1"/>
  <c r="AI266" i="1"/>
  <c r="K269" i="7"/>
  <c r="K266" i="1"/>
  <c r="AB266" i="1"/>
  <c r="AA266" i="1"/>
  <c r="Q266" i="1"/>
  <c r="J266" i="1"/>
  <c r="N272" i="3"/>
  <c r="E270" i="7"/>
  <c r="X272" i="3"/>
  <c r="AE266" i="1" s="1"/>
  <c r="AG266" i="1" l="1"/>
  <c r="X267" i="1" s="1"/>
  <c r="AR266" i="1"/>
  <c r="L266" i="1"/>
  <c r="M266" i="1" s="1"/>
  <c r="I267" i="1" s="1"/>
  <c r="AQ266" i="1"/>
  <c r="U272" i="3"/>
  <c r="I272" i="3"/>
  <c r="BI266" i="1"/>
  <c r="T266" i="1"/>
  <c r="V266" i="1" s="1"/>
  <c r="O267" i="1" s="1"/>
  <c r="BH266" i="1"/>
  <c r="V272" i="3"/>
  <c r="J272" i="3"/>
  <c r="P267" i="1" l="1"/>
  <c r="D273" i="3"/>
  <c r="H273" i="3" s="1"/>
  <c r="Y267" i="1"/>
  <c r="Z267" i="1"/>
  <c r="R267" i="1" s="1"/>
  <c r="AF267" i="1"/>
  <c r="U267" i="1"/>
  <c r="O272" i="3"/>
  <c r="Y272" i="3"/>
  <c r="AU266" i="1" s="1"/>
  <c r="AW266" i="1" s="1"/>
  <c r="AK267" i="1" s="1"/>
  <c r="P272" i="3"/>
  <c r="Z272" i="3"/>
  <c r="BL266" i="1" s="1"/>
  <c r="BN266" i="1" s="1"/>
  <c r="BC267" i="1" s="1"/>
  <c r="Q272" i="3" l="1"/>
  <c r="K270" i="7" s="1"/>
  <c r="BE267" i="1"/>
  <c r="AD267" i="1" s="1"/>
  <c r="F273" i="3"/>
  <c r="BD267" i="1"/>
  <c r="BM267" i="1"/>
  <c r="BF267" i="1"/>
  <c r="AT267" i="1" s="1"/>
  <c r="BG267" i="1"/>
  <c r="BK267" i="1" s="1"/>
  <c r="AI267" i="1"/>
  <c r="S272" i="3"/>
  <c r="AB267" i="1"/>
  <c r="K267" i="1"/>
  <c r="AA267" i="1"/>
  <c r="N273" i="3"/>
  <c r="E271" i="7"/>
  <c r="X273" i="3"/>
  <c r="AE267" i="1" s="1"/>
  <c r="AL267" i="1"/>
  <c r="AN267" i="1"/>
  <c r="AC267" i="1" s="1"/>
  <c r="AM267" i="1"/>
  <c r="S267" i="1" s="1"/>
  <c r="AO267" i="1"/>
  <c r="AS267" i="1" s="1"/>
  <c r="E273" i="3"/>
  <c r="AP267" i="1"/>
  <c r="BJ267" i="1" s="1"/>
  <c r="AV267" i="1"/>
  <c r="Q267" i="1"/>
  <c r="J267" i="1"/>
  <c r="AG267" i="1" l="1"/>
  <c r="X268" i="1" s="1"/>
  <c r="BH267" i="1"/>
  <c r="T267" i="1"/>
  <c r="V267" i="1" s="1"/>
  <c r="O268" i="1" s="1"/>
  <c r="BI267" i="1"/>
  <c r="U273" i="3"/>
  <c r="I273" i="3"/>
  <c r="V273" i="3"/>
  <c r="J273" i="3"/>
  <c r="AR267" i="1"/>
  <c r="L267" i="1"/>
  <c r="M267" i="1" s="1"/>
  <c r="I268" i="1" s="1"/>
  <c r="AQ267" i="1"/>
  <c r="U268" i="1" l="1"/>
  <c r="O273" i="3"/>
  <c r="Y273" i="3"/>
  <c r="AU267" i="1" s="1"/>
  <c r="AW267" i="1" s="1"/>
  <c r="AK268" i="1" s="1"/>
  <c r="P273" i="3"/>
  <c r="Z273" i="3"/>
  <c r="BL267" i="1" s="1"/>
  <c r="BN267" i="1" s="1"/>
  <c r="BC268" i="1" s="1"/>
  <c r="P268" i="1"/>
  <c r="Y268" i="1"/>
  <c r="AF268" i="1"/>
  <c r="Z268" i="1"/>
  <c r="R268" i="1" s="1"/>
  <c r="D274" i="3"/>
  <c r="H274" i="3" s="1"/>
  <c r="Q273" i="3" l="1"/>
  <c r="S273" i="3" s="1"/>
  <c r="AM268" i="1"/>
  <c r="S268" i="1" s="1"/>
  <c r="AN268" i="1"/>
  <c r="AC268" i="1" s="1"/>
  <c r="AO268" i="1"/>
  <c r="AS268" i="1" s="1"/>
  <c r="E274" i="3"/>
  <c r="AP268" i="1"/>
  <c r="BJ268" i="1" s="1"/>
  <c r="AV268" i="1"/>
  <c r="AL268" i="1"/>
  <c r="AI268" i="1"/>
  <c r="F274" i="3"/>
  <c r="BD268" i="1"/>
  <c r="BM268" i="1"/>
  <c r="BF268" i="1"/>
  <c r="AT268" i="1" s="1"/>
  <c r="BG268" i="1"/>
  <c r="BK268" i="1" s="1"/>
  <c r="BE268" i="1"/>
  <c r="AD268" i="1" s="1"/>
  <c r="AB268" i="1"/>
  <c r="AA268" i="1"/>
  <c r="K268" i="1"/>
  <c r="X274" i="3"/>
  <c r="AE268" i="1" s="1"/>
  <c r="E272" i="7"/>
  <c r="N274" i="3"/>
  <c r="Q268" i="1"/>
  <c r="J268" i="1"/>
  <c r="K271" i="7" l="1"/>
  <c r="L268" i="1"/>
  <c r="M268" i="1" s="1"/>
  <c r="I269" i="1" s="1"/>
  <c r="AQ268" i="1"/>
  <c r="AR268" i="1"/>
  <c r="T268" i="1"/>
  <c r="V268" i="1" s="1"/>
  <c r="O269" i="1" s="1"/>
  <c r="BI268" i="1"/>
  <c r="BH268" i="1"/>
  <c r="AG268" i="1"/>
  <c r="X269" i="1" s="1"/>
  <c r="V274" i="3"/>
  <c r="J274" i="3"/>
  <c r="U274" i="3"/>
  <c r="I274" i="3"/>
  <c r="AF269" i="1" l="1"/>
  <c r="Y269" i="1"/>
  <c r="D275" i="3"/>
  <c r="Z269" i="1"/>
  <c r="R269" i="1" s="1"/>
  <c r="X28" i="1"/>
  <c r="U269" i="1"/>
  <c r="O28" i="1"/>
  <c r="S4" i="1" s="1"/>
  <c r="P269" i="1"/>
  <c r="I28" i="1"/>
  <c r="R4" i="1" s="1"/>
  <c r="O274" i="3"/>
  <c r="Y274" i="3"/>
  <c r="AU268" i="1" s="1"/>
  <c r="AW268" i="1" s="1"/>
  <c r="AK269" i="1" s="1"/>
  <c r="P274" i="3"/>
  <c r="Z274" i="3"/>
  <c r="BL268" i="1" s="1"/>
  <c r="BN268" i="1" s="1"/>
  <c r="BC269" i="1" s="1"/>
  <c r="BF269" i="1" l="1"/>
  <c r="AT269" i="1" s="1"/>
  <c r="BD269" i="1"/>
  <c r="BM269" i="1"/>
  <c r="BG269" i="1"/>
  <c r="BK269" i="1" s="1"/>
  <c r="BE269" i="1"/>
  <c r="AD269" i="1" s="1"/>
  <c r="F275" i="3"/>
  <c r="BC28" i="1"/>
  <c r="AP269" i="1"/>
  <c r="BJ269" i="1" s="1"/>
  <c r="AN269" i="1"/>
  <c r="AC269" i="1" s="1"/>
  <c r="E275" i="3"/>
  <c r="AL269" i="1"/>
  <c r="AO269" i="1"/>
  <c r="AS269" i="1" s="1"/>
  <c r="AM269" i="1"/>
  <c r="S269" i="1" s="1"/>
  <c r="AV269" i="1"/>
  <c r="AK28" i="1"/>
  <c r="H275" i="3"/>
  <c r="AC55" i="3"/>
  <c r="Q269" i="1"/>
  <c r="J269" i="1"/>
  <c r="AI269" i="1"/>
  <c r="D34" i="3"/>
  <c r="T4" i="1"/>
  <c r="K269" i="1"/>
  <c r="AA269" i="1"/>
  <c r="AB269" i="1"/>
  <c r="Q274" i="3"/>
  <c r="N275" i="3" l="1"/>
  <c r="X275" i="3"/>
  <c r="E273" i="7"/>
  <c r="H30" i="3"/>
  <c r="AF55" i="3"/>
  <c r="O53" i="7" s="1"/>
  <c r="F34" i="3"/>
  <c r="V4" i="1"/>
  <c r="U4" i="1"/>
  <c r="E34" i="3"/>
  <c r="AQ269" i="1"/>
  <c r="L269" i="1"/>
  <c r="M269" i="1" s="1"/>
  <c r="AR269" i="1"/>
  <c r="K272" i="7"/>
  <c r="S274" i="3"/>
  <c r="U275" i="3"/>
  <c r="U30" i="3" s="1"/>
  <c r="I275" i="3"/>
  <c r="AD55" i="3"/>
  <c r="V275" i="3"/>
  <c r="V30" i="3" s="1"/>
  <c r="J275" i="3"/>
  <c r="AE55" i="3"/>
  <c r="BH269" i="1"/>
  <c r="BI269" i="1"/>
  <c r="T269" i="1"/>
  <c r="V269" i="1" s="1"/>
  <c r="Y275" i="3" l="1"/>
  <c r="O275" i="3"/>
  <c r="I30" i="3"/>
  <c r="AG55" i="3"/>
  <c r="Z275" i="3"/>
  <c r="P275" i="3"/>
  <c r="J30" i="3"/>
  <c r="AH55" i="3"/>
  <c r="AE269" i="1"/>
  <c r="AG269" i="1" s="1"/>
  <c r="X30" i="3"/>
  <c r="AI55" i="3"/>
  <c r="Q275" i="3" l="1"/>
  <c r="K273" i="7" s="1"/>
  <c r="R36" i="3"/>
  <c r="AM36" i="3" s="1"/>
  <c r="V34" i="7" s="1"/>
  <c r="BL269" i="1"/>
  <c r="BN269" i="1" s="1"/>
  <c r="Z30" i="3"/>
  <c r="AK55" i="3"/>
  <c r="AU269" i="1"/>
  <c r="AW269" i="1" s="1"/>
  <c r="Y30" i="3"/>
  <c r="AJ55" i="3"/>
  <c r="AL55" i="3" l="1"/>
  <c r="U53" i="7" s="1"/>
  <c r="S275" i="3"/>
</calcChain>
</file>

<file path=xl/sharedStrings.xml><?xml version="1.0" encoding="utf-8"?>
<sst xmlns="http://schemas.openxmlformats.org/spreadsheetml/2006/main" count="569" uniqueCount="330">
  <si>
    <t>year</t>
  </si>
  <si>
    <t>month</t>
  </si>
  <si>
    <t>Flow</t>
  </si>
  <si>
    <t>total</t>
  </si>
  <si>
    <t>Const</t>
  </si>
  <si>
    <t>Selected</t>
  </si>
  <si>
    <t>regime</t>
  </si>
  <si>
    <t>flow index</t>
  </si>
  <si>
    <t>cyclic</t>
  </si>
  <si>
    <t>Flow generator</t>
  </si>
  <si>
    <t>log-normal (m1.051, sd0.04)</t>
  </si>
  <si>
    <t>tot flow</t>
  </si>
  <si>
    <t>IF</t>
  </si>
  <si>
    <t>Seasonal</t>
  </si>
  <si>
    <t>Seas+annual</t>
  </si>
  <si>
    <t>1=constant; 2=seasonal; 3=seasonal + annual</t>
  </si>
  <si>
    <t>Primary production</t>
  </si>
  <si>
    <t>r</t>
  </si>
  <si>
    <t>K</t>
  </si>
  <si>
    <t>Secondary production</t>
  </si>
  <si>
    <t>Water regime</t>
  </si>
  <si>
    <t>B0</t>
  </si>
  <si>
    <t>of standing stock of algae</t>
  </si>
  <si>
    <t>of water flow</t>
  </si>
  <si>
    <t>Biomass</t>
  </si>
  <si>
    <t>Consumption</t>
  </si>
  <si>
    <t>Zoopl</t>
  </si>
  <si>
    <t>Tilapia</t>
  </si>
  <si>
    <t>Clarias</t>
  </si>
  <si>
    <t>Sum</t>
  </si>
  <si>
    <t>Mortality</t>
  </si>
  <si>
    <t>Secondary production (zoopl, insects)</t>
  </si>
  <si>
    <t>Tiger</t>
  </si>
  <si>
    <t>digest</t>
  </si>
  <si>
    <t>Predation matrix</t>
  </si>
  <si>
    <t>2ary prod</t>
  </si>
  <si>
    <t>1ary prod</t>
  </si>
  <si>
    <t>Fish</t>
  </si>
  <si>
    <t>Prey</t>
  </si>
  <si>
    <t>age month</t>
  </si>
  <si>
    <t>Lt</t>
  </si>
  <si>
    <t>Wt</t>
  </si>
  <si>
    <t>N</t>
  </si>
  <si>
    <t>Bio</t>
  </si>
  <si>
    <t>sel effic</t>
  </si>
  <si>
    <t>Linf</t>
  </si>
  <si>
    <t>Conversion</t>
  </si>
  <si>
    <t>of standing stock of prey</t>
  </si>
  <si>
    <t>Catch</t>
  </si>
  <si>
    <t>Predation mortality</t>
  </si>
  <si>
    <t>Consumption mortality</t>
  </si>
  <si>
    <t>Predation</t>
  </si>
  <si>
    <t>Growth</t>
  </si>
  <si>
    <t>Tilapia km2</t>
  </si>
  <si>
    <t>Clarias km2</t>
  </si>
  <si>
    <t>Tiger km2</t>
  </si>
  <si>
    <t>Sum Fish</t>
  </si>
  <si>
    <t>tons</t>
  </si>
  <si>
    <t>Total</t>
  </si>
  <si>
    <t>r(food)</t>
  </si>
  <si>
    <t>Cumulative biomasses 20 y</t>
  </si>
  <si>
    <t>1ary</t>
  </si>
  <si>
    <t>2ary</t>
  </si>
  <si>
    <t>tilapia</t>
  </si>
  <si>
    <t>clarias</t>
  </si>
  <si>
    <t>tiger</t>
  </si>
  <si>
    <t>a</t>
  </si>
  <si>
    <t>b</t>
  </si>
  <si>
    <t>Tiger fish</t>
  </si>
  <si>
    <t>M</t>
  </si>
  <si>
    <t>inches</t>
  </si>
  <si>
    <t>cm</t>
  </si>
  <si>
    <t>maturity</t>
  </si>
  <si>
    <t>21-26cm</t>
  </si>
  <si>
    <t>46cm</t>
  </si>
  <si>
    <t>11-20cm</t>
  </si>
  <si>
    <t>mesh</t>
  </si>
  <si>
    <t>mean size</t>
  </si>
  <si>
    <t>estimation</t>
  </si>
  <si>
    <t>Prediction</t>
  </si>
  <si>
    <t>intercept</t>
  </si>
  <si>
    <t>slope*mesh</t>
  </si>
  <si>
    <t>mesh size milimeters</t>
  </si>
  <si>
    <t>any</t>
  </si>
  <si>
    <t>Fishery artisanal</t>
  </si>
  <si>
    <t>mesh size</t>
  </si>
  <si>
    <t>Mean size (calculated from mesh size, above)</t>
  </si>
  <si>
    <t>days</t>
  </si>
  <si>
    <t>Fishery recreative</t>
  </si>
  <si>
    <t>rod/days</t>
  </si>
  <si>
    <t>0=closed; 1=open fishery</t>
  </si>
  <si>
    <t>Veda Art</t>
  </si>
  <si>
    <t>Veda</t>
  </si>
  <si>
    <t>qart</t>
  </si>
  <si>
    <t>M2</t>
  </si>
  <si>
    <t>recycling</t>
  </si>
  <si>
    <t>fraction of mortality the month before recycled</t>
  </si>
  <si>
    <t>monthly; residual mortality (compensastes in case of no predation)</t>
  </si>
  <si>
    <r>
      <t xml:space="preserve">M2 </t>
    </r>
    <r>
      <rPr>
        <sz val="8"/>
        <rFont val="Arial"/>
        <family val="2"/>
      </rPr>
      <t>compensatory</t>
    </r>
  </si>
  <si>
    <t>Climate</t>
  </si>
  <si>
    <t>1=hot, flood; 2=cool, dry</t>
  </si>
  <si>
    <t>milimeters; 1''=2.54 cm</t>
  </si>
  <si>
    <t>L mat</t>
  </si>
  <si>
    <t>Calculation of selection penalty for catching fish smaller than size at maturity. Blue cells not used</t>
  </si>
  <si>
    <t>ESTIMATION OF SELECTIVITY OF GILL-NETS, MATURE SIZES AND PENALTIES FOR CATCHING BELOW MATURITY SIZES FOR 3 SPECIES</t>
  </si>
  <si>
    <t>Under-mature penalty on catchability (calculated as well from sheet Selectivity)</t>
  </si>
  <si>
    <t>value that multiplies catchability</t>
  </si>
  <si>
    <t>days fishing month</t>
  </si>
  <si>
    <t>tons catch/day.net/ton Biomass</t>
  </si>
  <si>
    <t>nets/fisher</t>
  </si>
  <si>
    <t>fishers</t>
  </si>
  <si>
    <t>men</t>
  </si>
  <si>
    <t>nets</t>
  </si>
  <si>
    <t>tons/rod.day/ton Biomass</t>
  </si>
  <si>
    <t>angler/days in a year</t>
  </si>
  <si>
    <t>Sports fishery (tons)</t>
  </si>
  <si>
    <t>Artisanal catch (tons)</t>
  </si>
  <si>
    <t>Total catch (tons)</t>
  </si>
  <si>
    <t>no catch</t>
  </si>
  <si>
    <t>Lmat</t>
  </si>
  <si>
    <t>Cumulative catches 20 y</t>
  </si>
  <si>
    <t>BIOLOGICAL / TEC PARAMETERS</t>
  </si>
  <si>
    <t>ECONOMIC PARAMETERS</t>
  </si>
  <si>
    <t>DEVELOPED 2009//JdS</t>
  </si>
  <si>
    <t>ANNUAL</t>
  </si>
  <si>
    <t>Art catch</t>
  </si>
  <si>
    <t>Revenue; Fishery artisanal</t>
  </si>
  <si>
    <t>Tilapia a</t>
  </si>
  <si>
    <t>Tilapia b</t>
  </si>
  <si>
    <t>increase in price/kg per cm</t>
  </si>
  <si>
    <t>base kg/price for tilapia of 0cm</t>
  </si>
  <si>
    <t>price/kg, irrespective of size</t>
  </si>
  <si>
    <t>discount</t>
  </si>
  <si>
    <t>discount rate, monthly</t>
  </si>
  <si>
    <t>Revenue</t>
  </si>
  <si>
    <t>Revenue disc</t>
  </si>
  <si>
    <t>Total disc</t>
  </si>
  <si>
    <t>Art+Sportcatch</t>
  </si>
  <si>
    <t>Artisanal</t>
  </si>
  <si>
    <t>Revenue Artisanal</t>
  </si>
  <si>
    <t>Discounted</t>
  </si>
  <si>
    <t>Total Artisanal</t>
  </si>
  <si>
    <t>hot value</t>
  </si>
  <si>
    <t>index</t>
  </si>
  <si>
    <t>price</t>
  </si>
  <si>
    <t>fraction of original price if caught during hot season (spoilage)</t>
  </si>
  <si>
    <t>1000 MTn$</t>
  </si>
  <si>
    <t>ANNUAL REVENUE</t>
  </si>
  <si>
    <r>
      <t xml:space="preserve">tons; </t>
    </r>
    <r>
      <rPr>
        <sz val="10"/>
        <color indexed="10"/>
        <rFont val="Arial"/>
        <family val="2"/>
      </rPr>
      <t>originally 100, set to 0.001 in mono-specific simulation</t>
    </r>
  </si>
  <si>
    <t>initial biomass, tons</t>
  </si>
  <si>
    <r>
      <t xml:space="preserve">tons; </t>
    </r>
    <r>
      <rPr>
        <sz val="10"/>
        <color indexed="10"/>
        <rFont val="Arial"/>
        <family val="2"/>
      </rPr>
      <t>originally 30, set to 0.001 in mono-specific simulation</t>
    </r>
  </si>
  <si>
    <t xml:space="preserve"> by Jorge Santos</t>
  </si>
  <si>
    <t>What you should achieve in the present lab</t>
  </si>
  <si>
    <t>Progression</t>
  </si>
  <si>
    <t>Software</t>
  </si>
  <si>
    <t>Further reading and exercises</t>
  </si>
  <si>
    <t>STATUS: fsh</t>
  </si>
  <si>
    <t>Biology</t>
  </si>
  <si>
    <t>Economics</t>
  </si>
  <si>
    <t>Management</t>
  </si>
  <si>
    <t>In order to manage this fishery you can regulate a number of factors, i.e. the management controls.</t>
  </si>
  <si>
    <r>
      <t xml:space="preserve">c) </t>
    </r>
    <r>
      <rPr>
        <i/>
        <sz val="10"/>
        <rFont val="Arial"/>
        <family val="2"/>
      </rPr>
      <t>Closed seasons</t>
    </r>
    <r>
      <rPr>
        <sz val="10"/>
        <rFont val="Arial"/>
        <family val="2"/>
      </rPr>
      <t>. You can close the fishing grounds one month at the time, up to 12 months.</t>
    </r>
  </si>
  <si>
    <t>e) You can combine all the controls above, or find new solutions.</t>
  </si>
  <si>
    <t>Scientific Advice</t>
  </si>
  <si>
    <t>You are going to make a new management plan with a horizon of 5-10 years.</t>
  </si>
  <si>
    <t>Good luck,</t>
  </si>
  <si>
    <t>Corrumane dam ecosystem</t>
  </si>
  <si>
    <t>PARAMETERS</t>
  </si>
  <si>
    <t>(things that you cannot change)</t>
  </si>
  <si>
    <t>ABOUT THE MODEL</t>
  </si>
  <si>
    <t>VARIABLES</t>
  </si>
  <si>
    <t>Open /Closed</t>
  </si>
  <si>
    <t>sum</t>
  </si>
  <si>
    <t>USE THIS SHEET OR OTHERS TO SET A STRATEGY FOR YOUR FISHERY AND STORE RESULTS</t>
  </si>
  <si>
    <t>developed //JdS</t>
  </si>
  <si>
    <t>Artisanal fishery</t>
  </si>
  <si>
    <t>Input parameters overruled in another sheet</t>
  </si>
  <si>
    <t>men=boats</t>
  </si>
  <si>
    <t>nets pr boat</t>
  </si>
  <si>
    <t>Artisanal gill-net: closed season (months)</t>
  </si>
  <si>
    <t>* for chosen mesh size, left</t>
  </si>
  <si>
    <t>Mean size* (cm)</t>
  </si>
  <si>
    <t>Length</t>
  </si>
  <si>
    <t>Artisanal Catch</t>
  </si>
  <si>
    <t>Partial output information</t>
  </si>
  <si>
    <t>Ecological regime</t>
  </si>
  <si>
    <t>Flow cycle</t>
  </si>
  <si>
    <t>hot</t>
  </si>
  <si>
    <t>cooler</t>
  </si>
  <si>
    <t>Food preference matrix</t>
  </si>
  <si>
    <t>(contains formulas -don't touch)</t>
  </si>
  <si>
    <t>OUTPUT (month-based)</t>
  </si>
  <si>
    <t>Landings (tons)</t>
  </si>
  <si>
    <t>Revenue (1000 MTn$)</t>
  </si>
  <si>
    <t>Total tMTn$</t>
  </si>
  <si>
    <t>OUTPUT (annual)</t>
  </si>
  <si>
    <t>Multi-annual</t>
  </si>
  <si>
    <t>Formulas, don't change!</t>
  </si>
  <si>
    <t>days fishing pr month</t>
  </si>
  <si>
    <t>Total discounted (NPV)</t>
  </si>
  <si>
    <t>We start with a relatively simple single-species, single-fleet, situation</t>
  </si>
  <si>
    <t>In this course you will be drilled in the provision of advice to management.</t>
  </si>
  <si>
    <t>Utilize an ecological model to make forecasts useful for management advice</t>
  </si>
  <si>
    <t>Analyse the suitability of controls in face of environmental variation</t>
  </si>
  <si>
    <t>Utilize input and technical controls to fisheries</t>
  </si>
  <si>
    <t>Define and deal with different management objectives</t>
  </si>
  <si>
    <t>Begin by reading the background story (Introduction)</t>
  </si>
  <si>
    <t xml:space="preserve">Experiment and synthesize your experiences </t>
  </si>
  <si>
    <t>Analyse the sensitivity of your forecasts to uncertainty in food preferences</t>
  </si>
  <si>
    <t>Avoid touching cells other than those marked in yellow. Use clean sheets.</t>
  </si>
  <si>
    <t>Syllabus for the present course, and material cited therein.</t>
  </si>
  <si>
    <r>
      <t xml:space="preserve">in a </t>
    </r>
    <r>
      <rPr>
        <b/>
        <i/>
        <sz val="10"/>
        <rFont val="Verdana"/>
        <family val="2"/>
      </rPr>
      <t>bottom-up controlled ecosystem</t>
    </r>
  </si>
  <si>
    <t>Design different strategies (maybe in coordination with fellow workers)</t>
  </si>
  <si>
    <r>
      <t xml:space="preserve">Your workplace is sheet </t>
    </r>
    <r>
      <rPr>
        <i/>
        <sz val="9"/>
        <rFont val="Verdana"/>
        <family val="2"/>
      </rPr>
      <t>Simulations.</t>
    </r>
    <r>
      <rPr>
        <sz val="9"/>
        <rFont val="Verdana"/>
        <family val="2"/>
      </rPr>
      <t xml:space="preserve"> The others are general information</t>
    </r>
  </si>
  <si>
    <r>
      <t>It was built in the 1980's with the purpose of irrigation. The normal size of the dam is around 30 km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.</t>
    </r>
  </si>
  <si>
    <t>Although situated in the african tropics the system and the fishery bears resemblances to many</t>
  </si>
  <si>
    <t>The climate of the area is relatively dry and the inflow fairly intermitent. Owing to its high turn-over</t>
  </si>
  <si>
    <t>other fisheries in lakes with strong seasonal patterns.</t>
  </si>
  <si>
    <t>the dam changes frequently in area and volume, both seasonally and annually.</t>
  </si>
  <si>
    <t>Many of the workers involved in the construction of the dam remained in the area and became</t>
  </si>
  <si>
    <t xml:space="preserve">the core of a new fishery. Owing to its proximity to the capital and reasonably good road access </t>
  </si>
  <si>
    <t>there is a prompt market for the fish landed in the dam. There are about 200 fishers registered in this</t>
  </si>
  <si>
    <t>fishery, which is closely watched by the water authority and the (elected) fishers' committee.</t>
  </si>
  <si>
    <t>Owing to proximity to markets, fishers have access to inputs of production, but complained that</t>
  </si>
  <si>
    <t xml:space="preserve">gill-nets and other materials were fairly expensive. Their main concern seemed to be lack of </t>
  </si>
  <si>
    <t>freezing capacity for the landings, which exposes them to the mercy of the buyers.</t>
  </si>
  <si>
    <t>During the meeting they also showed concern about the rigidity of the controls and fees imposed</t>
  </si>
  <si>
    <t>During the hot season they may have to sell the fish at lower prices, because of spoilage.</t>
  </si>
  <si>
    <t>by the water authority (with patronage from the elected committee).</t>
  </si>
  <si>
    <t>The total number of fishers (and seemingly nets) is regulated. It seems that some of the fishers</t>
  </si>
  <si>
    <t>excluded pay high rents to right-holders to remain in the fishery (this was not stated loudly!)</t>
  </si>
  <si>
    <t>But this could be a sign that the fishery is profitable as it is.</t>
  </si>
  <si>
    <t>Still, the water authority (and the committee) seem to be interested to decrease the number of</t>
  </si>
  <si>
    <t>participants and nets. Fishers seemed to agree to a closed season, for a few months, particularly</t>
  </si>
  <si>
    <t>if it is imposed during the hot season, when prices are lower.</t>
  </si>
  <si>
    <t>One concern of the water authority was the spill-over of fishing capacity to other non-regulated</t>
  </si>
  <si>
    <t>water bodies during the closed season.</t>
  </si>
  <si>
    <t>A very much heard complain was the denial of access to some of the margins of the dam by the</t>
  </si>
  <si>
    <t>operator of a game reserve close to the border. He blamed the fishers for poaching, while fishers</t>
  </si>
  <si>
    <t>complained that nobody should deny them access (particularly a rich foreigner). Many interests</t>
  </si>
  <si>
    <t>seem to be involved here, and we leave this conflict for the next section.</t>
  </si>
  <si>
    <t xml:space="preserve">What follows is based on the accounts from the fishers, as well as some general information about </t>
  </si>
  <si>
    <t>the ecology of african lakes, some general ecological theory, and much speculation.</t>
  </si>
  <si>
    <t>It is assumed that the primary production is ruled by water inflow (nutrients) with limited re-cycling</t>
  </si>
  <si>
    <t>within the system, which has a high-turnover of water. The secondary production (zooplankton and</t>
  </si>
  <si>
    <t>established in the dam, and is the main target of the gill-net fishery. This tilapia is know to be strongly</t>
  </si>
  <si>
    <t>It is therefore reasonable to assume that the production of this fast-growing species is fairly strongly</t>
  </si>
  <si>
    <t>linked to the cycles of water flow and primary (and secondary) production.</t>
  </si>
  <si>
    <t>and investigate how these can drive the system up, and how this reflects on the fishery.</t>
  </si>
  <si>
    <t>Most of the environmental forcing and ecological variables will remain in the background, and we will</t>
  </si>
  <si>
    <r>
      <t xml:space="preserve">a) You can change the </t>
    </r>
    <r>
      <rPr>
        <i/>
        <sz val="10"/>
        <rFont val="Arial"/>
        <family val="2"/>
      </rPr>
      <t>number of men/vessels</t>
    </r>
    <r>
      <rPr>
        <sz val="10"/>
        <rFont val="Arial"/>
        <family val="2"/>
      </rPr>
      <t xml:space="preserve"> in operation. </t>
    </r>
  </si>
  <si>
    <r>
      <t xml:space="preserve">b) You can change the </t>
    </r>
    <r>
      <rPr>
        <i/>
        <sz val="10"/>
        <rFont val="Arial"/>
        <family val="2"/>
      </rPr>
      <t>number of days</t>
    </r>
    <r>
      <rPr>
        <sz val="10"/>
        <rFont val="Arial"/>
        <family val="2"/>
      </rPr>
      <t xml:space="preserve"> allowed  for each vessel. Fishers normally work 20 days a month.</t>
    </r>
  </si>
  <si>
    <t>expected mean length of the fish captured</t>
  </si>
  <si>
    <t>Choose objectives (biologic, economic) and indicators of success.</t>
  </si>
  <si>
    <t xml:space="preserve">Costs of enforcement and other transaction costs are not considered here. </t>
  </si>
  <si>
    <t>Technological creep and technological compensation are also ignored.</t>
  </si>
  <si>
    <t>Remember that both regulated fishing and hands-off management are true options.</t>
  </si>
  <si>
    <t>This fishery is by no means subsidised, except that the water authority may take into consideration</t>
  </si>
  <si>
    <t>Remember to check how the different options function with regard to environmental uncertainty.</t>
  </si>
  <si>
    <t>Although these fishers are not particularly poor in the Mozambican context, they don't have many</t>
  </si>
  <si>
    <t>livelihood alternatives.</t>
  </si>
  <si>
    <t>Follow the usual procedures for such purpose (see previous labs, and other courses on management).</t>
  </si>
  <si>
    <r>
      <t>Part I.</t>
    </r>
    <r>
      <rPr>
        <i/>
        <sz val="10"/>
        <color indexed="18"/>
        <rFont val="Arial"/>
        <family val="2"/>
      </rPr>
      <t xml:space="preserve"> A bottom-up controled system and a monospecific fishery</t>
    </r>
  </si>
  <si>
    <t>The Corrumane dam is situated in Mozambique, close to the South-African border.</t>
  </si>
  <si>
    <t>only have the possibly to modify the fishing intensity and patterns.</t>
  </si>
  <si>
    <t>Some information about prices, and seasonal variations of these, was collected. There is no information</t>
  </si>
  <si>
    <t>However, if you deny access rights you should find ways to compensate the operators that are left</t>
  </si>
  <si>
    <t>out of the fishery. Alternatively, the less efficient operators may abandon the fishery,</t>
  </si>
  <si>
    <t>but it may take time and have political costs.</t>
  </si>
  <si>
    <r>
      <t xml:space="preserve">d) </t>
    </r>
    <r>
      <rPr>
        <i/>
        <sz val="10"/>
        <rFont val="Arial"/>
        <family val="2"/>
      </rPr>
      <t>Mesh size</t>
    </r>
    <r>
      <rPr>
        <sz val="10"/>
        <rFont val="Arial"/>
        <family val="2"/>
      </rPr>
      <t xml:space="preserve">. You can specify the mesh size, and will be automatically informed about  the </t>
    </r>
  </si>
  <si>
    <t>Length at maturity</t>
  </si>
  <si>
    <t>cm, total length</t>
  </si>
  <si>
    <t>Price kg</t>
  </si>
  <si>
    <t>size</t>
  </si>
  <si>
    <t>variable</t>
  </si>
  <si>
    <t>Other economics</t>
  </si>
  <si>
    <t>Discount rate</t>
  </si>
  <si>
    <t>% pr year</t>
  </si>
  <si>
    <t>hot index</t>
  </si>
  <si>
    <t>fraction of full price paid for the fish during hot season (spoilage)</t>
  </si>
  <si>
    <t xml:space="preserve">Water flow can be constant, have a seasonal pattern (flood in November-March) or an imposed </t>
  </si>
  <si>
    <t>Secondary production tightly linked to primary production. Mortality by predation with alternative compensatory natural mortality.</t>
  </si>
  <si>
    <t>Uptake rate dependent only on prey*predator abundances, modulated by prey preference.</t>
  </si>
  <si>
    <t>The fishery follows the same predation pattern, but without species preference.</t>
  </si>
  <si>
    <t>Catchability specified within the model.</t>
  </si>
  <si>
    <t>Fish species modelled with (self-limiting) biomass models. Mortality by predation, fishing or alternatively by compensatory natural mortality.</t>
  </si>
  <si>
    <t>Growht of all trophic levels is only dependent on food uptake.</t>
  </si>
  <si>
    <t>Slight penalty or bonus imposed on the catchability if fish mean size is smaller, or larger, than maturation size.</t>
  </si>
  <si>
    <t>Flow variability is fixed among runs.</t>
  </si>
  <si>
    <t>The mean size of the fish caught by specific mesh sizes adapted from specific studies in african rivers.</t>
  </si>
  <si>
    <t>Monthly time-steps for all components.</t>
  </si>
  <si>
    <t>Prices corrected for season internally. Discount rate fixed internally.</t>
  </si>
  <si>
    <t>Primary production tightly (linearly) linked to inflow, with minor re-cycling. Mortality by predation only. Self-limiting growth at very high levels.</t>
  </si>
  <si>
    <t>Intake rate of zooplankton and fish species specified internally.</t>
  </si>
  <si>
    <t>Prey preferences of fish as user input (must sum up to 1)</t>
  </si>
  <si>
    <t>Fish piscivores can feed on any kind of fish, irrespective of species. No size compositions or preferences available.</t>
  </si>
  <si>
    <t>no</t>
  </si>
  <si>
    <t>How will uncertainties in the food preferences of the fish species affect your advice?</t>
  </si>
  <si>
    <r>
      <t xml:space="preserve">insects) follows with little delay the primary production  The cichlid </t>
    </r>
    <r>
      <rPr>
        <i/>
        <sz val="10"/>
        <rFont val="Arial"/>
        <family val="2"/>
      </rPr>
      <t>Tilapia mossambica</t>
    </r>
    <r>
      <rPr>
        <sz val="10"/>
        <rFont val="Arial"/>
        <family val="2"/>
      </rPr>
      <t xml:space="preserve"> became quickly   </t>
    </r>
  </si>
  <si>
    <t>herbivorous, but it may also feed on zooplankton and insects, particularly in early life-stages.</t>
  </si>
  <si>
    <t>In the three scenarios, the total turnover of water will be the same, and so will be approximatelly</t>
  </si>
  <si>
    <t>We know too little about the water regime in the dam. We will simulate three possible flow types (Figure)</t>
  </si>
  <si>
    <t>the primary production. However, further up the food chain (including fishing) differences in total productivity</t>
  </si>
  <si>
    <t xml:space="preserve">will probably be recognized, and these are caused by time-lags in production. Simultaneously, </t>
  </si>
  <si>
    <t>the existence of seasonal cycles will be less visible higher in the food chain, because these organisms</t>
  </si>
  <si>
    <t>have longer life-time and somehow integrate ("average") these oscillations.</t>
  </si>
  <si>
    <t>In the (total) lack of research data we are left with the observations of fishery production, which is</t>
  </si>
  <si>
    <t>regularly produced by the fishers' committee.</t>
  </si>
  <si>
    <t>Together with some biological information these values are available in the Parameters worksheet.</t>
  </si>
  <si>
    <t>available about the monetary costs of production, but these costs can possibly be equated in terms of effort.</t>
  </si>
  <si>
    <t>But, you should be aware by now that some control measures are more difficult to implement than others.</t>
  </si>
  <si>
    <t>The dam is small, fishers are well organized, and compliance and participation has been generally good.</t>
  </si>
  <si>
    <t>the wishes of fishers with regard to outflow (water management). This is a seldom practice however.</t>
  </si>
  <si>
    <t>Artisanal; prices/kg 1st hand</t>
  </si>
  <si>
    <t>This model is only for educational purposes, and is still not very realistically parametrized for management prediction.</t>
  </si>
  <si>
    <t>annual pattern (dry/flood years) on this seasonal pattern.These patterns can be changed by user.</t>
  </si>
  <si>
    <t>price increases with size: 1 kg of tilapia sized 22 cm costs MTn$ 22.00</t>
  </si>
  <si>
    <t>Tilapia c</t>
  </si>
  <si>
    <t xml:space="preserve">Tilapia </t>
  </si>
  <si>
    <t>max price</t>
  </si>
  <si>
    <t>price/kg, size corrected</t>
  </si>
  <si>
    <t>Ecosystems - Advice to Management</t>
  </si>
  <si>
    <r>
      <t xml:space="preserve">The example is based on a true story, parameterized </t>
    </r>
    <r>
      <rPr>
        <i/>
        <sz val="9"/>
        <rFont val="Verdana"/>
        <family val="2"/>
      </rPr>
      <t>ad hoc</t>
    </r>
    <r>
      <rPr>
        <sz val="9"/>
        <rFont val="Verdana"/>
        <family val="2"/>
      </rPr>
      <t xml:space="preserve"> for teaching.</t>
    </r>
  </si>
  <si>
    <t>(things that you change)</t>
  </si>
  <si>
    <t>Mozambique</t>
  </si>
  <si>
    <t>Santos, J. 2015. FIΣH IT 1.0 – Student Manual: A Training System for Aquatic Resource Managers. Septentrio Educational 2015(3).</t>
  </si>
  <si>
    <t>DOI: http://dx.doi.org/10.7557/se.2015.3</t>
  </si>
  <si>
    <r>
      <rPr>
        <sz val="10"/>
        <rFont val="Arial"/>
        <family val="2"/>
      </rPr>
      <t xml:space="preserve">This work is licensed under a </t>
    </r>
    <r>
      <rPr>
        <u/>
        <sz val="10"/>
        <color theme="10"/>
        <rFont val="Arial"/>
        <family val="2"/>
      </rPr>
      <t>Creative Commons Attribution 4.0 International License</t>
    </r>
    <r>
      <rPr>
        <sz val="10"/>
        <rFont val="Arial"/>
        <family val="2"/>
      </rPr>
      <t>.</t>
    </r>
  </si>
  <si>
    <t>DOI:http://dx.doi.org/10.7557/8.3606</t>
  </si>
  <si>
    <t>Chapter 11 - Competing with predators: multispecies and stakeholder interactions in fluctuating environments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</si>
</sst>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00"/>
    <numFmt numFmtId="165" formatCode="0.0000"/>
    <numFmt numFmtId="166" formatCode="0.000"/>
    <numFmt numFmtId="167" formatCode="0.0"/>
    <numFmt numFmtId="168" formatCode="0.000000"/>
  </numFmts>
  <fonts count="4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indexed="1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i/>
      <sz val="9"/>
      <name val="Arial"/>
      <family val="2"/>
    </font>
    <font>
      <b/>
      <sz val="10"/>
      <color indexed="1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6"/>
      <color indexed="10"/>
      <name val="Arial"/>
      <family val="2"/>
    </font>
    <font>
      <sz val="12"/>
      <name val="Verdana"/>
      <family val="2"/>
    </font>
    <font>
      <sz val="10"/>
      <name val="Verdana"/>
      <family val="2"/>
    </font>
    <font>
      <i/>
      <sz val="10"/>
      <name val="Verdana"/>
      <family val="2"/>
    </font>
    <font>
      <b/>
      <sz val="10"/>
      <name val="Verdana"/>
      <family val="2"/>
    </font>
    <font>
      <sz val="9"/>
      <name val="Verdana"/>
      <family val="2"/>
    </font>
    <font>
      <b/>
      <i/>
      <sz val="16"/>
      <color indexed="18"/>
      <name val="Arial"/>
      <family val="2"/>
    </font>
    <font>
      <b/>
      <i/>
      <sz val="10"/>
      <color indexed="18"/>
      <name val="Arial"/>
      <family val="2"/>
    </font>
    <font>
      <i/>
      <sz val="10"/>
      <color indexed="18"/>
      <name val="Arial"/>
      <family val="2"/>
    </font>
    <font>
      <i/>
      <sz val="14"/>
      <name val="Arial"/>
      <family val="2"/>
    </font>
    <font>
      <b/>
      <sz val="16"/>
      <color indexed="21"/>
      <name val="Arial"/>
      <family val="2"/>
    </font>
    <font>
      <b/>
      <sz val="8"/>
      <name val="Arial"/>
      <family val="2"/>
    </font>
    <font>
      <b/>
      <sz val="10"/>
      <color indexed="18"/>
      <name val="Arial"/>
      <family val="2"/>
    </font>
    <font>
      <i/>
      <sz val="10"/>
      <color indexed="23"/>
      <name val="Arial"/>
      <family val="2"/>
    </font>
    <font>
      <b/>
      <sz val="10"/>
      <color indexed="62"/>
      <name val="Arial"/>
      <family val="2"/>
    </font>
    <font>
      <b/>
      <sz val="8"/>
      <color indexed="10"/>
      <name val="Arial"/>
      <family val="2"/>
    </font>
    <font>
      <b/>
      <i/>
      <sz val="10"/>
      <name val="Verdana"/>
      <family val="2"/>
    </font>
    <font>
      <i/>
      <sz val="9"/>
      <name val="Verdana"/>
      <family val="2"/>
    </font>
    <font>
      <vertAlign val="superscript"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2"/>
      <name val="Arial"/>
      <family val="2"/>
    </font>
    <font>
      <sz val="14"/>
      <name val="Arial"/>
      <family val="2"/>
    </font>
    <font>
      <i/>
      <sz val="14"/>
      <color indexed="23"/>
      <name val="Arial"/>
      <family val="2"/>
    </font>
    <font>
      <b/>
      <sz val="22"/>
      <color indexed="21"/>
      <name val="Arial"/>
      <family val="2"/>
    </font>
    <font>
      <sz val="22"/>
      <name val="Arial"/>
      <family val="2"/>
    </font>
    <font>
      <b/>
      <sz val="14"/>
      <color indexed="18"/>
      <name val="Verdana"/>
      <family val="2"/>
    </font>
    <font>
      <sz val="16"/>
      <name val="Verdana"/>
      <family val="2"/>
    </font>
    <font>
      <b/>
      <sz val="14"/>
      <color indexed="18"/>
      <name val="Arial"/>
      <family val="2"/>
    </font>
    <font>
      <u/>
      <sz val="10"/>
      <color theme="1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34" fillId="12" borderId="26" applyNumberFormat="0" applyAlignment="0" applyProtection="0"/>
    <xf numFmtId="0" fontId="35" fillId="13" borderId="27" applyNumberFormat="0" applyAlignment="0" applyProtection="0"/>
    <xf numFmtId="0" fontId="33" fillId="14" borderId="28" applyNumberFormat="0" applyFont="0" applyAlignment="0" applyProtection="0"/>
    <xf numFmtId="0" fontId="1" fillId="15" borderId="0" applyNumberFormat="0" applyBorder="0" applyAlignment="0" applyProtection="0"/>
    <xf numFmtId="0" fontId="44" fillId="0" borderId="0" applyNumberFormat="0" applyFill="0" applyBorder="0" applyAlignment="0" applyProtection="0"/>
  </cellStyleXfs>
  <cellXfs count="243">
    <xf numFmtId="0" fontId="0" fillId="0" borderId="0" xfId="0"/>
    <xf numFmtId="1" fontId="0" fillId="0" borderId="1" xfId="0" applyNumberFormat="1" applyBorder="1"/>
    <xf numFmtId="0" fontId="0" fillId="0" borderId="1" xfId="0" applyBorder="1"/>
    <xf numFmtId="1" fontId="0" fillId="0" borderId="0" xfId="0" applyNumberFormat="1"/>
    <xf numFmtId="1" fontId="0" fillId="2" borderId="0" xfId="0" applyNumberFormat="1" applyFill="1"/>
    <xf numFmtId="1" fontId="0" fillId="2" borderId="1" xfId="0" applyNumberFormat="1" applyFill="1" applyBorder="1"/>
    <xf numFmtId="165" fontId="0" fillId="0" borderId="0" xfId="0" applyNumberFormat="1"/>
    <xf numFmtId="166" fontId="0" fillId="0" borderId="0" xfId="0" applyNumberFormat="1"/>
    <xf numFmtId="2" fontId="0" fillId="0" borderId="0" xfId="0" applyNumberFormat="1"/>
    <xf numFmtId="167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0" xfId="0" applyFill="1" applyBorder="1"/>
    <xf numFmtId="2" fontId="4" fillId="0" borderId="0" xfId="0" applyNumberFormat="1" applyFont="1" applyFill="1" applyBorder="1"/>
    <xf numFmtId="0" fontId="5" fillId="0" borderId="0" xfId="0" applyFont="1"/>
    <xf numFmtId="166" fontId="5" fillId="0" borderId="0" xfId="0" applyNumberFormat="1" applyFont="1"/>
    <xf numFmtId="2" fontId="5" fillId="0" borderId="0" xfId="0" applyNumberFormat="1" applyFont="1"/>
    <xf numFmtId="2" fontId="0" fillId="0" borderId="0" xfId="0" applyNumberFormat="1" applyBorder="1"/>
    <xf numFmtId="2" fontId="4" fillId="3" borderId="4" xfId="0" applyNumberFormat="1" applyFont="1" applyFill="1" applyBorder="1"/>
    <xf numFmtId="2" fontId="4" fillId="3" borderId="5" xfId="0" applyNumberFormat="1" applyFont="1" applyFill="1" applyBorder="1"/>
    <xf numFmtId="0" fontId="0" fillId="0" borderId="6" xfId="0" applyBorder="1"/>
    <xf numFmtId="0" fontId="0" fillId="0" borderId="7" xfId="0" applyBorder="1"/>
    <xf numFmtId="2" fontId="0" fillId="3" borderId="6" xfId="0" applyNumberFormat="1" applyFill="1" applyBorder="1"/>
    <xf numFmtId="2" fontId="0" fillId="3" borderId="7" xfId="0" applyNumberFormat="1" applyFill="1" applyBorder="1"/>
    <xf numFmtId="0" fontId="0" fillId="0" borderId="8" xfId="0" applyBorder="1"/>
    <xf numFmtId="0" fontId="0" fillId="0" borderId="8" xfId="0" applyFill="1" applyBorder="1"/>
    <xf numFmtId="0" fontId="0" fillId="0" borderId="9" xfId="0" applyBorder="1"/>
    <xf numFmtId="0" fontId="0" fillId="0" borderId="9" xfId="0" applyFill="1" applyBorder="1"/>
    <xf numFmtId="167" fontId="5" fillId="0" borderId="0" xfId="0" applyNumberFormat="1" applyFont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0" borderId="0" xfId="0" applyFont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0" borderId="0" xfId="0" applyFill="1"/>
    <xf numFmtId="167" fontId="0" fillId="7" borderId="0" xfId="0" applyNumberFormat="1" applyFill="1"/>
    <xf numFmtId="0" fontId="0" fillId="7" borderId="0" xfId="0" applyFill="1"/>
    <xf numFmtId="2" fontId="0" fillId="7" borderId="0" xfId="0" applyNumberFormat="1" applyFill="1"/>
    <xf numFmtId="1" fontId="0" fillId="7" borderId="0" xfId="0" applyNumberFormat="1" applyFill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7" fillId="0" borderId="16" xfId="0" applyFont="1" applyBorder="1"/>
    <xf numFmtId="0" fontId="8" fillId="0" borderId="16" xfId="0" applyFont="1" applyBorder="1"/>
    <xf numFmtId="0" fontId="8" fillId="0" borderId="18" xfId="0" applyFont="1" applyBorder="1"/>
    <xf numFmtId="0" fontId="0" fillId="0" borderId="19" xfId="0" applyBorder="1"/>
    <xf numFmtId="0" fontId="0" fillId="0" borderId="20" xfId="0" applyBorder="1"/>
    <xf numFmtId="0" fontId="0" fillId="3" borderId="0" xfId="0" applyFill="1"/>
    <xf numFmtId="164" fontId="0" fillId="0" borderId="0" xfId="0" applyNumberFormat="1"/>
    <xf numFmtId="1" fontId="0" fillId="3" borderId="0" xfId="0" applyNumberFormat="1" applyFill="1"/>
    <xf numFmtId="167" fontId="0" fillId="0" borderId="16" xfId="0" applyNumberFormat="1" applyBorder="1"/>
    <xf numFmtId="167" fontId="0" fillId="0" borderId="0" xfId="0" applyNumberFormat="1" applyBorder="1"/>
    <xf numFmtId="2" fontId="0" fillId="0" borderId="17" xfId="0" applyNumberFormat="1" applyBorder="1"/>
    <xf numFmtId="167" fontId="0" fillId="0" borderId="18" xfId="0" applyNumberFormat="1" applyBorder="1"/>
    <xf numFmtId="167" fontId="0" fillId="0" borderId="19" xfId="0" applyNumberFormat="1" applyBorder="1"/>
    <xf numFmtId="2" fontId="0" fillId="0" borderId="19" xfId="0" applyNumberFormat="1" applyBorder="1"/>
    <xf numFmtId="2" fontId="0" fillId="0" borderId="20" xfId="0" applyNumberFormat="1" applyBorder="1"/>
    <xf numFmtId="2" fontId="0" fillId="0" borderId="16" xfId="0" applyNumberFormat="1" applyBorder="1"/>
    <xf numFmtId="2" fontId="0" fillId="0" borderId="18" xfId="0" applyNumberFormat="1" applyBorder="1"/>
    <xf numFmtId="0" fontId="0" fillId="0" borderId="21" xfId="0" applyBorder="1"/>
    <xf numFmtId="0" fontId="0" fillId="6" borderId="21" xfId="0" applyFill="1" applyBorder="1"/>
    <xf numFmtId="1" fontId="0" fillId="0" borderId="21" xfId="0" applyNumberFormat="1" applyBorder="1"/>
    <xf numFmtId="1" fontId="0" fillId="0" borderId="22" xfId="0" applyNumberFormat="1" applyBorder="1"/>
    <xf numFmtId="167" fontId="0" fillId="0" borderId="17" xfId="0" applyNumberFormat="1" applyBorder="1"/>
    <xf numFmtId="167" fontId="0" fillId="0" borderId="20" xfId="0" applyNumberFormat="1" applyBorder="1"/>
    <xf numFmtId="167" fontId="2" fillId="0" borderId="16" xfId="0" applyNumberFormat="1" applyFont="1" applyBorder="1"/>
    <xf numFmtId="167" fontId="2" fillId="0" borderId="18" xfId="0" applyNumberFormat="1" applyFont="1" applyBorder="1"/>
    <xf numFmtId="1" fontId="0" fillId="0" borderId="23" xfId="0" applyNumberFormat="1" applyBorder="1"/>
    <xf numFmtId="1" fontId="0" fillId="0" borderId="14" xfId="0" applyNumberFormat="1" applyBorder="1"/>
    <xf numFmtId="1" fontId="0" fillId="0" borderId="16" xfId="0" applyNumberFormat="1" applyFill="1" applyBorder="1"/>
    <xf numFmtId="1" fontId="0" fillId="0" borderId="0" xfId="0" applyNumberFormat="1" applyFill="1" applyBorder="1"/>
    <xf numFmtId="1" fontId="0" fillId="0" borderId="18" xfId="0" applyNumberFormat="1" applyFill="1" applyBorder="1"/>
    <xf numFmtId="1" fontId="0" fillId="0" borderId="19" xfId="0" applyNumberFormat="1" applyFill="1" applyBorder="1"/>
    <xf numFmtId="167" fontId="2" fillId="0" borderId="0" xfId="0" applyNumberFormat="1" applyFont="1" applyBorder="1"/>
    <xf numFmtId="167" fontId="2" fillId="0" borderId="19" xfId="0" applyNumberFormat="1" applyFont="1" applyBorder="1"/>
    <xf numFmtId="167" fontId="0" fillId="0" borderId="0" xfId="0" applyNumberFormat="1" applyFill="1" applyBorder="1"/>
    <xf numFmtId="1" fontId="0" fillId="0" borderId="17" xfId="0" applyNumberFormat="1" applyFill="1" applyBorder="1"/>
    <xf numFmtId="1" fontId="0" fillId="0" borderId="20" xfId="0" applyNumberFormat="1" applyFill="1" applyBorder="1"/>
    <xf numFmtId="1" fontId="2" fillId="0" borderId="16" xfId="0" applyNumberFormat="1" applyFont="1" applyBorder="1"/>
    <xf numFmtId="1" fontId="0" fillId="0" borderId="17" xfId="0" applyNumberFormat="1" applyBorder="1"/>
    <xf numFmtId="1" fontId="2" fillId="0" borderId="18" xfId="0" applyNumberFormat="1" applyFont="1" applyBorder="1"/>
    <xf numFmtId="1" fontId="0" fillId="0" borderId="20" xfId="0" applyNumberFormat="1" applyBorder="1"/>
    <xf numFmtId="1" fontId="2" fillId="0" borderId="0" xfId="0" applyNumberFormat="1" applyFont="1" applyBorder="1"/>
    <xf numFmtId="1" fontId="2" fillId="0" borderId="19" xfId="0" applyNumberFormat="1" applyFont="1" applyBorder="1"/>
    <xf numFmtId="0" fontId="9" fillId="0" borderId="0" xfId="0" applyFont="1"/>
    <xf numFmtId="0" fontId="0" fillId="0" borderId="17" xfId="0" applyFill="1" applyBorder="1"/>
    <xf numFmtId="0" fontId="9" fillId="0" borderId="16" xfId="0" applyFont="1" applyBorder="1"/>
    <xf numFmtId="167" fontId="0" fillId="7" borderId="0" xfId="0" applyNumberFormat="1" applyFill="1" applyBorder="1"/>
    <xf numFmtId="167" fontId="0" fillId="7" borderId="17" xfId="0" applyNumberFormat="1" applyFill="1" applyBorder="1"/>
    <xf numFmtId="0" fontId="0" fillId="7" borderId="0" xfId="0" applyFill="1" applyBorder="1"/>
    <xf numFmtId="1" fontId="0" fillId="7" borderId="0" xfId="0" applyNumberFormat="1" applyFill="1" applyBorder="1"/>
    <xf numFmtId="1" fontId="0" fillId="7" borderId="17" xfId="0" applyNumberFormat="1" applyFill="1" applyBorder="1"/>
    <xf numFmtId="0" fontId="0" fillId="0" borderId="18" xfId="0" applyBorder="1"/>
    <xf numFmtId="2" fontId="0" fillId="7" borderId="19" xfId="0" applyNumberFormat="1" applyFill="1" applyBorder="1"/>
    <xf numFmtId="0" fontId="10" fillId="0" borderId="0" xfId="0" applyFont="1"/>
    <xf numFmtId="0" fontId="0" fillId="0" borderId="16" xfId="0" applyFill="1" applyBorder="1"/>
    <xf numFmtId="0" fontId="0" fillId="0" borderId="0" xfId="0" quotePrefix="1"/>
    <xf numFmtId="0" fontId="6" fillId="0" borderId="13" xfId="0" applyFont="1" applyBorder="1"/>
    <xf numFmtId="0" fontId="6" fillId="0" borderId="23" xfId="0" applyFont="1" applyBorder="1"/>
    <xf numFmtId="0" fontId="0" fillId="0" borderId="22" xfId="0" applyBorder="1"/>
    <xf numFmtId="167" fontId="0" fillId="0" borderId="15" xfId="0" applyNumberFormat="1" applyBorder="1"/>
    <xf numFmtId="0" fontId="5" fillId="7" borderId="0" xfId="0" applyFont="1" applyFill="1"/>
    <xf numFmtId="0" fontId="5" fillId="2" borderId="0" xfId="0" applyFont="1" applyFill="1"/>
    <xf numFmtId="167" fontId="0" fillId="2" borderId="0" xfId="0" applyNumberFormat="1" applyFill="1"/>
    <xf numFmtId="0" fontId="0" fillId="2" borderId="0" xfId="0" applyFill="1"/>
    <xf numFmtId="0" fontId="0" fillId="5" borderId="0" xfId="0" applyFill="1" applyAlignment="1">
      <alignment horizontal="right"/>
    </xf>
    <xf numFmtId="167" fontId="0" fillId="5" borderId="0" xfId="0" applyNumberFormat="1" applyFill="1"/>
    <xf numFmtId="0" fontId="5" fillId="5" borderId="0" xfId="0" applyFont="1" applyFill="1"/>
    <xf numFmtId="1" fontId="0" fillId="6" borderId="0" xfId="0" applyNumberFormat="1" applyFill="1"/>
    <xf numFmtId="0" fontId="5" fillId="6" borderId="0" xfId="0" applyFont="1" applyFill="1"/>
    <xf numFmtId="1" fontId="11" fillId="6" borderId="0" xfId="0" applyNumberFormat="1" applyFont="1" applyFill="1"/>
    <xf numFmtId="168" fontId="0" fillId="0" borderId="0" xfId="0" applyNumberFormat="1"/>
    <xf numFmtId="0" fontId="7" fillId="6" borderId="0" xfId="0" applyFont="1" applyFill="1" applyAlignment="1">
      <alignment horizontal="center"/>
    </xf>
    <xf numFmtId="0" fontId="0" fillId="7" borderId="9" xfId="0" applyFill="1" applyBorder="1"/>
    <xf numFmtId="0" fontId="0" fillId="7" borderId="24" xfId="0" applyFill="1" applyBorder="1"/>
    <xf numFmtId="0" fontId="0" fillId="7" borderId="6" xfId="0" applyFill="1" applyBorder="1"/>
    <xf numFmtId="0" fontId="0" fillId="7" borderId="7" xfId="0" applyFill="1" applyBorder="1"/>
    <xf numFmtId="167" fontId="0" fillId="8" borderId="0" xfId="0" applyNumberFormat="1" applyFill="1" applyBorder="1"/>
    <xf numFmtId="167" fontId="0" fillId="8" borderId="17" xfId="0" applyNumberFormat="1" applyFill="1" applyBorder="1"/>
    <xf numFmtId="0" fontId="0" fillId="8" borderId="0" xfId="0" applyFill="1" applyBorder="1"/>
    <xf numFmtId="2" fontId="0" fillId="8" borderId="0" xfId="0" applyNumberFormat="1" applyFill="1" applyBorder="1"/>
    <xf numFmtId="2" fontId="0" fillId="8" borderId="17" xfId="0" applyNumberFormat="1" applyFill="1" applyBorder="1"/>
    <xf numFmtId="0" fontId="0" fillId="7" borderId="17" xfId="0" applyFill="1" applyBorder="1"/>
    <xf numFmtId="1" fontId="0" fillId="0" borderId="16" xfId="0" applyNumberFormat="1" applyBorder="1"/>
    <xf numFmtId="1" fontId="0" fillId="0" borderId="0" xfId="0" applyNumberFormat="1" applyBorder="1"/>
    <xf numFmtId="0" fontId="3" fillId="0" borderId="3" xfId="0" applyFont="1" applyBorder="1"/>
    <xf numFmtId="0" fontId="12" fillId="0" borderId="0" xfId="0" applyFont="1"/>
    <xf numFmtId="0" fontId="13" fillId="0" borderId="0" xfId="0" applyFont="1"/>
    <xf numFmtId="0" fontId="5" fillId="0" borderId="19" xfId="0" applyFont="1" applyBorder="1"/>
    <xf numFmtId="1" fontId="0" fillId="0" borderId="0" xfId="0" applyNumberFormat="1" applyFill="1"/>
    <xf numFmtId="0" fontId="0" fillId="9" borderId="0" xfId="0" applyFill="1"/>
    <xf numFmtId="0" fontId="5" fillId="9" borderId="0" xfId="0" applyFont="1" applyFill="1"/>
    <xf numFmtId="0" fontId="5" fillId="0" borderId="0" xfId="0" applyFont="1" applyFill="1"/>
    <xf numFmtId="0" fontId="5" fillId="0" borderId="0" xfId="0" applyFont="1" applyFill="1" applyBorder="1"/>
    <xf numFmtId="38" fontId="0" fillId="0" borderId="0" xfId="0" applyNumberFormat="1"/>
    <xf numFmtId="0" fontId="3" fillId="9" borderId="0" xfId="0" applyFont="1" applyFill="1"/>
    <xf numFmtId="1" fontId="3" fillId="9" borderId="0" xfId="0" applyNumberFormat="1" applyFont="1" applyFill="1"/>
    <xf numFmtId="0" fontId="3" fillId="2" borderId="0" xfId="0" applyFont="1" applyFill="1"/>
    <xf numFmtId="0" fontId="3" fillId="6" borderId="0" xfId="0" applyFont="1" applyFill="1"/>
    <xf numFmtId="0" fontId="3" fillId="0" borderId="0" xfId="0" applyFont="1" applyBorder="1"/>
    <xf numFmtId="0" fontId="15" fillId="0" borderId="0" xfId="0" applyFont="1"/>
    <xf numFmtId="0" fontId="15" fillId="10" borderId="0" xfId="0" applyFont="1" applyFill="1"/>
    <xf numFmtId="0" fontId="16" fillId="10" borderId="0" xfId="0" applyFont="1" applyFill="1"/>
    <xf numFmtId="0" fontId="17" fillId="7" borderId="0" xfId="0" applyFont="1" applyFill="1"/>
    <xf numFmtId="0" fontId="18" fillId="10" borderId="0" xfId="0" applyFont="1" applyFill="1"/>
    <xf numFmtId="0" fontId="15" fillId="7" borderId="0" xfId="0" applyFont="1" applyFill="1"/>
    <xf numFmtId="0" fontId="0" fillId="10" borderId="0" xfId="0" applyFill="1"/>
    <xf numFmtId="0" fontId="0" fillId="11" borderId="0" xfId="0" applyFill="1"/>
    <xf numFmtId="0" fontId="25" fillId="0" borderId="0" xfId="0" applyFont="1"/>
    <xf numFmtId="0" fontId="0" fillId="11" borderId="0" xfId="0" applyFill="1" applyBorder="1"/>
    <xf numFmtId="0" fontId="0" fillId="11" borderId="19" xfId="0" applyFill="1" applyBorder="1"/>
    <xf numFmtId="0" fontId="0" fillId="11" borderId="17" xfId="0" applyFill="1" applyBorder="1"/>
    <xf numFmtId="0" fontId="0" fillId="11" borderId="20" xfId="0" applyFill="1" applyBorder="1"/>
    <xf numFmtId="0" fontId="26" fillId="10" borderId="0" xfId="0" applyFont="1" applyFill="1"/>
    <xf numFmtId="0" fontId="27" fillId="10" borderId="0" xfId="0" applyFont="1" applyFill="1"/>
    <xf numFmtId="0" fontId="5" fillId="10" borderId="0" xfId="0" applyFont="1" applyFill="1"/>
    <xf numFmtId="1" fontId="24" fillId="10" borderId="0" xfId="0" applyNumberFormat="1" applyFont="1" applyFill="1"/>
    <xf numFmtId="1" fontId="0" fillId="10" borderId="0" xfId="0" applyNumberFormat="1" applyFill="1"/>
    <xf numFmtId="1" fontId="0" fillId="10" borderId="0" xfId="0" applyNumberFormat="1" applyFill="1" applyAlignment="1">
      <alignment horizontal="center"/>
    </xf>
    <xf numFmtId="0" fontId="0" fillId="10" borderId="0" xfId="0" applyFill="1" applyAlignment="1">
      <alignment horizontal="center"/>
    </xf>
    <xf numFmtId="0" fontId="7" fillId="10" borderId="0" xfId="0" applyFont="1" applyFill="1"/>
    <xf numFmtId="0" fontId="3" fillId="10" borderId="8" xfId="0" applyFont="1" applyFill="1" applyBorder="1"/>
    <xf numFmtId="0" fontId="0" fillId="10" borderId="2" xfId="0" applyFill="1" applyBorder="1"/>
    <xf numFmtId="0" fontId="5" fillId="10" borderId="3" xfId="0" applyFont="1" applyFill="1" applyBorder="1"/>
    <xf numFmtId="0" fontId="24" fillId="10" borderId="11" xfId="0" applyFont="1" applyFill="1" applyBorder="1"/>
    <xf numFmtId="0" fontId="0" fillId="10" borderId="4" xfId="0" applyFill="1" applyBorder="1"/>
    <xf numFmtId="0" fontId="7" fillId="10" borderId="0" xfId="0" applyFont="1" applyFill="1" applyAlignment="1">
      <alignment horizontal="center"/>
    </xf>
    <xf numFmtId="0" fontId="3" fillId="10" borderId="0" xfId="0" applyFont="1" applyFill="1"/>
    <xf numFmtId="0" fontId="27" fillId="10" borderId="24" xfId="0" applyFont="1" applyFill="1" applyBorder="1"/>
    <xf numFmtId="0" fontId="0" fillId="10" borderId="0" xfId="0" applyFill="1" applyBorder="1"/>
    <xf numFmtId="0" fontId="27" fillId="10" borderId="6" xfId="0" applyFont="1" applyFill="1" applyBorder="1"/>
    <xf numFmtId="0" fontId="0" fillId="10" borderId="9" xfId="0" applyFill="1" applyBorder="1"/>
    <xf numFmtId="0" fontId="0" fillId="10" borderId="5" xfId="0" applyFill="1" applyBorder="1"/>
    <xf numFmtId="0" fontId="3" fillId="10" borderId="0" xfId="0" applyFont="1" applyFill="1" applyAlignment="1">
      <alignment horizontal="right"/>
    </xf>
    <xf numFmtId="0" fontId="2" fillId="0" borderId="0" xfId="0" applyFont="1" applyFill="1"/>
    <xf numFmtId="1" fontId="0" fillId="0" borderId="4" xfId="0" applyNumberFormat="1" applyBorder="1"/>
    <xf numFmtId="1" fontId="0" fillId="0" borderId="25" xfId="0" applyNumberFormat="1" applyBorder="1"/>
    <xf numFmtId="1" fontId="0" fillId="0" borderId="6" xfId="0" applyNumberFormat="1" applyBorder="1"/>
    <xf numFmtId="0" fontId="6" fillId="0" borderId="1" xfId="0" applyFont="1" applyBorder="1"/>
    <xf numFmtId="0" fontId="5" fillId="0" borderId="1" xfId="0" applyFont="1" applyBorder="1"/>
    <xf numFmtId="0" fontId="25" fillId="0" borderId="1" xfId="0" applyFont="1" applyBorder="1"/>
    <xf numFmtId="1" fontId="25" fillId="0" borderId="6" xfId="0" applyNumberFormat="1" applyFont="1" applyBorder="1"/>
    <xf numFmtId="0" fontId="18" fillId="0" borderId="0" xfId="0" applyFont="1"/>
    <xf numFmtId="0" fontId="0" fillId="10" borderId="0" xfId="0" applyFill="1" applyBorder="1" applyAlignment="1">
      <alignment horizontal="right"/>
    </xf>
    <xf numFmtId="0" fontId="28" fillId="10" borderId="0" xfId="0" applyFont="1" applyFill="1" applyBorder="1" applyAlignment="1">
      <alignment horizontal="right"/>
    </xf>
    <xf numFmtId="0" fontId="0" fillId="10" borderId="9" xfId="0" applyFill="1" applyBorder="1" applyAlignment="1">
      <alignment horizontal="right"/>
    </xf>
    <xf numFmtId="0" fontId="0" fillId="10" borderId="6" xfId="0" applyFill="1" applyBorder="1"/>
    <xf numFmtId="0" fontId="28" fillId="10" borderId="9" xfId="0" applyFont="1" applyFill="1" applyBorder="1" applyAlignment="1">
      <alignment horizontal="right"/>
    </xf>
    <xf numFmtId="0" fontId="4" fillId="11" borderId="6" xfId="0" applyFont="1" applyFill="1" applyBorder="1"/>
    <xf numFmtId="0" fontId="4" fillId="11" borderId="7" xfId="0" applyFont="1" applyFill="1" applyBorder="1"/>
    <xf numFmtId="0" fontId="4" fillId="11" borderId="24" xfId="0" applyFont="1" applyFill="1" applyBorder="1"/>
    <xf numFmtId="0" fontId="32" fillId="11" borderId="0" xfId="0" applyFont="1" applyFill="1"/>
    <xf numFmtId="0" fontId="34" fillId="12" borderId="26" xfId="1"/>
    <xf numFmtId="0" fontId="19" fillId="16" borderId="0" xfId="0" applyFont="1" applyFill="1"/>
    <xf numFmtId="0" fontId="0" fillId="16" borderId="0" xfId="0" applyFill="1"/>
    <xf numFmtId="0" fontId="20" fillId="16" borderId="0" xfId="0" applyFont="1" applyFill="1"/>
    <xf numFmtId="0" fontId="22" fillId="16" borderId="0" xfId="0" applyFont="1" applyFill="1"/>
    <xf numFmtId="0" fontId="19" fillId="16" borderId="29" xfId="0" applyFont="1" applyFill="1" applyBorder="1"/>
    <xf numFmtId="0" fontId="0" fillId="16" borderId="30" xfId="0" applyFill="1" applyBorder="1"/>
    <xf numFmtId="0" fontId="26" fillId="16" borderId="30" xfId="0" applyFont="1" applyFill="1" applyBorder="1"/>
    <xf numFmtId="0" fontId="0" fillId="16" borderId="31" xfId="0" applyFill="1" applyBorder="1"/>
    <xf numFmtId="0" fontId="0" fillId="14" borderId="28" xfId="3" applyFont="1"/>
    <xf numFmtId="0" fontId="23" fillId="14" borderId="28" xfId="3" applyFont="1"/>
    <xf numFmtId="0" fontId="37" fillId="14" borderId="28" xfId="3" applyFont="1"/>
    <xf numFmtId="0" fontId="38" fillId="14" borderId="28" xfId="3" applyFont="1"/>
    <xf numFmtId="0" fontId="5" fillId="14" borderId="28" xfId="3" applyFont="1"/>
    <xf numFmtId="0" fontId="39" fillId="14" borderId="28" xfId="3" applyFont="1"/>
    <xf numFmtId="0" fontId="40" fillId="14" borderId="28" xfId="3" applyFont="1"/>
    <xf numFmtId="0" fontId="1" fillId="15" borderId="1" xfId="4" applyBorder="1"/>
    <xf numFmtId="0" fontId="1" fillId="15" borderId="0" xfId="4"/>
    <xf numFmtId="2" fontId="1" fillId="15" borderId="0" xfId="4" applyNumberFormat="1"/>
    <xf numFmtId="0" fontId="36" fillId="10" borderId="0" xfId="0" applyFont="1" applyFill="1"/>
    <xf numFmtId="0" fontId="39" fillId="10" borderId="0" xfId="0" applyFont="1" applyFill="1"/>
    <xf numFmtId="0" fontId="40" fillId="10" borderId="0" xfId="0" applyFont="1" applyFill="1"/>
    <xf numFmtId="0" fontId="40" fillId="0" borderId="0" xfId="0" applyFont="1"/>
    <xf numFmtId="0" fontId="2" fillId="16" borderId="0" xfId="0" applyFont="1" applyFill="1"/>
    <xf numFmtId="0" fontId="37" fillId="16" borderId="0" xfId="0" applyFont="1" applyFill="1"/>
    <xf numFmtId="0" fontId="3" fillId="14" borderId="28" xfId="3" applyFont="1"/>
    <xf numFmtId="1" fontId="35" fillId="13" borderId="27" xfId="2" applyNumberFormat="1" applyAlignment="1">
      <alignment horizontal="center"/>
    </xf>
    <xf numFmtId="0" fontId="35" fillId="13" borderId="27" xfId="2" applyAlignment="1">
      <alignment horizontal="center"/>
    </xf>
    <xf numFmtId="0" fontId="43" fillId="0" borderId="0" xfId="0" applyFont="1"/>
    <xf numFmtId="0" fontId="41" fillId="17" borderId="29" xfId="0" applyFont="1" applyFill="1" applyBorder="1"/>
    <xf numFmtId="0" fontId="42" fillId="17" borderId="30" xfId="0" applyFont="1" applyFill="1" applyBorder="1"/>
    <xf numFmtId="0" fontId="15" fillId="17" borderId="30" xfId="0" applyFont="1" applyFill="1" applyBorder="1"/>
    <xf numFmtId="0" fontId="30" fillId="17" borderId="30" xfId="0" applyFont="1" applyFill="1" applyBorder="1"/>
    <xf numFmtId="0" fontId="14" fillId="17" borderId="31" xfId="0" applyFont="1" applyFill="1" applyBorder="1"/>
    <xf numFmtId="0" fontId="8" fillId="16" borderId="0" xfId="0" applyFont="1" applyFill="1"/>
    <xf numFmtId="0" fontId="2" fillId="0" borderId="0" xfId="0" applyFont="1"/>
    <xf numFmtId="0" fontId="44" fillId="0" borderId="0" xfId="5"/>
    <xf numFmtId="0" fontId="2" fillId="0" borderId="0" xfId="5" applyFont="1"/>
    <xf numFmtId="0" fontId="44" fillId="0" borderId="0" xfId="5" applyFont="1"/>
    <xf numFmtId="0" fontId="44" fillId="0" borderId="0" xfId="5" applyFill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0" xfId="0" applyAlignment="1">
      <alignment horizontal="center"/>
    </xf>
  </cellXfs>
  <cellStyles count="6">
    <cellStyle name="40% - Accent3" xfId="4" builtinId="39"/>
    <cellStyle name="Hyperlink" xfId="5" builtinId="8"/>
    <cellStyle name="Input" xfId="1" builtinId="20"/>
    <cellStyle name="Normal" xfId="0" builtinId="0"/>
    <cellStyle name="Note" xfId="3" builtinId="10"/>
    <cellStyle name="Output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b-NO"/>
              <a:t>Water flow regime</a:t>
            </a:r>
          </a:p>
        </c:rich>
      </c:tx>
      <c:layout>
        <c:manualLayout>
          <c:xMode val="edge"/>
          <c:yMode val="edge"/>
          <c:x val="0.36616251914289166"/>
          <c:y val="3.76712958705049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899026640986626"/>
          <c:y val="0.19520580587443459"/>
          <c:w val="0.5479811493379827"/>
          <c:h val="0.5890420808842588"/>
        </c:manualLayout>
      </c:layout>
      <c:lineChart>
        <c:grouping val="standard"/>
        <c:varyColors val="0"/>
        <c:ser>
          <c:idx val="1"/>
          <c:order val="0"/>
          <c:tx>
            <c:v>Const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Lit>
              <c:ptCount val="241"/>
              <c:pt idx="0">
                <c:v>year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2</c:v>
              </c:pt>
              <c:pt idx="14">
                <c:v>2</c:v>
              </c:pt>
              <c:pt idx="15">
                <c:v>2</c:v>
              </c:pt>
              <c:pt idx="16">
                <c:v>2</c:v>
              </c:pt>
              <c:pt idx="17">
                <c:v>2</c:v>
              </c:pt>
              <c:pt idx="18">
                <c:v>2</c:v>
              </c:pt>
              <c:pt idx="19">
                <c:v>2</c:v>
              </c:pt>
              <c:pt idx="20">
                <c:v>2</c:v>
              </c:pt>
              <c:pt idx="21">
                <c:v>2</c:v>
              </c:pt>
              <c:pt idx="22">
                <c:v>2</c:v>
              </c:pt>
              <c:pt idx="23">
                <c:v>2</c:v>
              </c:pt>
              <c:pt idx="24">
                <c:v>2</c:v>
              </c:pt>
              <c:pt idx="25">
                <c:v>3</c:v>
              </c:pt>
              <c:pt idx="26">
                <c:v>3</c:v>
              </c:pt>
              <c:pt idx="27">
                <c:v>3</c:v>
              </c:pt>
              <c:pt idx="28">
                <c:v>3</c:v>
              </c:pt>
              <c:pt idx="29">
                <c:v>3</c:v>
              </c:pt>
              <c:pt idx="30">
                <c:v>3</c:v>
              </c:pt>
              <c:pt idx="31">
                <c:v>3</c:v>
              </c:pt>
              <c:pt idx="32">
                <c:v>3</c:v>
              </c:pt>
              <c:pt idx="33">
                <c:v>3</c:v>
              </c:pt>
              <c:pt idx="34">
                <c:v>3</c:v>
              </c:pt>
              <c:pt idx="35">
                <c:v>3</c:v>
              </c:pt>
              <c:pt idx="36">
                <c:v>3</c:v>
              </c:pt>
              <c:pt idx="37">
                <c:v>4</c:v>
              </c:pt>
              <c:pt idx="38">
                <c:v>4</c:v>
              </c:pt>
              <c:pt idx="39">
                <c:v>4</c:v>
              </c:pt>
              <c:pt idx="40">
                <c:v>4</c:v>
              </c:pt>
              <c:pt idx="41">
                <c:v>4</c:v>
              </c:pt>
              <c:pt idx="42">
                <c:v>4</c:v>
              </c:pt>
              <c:pt idx="43">
                <c:v>4</c:v>
              </c:pt>
              <c:pt idx="44">
                <c:v>4</c:v>
              </c:pt>
              <c:pt idx="45">
                <c:v>4</c:v>
              </c:pt>
              <c:pt idx="46">
                <c:v>4</c:v>
              </c:pt>
              <c:pt idx="47">
                <c:v>4</c:v>
              </c:pt>
              <c:pt idx="48">
                <c:v>4</c:v>
              </c:pt>
              <c:pt idx="49">
                <c:v>5</c:v>
              </c:pt>
              <c:pt idx="50">
                <c:v>5</c:v>
              </c:pt>
              <c:pt idx="51">
                <c:v>5</c:v>
              </c:pt>
              <c:pt idx="52">
                <c:v>5</c:v>
              </c:pt>
              <c:pt idx="53">
                <c:v>5</c:v>
              </c:pt>
              <c:pt idx="54">
                <c:v>5</c:v>
              </c:pt>
              <c:pt idx="55">
                <c:v>5</c:v>
              </c:pt>
              <c:pt idx="56">
                <c:v>5</c:v>
              </c:pt>
              <c:pt idx="57">
                <c:v>5</c:v>
              </c:pt>
              <c:pt idx="58">
                <c:v>5</c:v>
              </c:pt>
              <c:pt idx="59">
                <c:v>5</c:v>
              </c:pt>
              <c:pt idx="60">
                <c:v>5</c:v>
              </c:pt>
              <c:pt idx="61">
                <c:v>6</c:v>
              </c:pt>
              <c:pt idx="62">
                <c:v>6</c:v>
              </c:pt>
              <c:pt idx="63">
                <c:v>6</c:v>
              </c:pt>
              <c:pt idx="64">
                <c:v>6</c:v>
              </c:pt>
              <c:pt idx="65">
                <c:v>6</c:v>
              </c:pt>
              <c:pt idx="66">
                <c:v>6</c:v>
              </c:pt>
              <c:pt idx="67">
                <c:v>6</c:v>
              </c:pt>
              <c:pt idx="68">
                <c:v>6</c:v>
              </c:pt>
              <c:pt idx="69">
                <c:v>6</c:v>
              </c:pt>
              <c:pt idx="70">
                <c:v>6</c:v>
              </c:pt>
              <c:pt idx="71">
                <c:v>6</c:v>
              </c:pt>
              <c:pt idx="72">
                <c:v>6</c:v>
              </c:pt>
              <c:pt idx="73">
                <c:v>7</c:v>
              </c:pt>
              <c:pt idx="74">
                <c:v>7</c:v>
              </c:pt>
              <c:pt idx="75">
                <c:v>7</c:v>
              </c:pt>
              <c:pt idx="76">
                <c:v>7</c:v>
              </c:pt>
              <c:pt idx="77">
                <c:v>7</c:v>
              </c:pt>
              <c:pt idx="78">
                <c:v>7</c:v>
              </c:pt>
              <c:pt idx="79">
                <c:v>7</c:v>
              </c:pt>
              <c:pt idx="80">
                <c:v>7</c:v>
              </c:pt>
              <c:pt idx="81">
                <c:v>7</c:v>
              </c:pt>
              <c:pt idx="82">
                <c:v>7</c:v>
              </c:pt>
              <c:pt idx="83">
                <c:v>7</c:v>
              </c:pt>
              <c:pt idx="84">
                <c:v>7</c:v>
              </c:pt>
              <c:pt idx="85">
                <c:v>8</c:v>
              </c:pt>
              <c:pt idx="86">
                <c:v>8</c:v>
              </c:pt>
              <c:pt idx="87">
                <c:v>8</c:v>
              </c:pt>
              <c:pt idx="88">
                <c:v>8</c:v>
              </c:pt>
              <c:pt idx="89">
                <c:v>8</c:v>
              </c:pt>
              <c:pt idx="90">
                <c:v>8</c:v>
              </c:pt>
              <c:pt idx="91">
                <c:v>8</c:v>
              </c:pt>
              <c:pt idx="92">
                <c:v>8</c:v>
              </c:pt>
              <c:pt idx="93">
                <c:v>8</c:v>
              </c:pt>
              <c:pt idx="94">
                <c:v>8</c:v>
              </c:pt>
              <c:pt idx="95">
                <c:v>8</c:v>
              </c:pt>
              <c:pt idx="96">
                <c:v>8</c:v>
              </c:pt>
              <c:pt idx="97">
                <c:v>9</c:v>
              </c:pt>
              <c:pt idx="98">
                <c:v>9</c:v>
              </c:pt>
              <c:pt idx="99">
                <c:v>9</c:v>
              </c:pt>
              <c:pt idx="100">
                <c:v>9</c:v>
              </c:pt>
              <c:pt idx="101">
                <c:v>9</c:v>
              </c:pt>
              <c:pt idx="102">
                <c:v>9</c:v>
              </c:pt>
              <c:pt idx="103">
                <c:v>9</c:v>
              </c:pt>
              <c:pt idx="104">
                <c:v>9</c:v>
              </c:pt>
              <c:pt idx="105">
                <c:v>9</c:v>
              </c:pt>
              <c:pt idx="106">
                <c:v>9</c:v>
              </c:pt>
              <c:pt idx="107">
                <c:v>9</c:v>
              </c:pt>
              <c:pt idx="108">
                <c:v>9</c:v>
              </c:pt>
              <c:pt idx="109">
                <c:v>10</c:v>
              </c:pt>
              <c:pt idx="110">
                <c:v>10</c:v>
              </c:pt>
              <c:pt idx="111">
                <c:v>10</c:v>
              </c:pt>
              <c:pt idx="112">
                <c:v>10</c:v>
              </c:pt>
              <c:pt idx="113">
                <c:v>10</c:v>
              </c:pt>
              <c:pt idx="114">
                <c:v>10</c:v>
              </c:pt>
              <c:pt idx="115">
                <c:v>10</c:v>
              </c:pt>
              <c:pt idx="116">
                <c:v>10</c:v>
              </c:pt>
              <c:pt idx="117">
                <c:v>10</c:v>
              </c:pt>
              <c:pt idx="118">
                <c:v>10</c:v>
              </c:pt>
              <c:pt idx="119">
                <c:v>10</c:v>
              </c:pt>
              <c:pt idx="120">
                <c:v>10</c:v>
              </c:pt>
              <c:pt idx="121">
                <c:v>11</c:v>
              </c:pt>
              <c:pt idx="122">
                <c:v>11</c:v>
              </c:pt>
              <c:pt idx="123">
                <c:v>11</c:v>
              </c:pt>
              <c:pt idx="124">
                <c:v>11</c:v>
              </c:pt>
              <c:pt idx="125">
                <c:v>11</c:v>
              </c:pt>
              <c:pt idx="126">
                <c:v>11</c:v>
              </c:pt>
              <c:pt idx="127">
                <c:v>11</c:v>
              </c:pt>
              <c:pt idx="128">
                <c:v>11</c:v>
              </c:pt>
              <c:pt idx="129">
                <c:v>11</c:v>
              </c:pt>
              <c:pt idx="130">
                <c:v>11</c:v>
              </c:pt>
              <c:pt idx="131">
                <c:v>11</c:v>
              </c:pt>
              <c:pt idx="132">
                <c:v>11</c:v>
              </c:pt>
              <c:pt idx="133">
                <c:v>12</c:v>
              </c:pt>
              <c:pt idx="134">
                <c:v>12</c:v>
              </c:pt>
              <c:pt idx="135">
                <c:v>12</c:v>
              </c:pt>
              <c:pt idx="136">
                <c:v>12</c:v>
              </c:pt>
              <c:pt idx="137">
                <c:v>12</c:v>
              </c:pt>
              <c:pt idx="138">
                <c:v>12</c:v>
              </c:pt>
              <c:pt idx="139">
                <c:v>12</c:v>
              </c:pt>
              <c:pt idx="140">
                <c:v>12</c:v>
              </c:pt>
              <c:pt idx="141">
                <c:v>12</c:v>
              </c:pt>
              <c:pt idx="142">
                <c:v>12</c:v>
              </c:pt>
              <c:pt idx="143">
                <c:v>12</c:v>
              </c:pt>
              <c:pt idx="144">
                <c:v>12</c:v>
              </c:pt>
              <c:pt idx="145">
                <c:v>13</c:v>
              </c:pt>
              <c:pt idx="146">
                <c:v>13</c:v>
              </c:pt>
              <c:pt idx="147">
                <c:v>13</c:v>
              </c:pt>
              <c:pt idx="148">
                <c:v>13</c:v>
              </c:pt>
              <c:pt idx="149">
                <c:v>13</c:v>
              </c:pt>
              <c:pt idx="150">
                <c:v>13</c:v>
              </c:pt>
              <c:pt idx="151">
                <c:v>13</c:v>
              </c:pt>
              <c:pt idx="152">
                <c:v>13</c:v>
              </c:pt>
              <c:pt idx="153">
                <c:v>13</c:v>
              </c:pt>
              <c:pt idx="154">
                <c:v>13</c:v>
              </c:pt>
              <c:pt idx="155">
                <c:v>13</c:v>
              </c:pt>
              <c:pt idx="156">
                <c:v>13</c:v>
              </c:pt>
              <c:pt idx="157">
                <c:v>14</c:v>
              </c:pt>
              <c:pt idx="158">
                <c:v>14</c:v>
              </c:pt>
              <c:pt idx="159">
                <c:v>14</c:v>
              </c:pt>
              <c:pt idx="160">
                <c:v>14</c:v>
              </c:pt>
              <c:pt idx="161">
                <c:v>14</c:v>
              </c:pt>
              <c:pt idx="162">
                <c:v>14</c:v>
              </c:pt>
              <c:pt idx="163">
                <c:v>14</c:v>
              </c:pt>
              <c:pt idx="164">
                <c:v>14</c:v>
              </c:pt>
              <c:pt idx="165">
                <c:v>14</c:v>
              </c:pt>
              <c:pt idx="166">
                <c:v>14</c:v>
              </c:pt>
              <c:pt idx="167">
                <c:v>14</c:v>
              </c:pt>
              <c:pt idx="168">
                <c:v>14</c:v>
              </c:pt>
              <c:pt idx="169">
                <c:v>15</c:v>
              </c:pt>
              <c:pt idx="170">
                <c:v>15</c:v>
              </c:pt>
              <c:pt idx="171">
                <c:v>15</c:v>
              </c:pt>
              <c:pt idx="172">
                <c:v>15</c:v>
              </c:pt>
              <c:pt idx="173">
                <c:v>15</c:v>
              </c:pt>
              <c:pt idx="174">
                <c:v>15</c:v>
              </c:pt>
              <c:pt idx="175">
                <c:v>15</c:v>
              </c:pt>
              <c:pt idx="176">
                <c:v>15</c:v>
              </c:pt>
              <c:pt idx="177">
                <c:v>15</c:v>
              </c:pt>
              <c:pt idx="178">
                <c:v>15</c:v>
              </c:pt>
              <c:pt idx="179">
                <c:v>15</c:v>
              </c:pt>
              <c:pt idx="180">
                <c:v>15</c:v>
              </c:pt>
              <c:pt idx="181">
                <c:v>16</c:v>
              </c:pt>
              <c:pt idx="182">
                <c:v>16</c:v>
              </c:pt>
              <c:pt idx="183">
                <c:v>16</c:v>
              </c:pt>
              <c:pt idx="184">
                <c:v>16</c:v>
              </c:pt>
              <c:pt idx="185">
                <c:v>16</c:v>
              </c:pt>
              <c:pt idx="186">
                <c:v>16</c:v>
              </c:pt>
              <c:pt idx="187">
                <c:v>16</c:v>
              </c:pt>
              <c:pt idx="188">
                <c:v>16</c:v>
              </c:pt>
              <c:pt idx="189">
                <c:v>16</c:v>
              </c:pt>
              <c:pt idx="190">
                <c:v>16</c:v>
              </c:pt>
              <c:pt idx="191">
                <c:v>16</c:v>
              </c:pt>
              <c:pt idx="192">
                <c:v>16</c:v>
              </c:pt>
              <c:pt idx="193">
                <c:v>17</c:v>
              </c:pt>
              <c:pt idx="194">
                <c:v>17</c:v>
              </c:pt>
              <c:pt idx="195">
                <c:v>17</c:v>
              </c:pt>
              <c:pt idx="196">
                <c:v>17</c:v>
              </c:pt>
              <c:pt idx="197">
                <c:v>17</c:v>
              </c:pt>
              <c:pt idx="198">
                <c:v>17</c:v>
              </c:pt>
              <c:pt idx="199">
                <c:v>17</c:v>
              </c:pt>
              <c:pt idx="200">
                <c:v>17</c:v>
              </c:pt>
              <c:pt idx="201">
                <c:v>17</c:v>
              </c:pt>
              <c:pt idx="202">
                <c:v>17</c:v>
              </c:pt>
              <c:pt idx="203">
                <c:v>17</c:v>
              </c:pt>
              <c:pt idx="204">
                <c:v>17</c:v>
              </c:pt>
              <c:pt idx="205">
                <c:v>18</c:v>
              </c:pt>
              <c:pt idx="206">
                <c:v>18</c:v>
              </c:pt>
              <c:pt idx="207">
                <c:v>18</c:v>
              </c:pt>
              <c:pt idx="208">
                <c:v>18</c:v>
              </c:pt>
              <c:pt idx="209">
                <c:v>18</c:v>
              </c:pt>
              <c:pt idx="210">
                <c:v>18</c:v>
              </c:pt>
              <c:pt idx="211">
                <c:v>18</c:v>
              </c:pt>
              <c:pt idx="212">
                <c:v>18</c:v>
              </c:pt>
              <c:pt idx="213">
                <c:v>18</c:v>
              </c:pt>
              <c:pt idx="214">
                <c:v>18</c:v>
              </c:pt>
              <c:pt idx="215">
                <c:v>18</c:v>
              </c:pt>
              <c:pt idx="216">
                <c:v>18</c:v>
              </c:pt>
              <c:pt idx="217">
                <c:v>19</c:v>
              </c:pt>
              <c:pt idx="218">
                <c:v>19</c:v>
              </c:pt>
              <c:pt idx="219">
                <c:v>19</c:v>
              </c:pt>
              <c:pt idx="220">
                <c:v>19</c:v>
              </c:pt>
              <c:pt idx="221">
                <c:v>19</c:v>
              </c:pt>
              <c:pt idx="222">
                <c:v>19</c:v>
              </c:pt>
              <c:pt idx="223">
                <c:v>19</c:v>
              </c:pt>
              <c:pt idx="224">
                <c:v>19</c:v>
              </c:pt>
              <c:pt idx="225">
                <c:v>19</c:v>
              </c:pt>
              <c:pt idx="226">
                <c:v>19</c:v>
              </c:pt>
              <c:pt idx="227">
                <c:v>19</c:v>
              </c:pt>
              <c:pt idx="228">
                <c:v>19</c:v>
              </c:pt>
              <c:pt idx="229">
                <c:v>20</c:v>
              </c:pt>
              <c:pt idx="230">
                <c:v>20</c:v>
              </c:pt>
              <c:pt idx="231">
                <c:v>20</c:v>
              </c:pt>
              <c:pt idx="232">
                <c:v>20</c:v>
              </c:pt>
              <c:pt idx="233">
                <c:v>20</c:v>
              </c:pt>
              <c:pt idx="234">
                <c:v>20</c:v>
              </c:pt>
              <c:pt idx="235">
                <c:v>20</c:v>
              </c:pt>
              <c:pt idx="236">
                <c:v>20</c:v>
              </c:pt>
              <c:pt idx="237">
                <c:v>20</c:v>
              </c:pt>
              <c:pt idx="238">
                <c:v>20</c:v>
              </c:pt>
              <c:pt idx="239">
                <c:v>20</c:v>
              </c:pt>
              <c:pt idx="240">
                <c:v>20</c:v>
              </c:pt>
            </c:strLit>
          </c:cat>
          <c:val>
            <c:numLit>
              <c:formatCode>General</c:formatCode>
              <c:ptCount val="240"/>
              <c:pt idx="0">
                <c:v>4.166666666666667</c:v>
              </c:pt>
              <c:pt idx="1">
                <c:v>4.166666666666667</c:v>
              </c:pt>
              <c:pt idx="2">
                <c:v>4.166666666666667</c:v>
              </c:pt>
              <c:pt idx="3">
                <c:v>4.166666666666667</c:v>
              </c:pt>
              <c:pt idx="4">
                <c:v>4.166666666666667</c:v>
              </c:pt>
              <c:pt idx="5">
                <c:v>4.166666666666667</c:v>
              </c:pt>
              <c:pt idx="6">
                <c:v>4.166666666666667</c:v>
              </c:pt>
              <c:pt idx="7">
                <c:v>4.166666666666667</c:v>
              </c:pt>
              <c:pt idx="8">
                <c:v>4.166666666666667</c:v>
              </c:pt>
              <c:pt idx="9">
                <c:v>4.166666666666667</c:v>
              </c:pt>
              <c:pt idx="10">
                <c:v>4.166666666666667</c:v>
              </c:pt>
              <c:pt idx="11">
                <c:v>4.166666666666667</c:v>
              </c:pt>
              <c:pt idx="12">
                <c:v>4.166666666666667</c:v>
              </c:pt>
              <c:pt idx="13">
                <c:v>4.166666666666667</c:v>
              </c:pt>
              <c:pt idx="14">
                <c:v>4.166666666666667</c:v>
              </c:pt>
              <c:pt idx="15">
                <c:v>4.166666666666667</c:v>
              </c:pt>
              <c:pt idx="16">
                <c:v>4.166666666666667</c:v>
              </c:pt>
              <c:pt idx="17">
                <c:v>4.166666666666667</c:v>
              </c:pt>
              <c:pt idx="18">
                <c:v>4.166666666666667</c:v>
              </c:pt>
              <c:pt idx="19">
                <c:v>4.166666666666667</c:v>
              </c:pt>
              <c:pt idx="20">
                <c:v>4.166666666666667</c:v>
              </c:pt>
              <c:pt idx="21">
                <c:v>4.166666666666667</c:v>
              </c:pt>
              <c:pt idx="22">
                <c:v>4.166666666666667</c:v>
              </c:pt>
              <c:pt idx="23">
                <c:v>4.166666666666667</c:v>
              </c:pt>
              <c:pt idx="24">
                <c:v>4.166666666666667</c:v>
              </c:pt>
              <c:pt idx="25">
                <c:v>4.166666666666667</c:v>
              </c:pt>
              <c:pt idx="26">
                <c:v>4.166666666666667</c:v>
              </c:pt>
              <c:pt idx="27">
                <c:v>4.166666666666667</c:v>
              </c:pt>
              <c:pt idx="28">
                <c:v>4.166666666666667</c:v>
              </c:pt>
              <c:pt idx="29">
                <c:v>4.166666666666667</c:v>
              </c:pt>
              <c:pt idx="30">
                <c:v>4.166666666666667</c:v>
              </c:pt>
              <c:pt idx="31">
                <c:v>4.166666666666667</c:v>
              </c:pt>
              <c:pt idx="32">
                <c:v>4.166666666666667</c:v>
              </c:pt>
              <c:pt idx="33">
                <c:v>4.166666666666667</c:v>
              </c:pt>
              <c:pt idx="34">
                <c:v>4.166666666666667</c:v>
              </c:pt>
              <c:pt idx="35">
                <c:v>4.166666666666667</c:v>
              </c:pt>
              <c:pt idx="36">
                <c:v>4.166666666666667</c:v>
              </c:pt>
              <c:pt idx="37">
                <c:v>4.166666666666667</c:v>
              </c:pt>
              <c:pt idx="38">
                <c:v>4.166666666666667</c:v>
              </c:pt>
              <c:pt idx="39">
                <c:v>4.166666666666667</c:v>
              </c:pt>
              <c:pt idx="40">
                <c:v>4.166666666666667</c:v>
              </c:pt>
              <c:pt idx="41">
                <c:v>4.166666666666667</c:v>
              </c:pt>
              <c:pt idx="42">
                <c:v>4.166666666666667</c:v>
              </c:pt>
              <c:pt idx="43">
                <c:v>4.166666666666667</c:v>
              </c:pt>
              <c:pt idx="44">
                <c:v>4.166666666666667</c:v>
              </c:pt>
              <c:pt idx="45">
                <c:v>4.166666666666667</c:v>
              </c:pt>
              <c:pt idx="46">
                <c:v>4.166666666666667</c:v>
              </c:pt>
              <c:pt idx="47">
                <c:v>4.166666666666667</c:v>
              </c:pt>
              <c:pt idx="48">
                <c:v>4.166666666666667</c:v>
              </c:pt>
              <c:pt idx="49">
                <c:v>4.166666666666667</c:v>
              </c:pt>
              <c:pt idx="50">
                <c:v>4.166666666666667</c:v>
              </c:pt>
              <c:pt idx="51">
                <c:v>4.166666666666667</c:v>
              </c:pt>
              <c:pt idx="52">
                <c:v>4.166666666666667</c:v>
              </c:pt>
              <c:pt idx="53">
                <c:v>4.166666666666667</c:v>
              </c:pt>
              <c:pt idx="54">
                <c:v>4.166666666666667</c:v>
              </c:pt>
              <c:pt idx="55">
                <c:v>4.166666666666667</c:v>
              </c:pt>
              <c:pt idx="56">
                <c:v>4.166666666666667</c:v>
              </c:pt>
              <c:pt idx="57">
                <c:v>4.166666666666667</c:v>
              </c:pt>
              <c:pt idx="58">
                <c:v>4.166666666666667</c:v>
              </c:pt>
              <c:pt idx="59">
                <c:v>4.166666666666667</c:v>
              </c:pt>
              <c:pt idx="60">
                <c:v>4.166666666666667</c:v>
              </c:pt>
              <c:pt idx="61">
                <c:v>4.166666666666667</c:v>
              </c:pt>
              <c:pt idx="62">
                <c:v>4.166666666666667</c:v>
              </c:pt>
              <c:pt idx="63">
                <c:v>4.166666666666667</c:v>
              </c:pt>
              <c:pt idx="64">
                <c:v>4.166666666666667</c:v>
              </c:pt>
              <c:pt idx="65">
                <c:v>4.166666666666667</c:v>
              </c:pt>
              <c:pt idx="66">
                <c:v>4.166666666666667</c:v>
              </c:pt>
              <c:pt idx="67">
                <c:v>4.166666666666667</c:v>
              </c:pt>
              <c:pt idx="68">
                <c:v>4.166666666666667</c:v>
              </c:pt>
              <c:pt idx="69">
                <c:v>4.166666666666667</c:v>
              </c:pt>
              <c:pt idx="70">
                <c:v>4.166666666666667</c:v>
              </c:pt>
              <c:pt idx="71">
                <c:v>4.166666666666667</c:v>
              </c:pt>
              <c:pt idx="72">
                <c:v>4.166666666666667</c:v>
              </c:pt>
              <c:pt idx="73">
                <c:v>4.166666666666667</c:v>
              </c:pt>
              <c:pt idx="74">
                <c:v>4.166666666666667</c:v>
              </c:pt>
              <c:pt idx="75">
                <c:v>4.166666666666667</c:v>
              </c:pt>
              <c:pt idx="76">
                <c:v>4.166666666666667</c:v>
              </c:pt>
              <c:pt idx="77">
                <c:v>4.166666666666667</c:v>
              </c:pt>
              <c:pt idx="78">
                <c:v>4.166666666666667</c:v>
              </c:pt>
              <c:pt idx="79">
                <c:v>4.166666666666667</c:v>
              </c:pt>
              <c:pt idx="80">
                <c:v>4.166666666666667</c:v>
              </c:pt>
              <c:pt idx="81">
                <c:v>4.166666666666667</c:v>
              </c:pt>
              <c:pt idx="82">
                <c:v>4.166666666666667</c:v>
              </c:pt>
              <c:pt idx="83">
                <c:v>4.166666666666667</c:v>
              </c:pt>
              <c:pt idx="84">
                <c:v>4.166666666666667</c:v>
              </c:pt>
              <c:pt idx="85">
                <c:v>4.166666666666667</c:v>
              </c:pt>
              <c:pt idx="86">
                <c:v>4.166666666666667</c:v>
              </c:pt>
              <c:pt idx="87">
                <c:v>4.166666666666667</c:v>
              </c:pt>
              <c:pt idx="88">
                <c:v>4.166666666666667</c:v>
              </c:pt>
              <c:pt idx="89">
                <c:v>4.166666666666667</c:v>
              </c:pt>
              <c:pt idx="90">
                <c:v>4.166666666666667</c:v>
              </c:pt>
              <c:pt idx="91">
                <c:v>4.166666666666667</c:v>
              </c:pt>
              <c:pt idx="92">
                <c:v>4.166666666666667</c:v>
              </c:pt>
              <c:pt idx="93">
                <c:v>4.166666666666667</c:v>
              </c:pt>
              <c:pt idx="94">
                <c:v>4.166666666666667</c:v>
              </c:pt>
              <c:pt idx="95">
                <c:v>4.166666666666667</c:v>
              </c:pt>
              <c:pt idx="96">
                <c:v>4.166666666666667</c:v>
              </c:pt>
              <c:pt idx="97">
                <c:v>4.166666666666667</c:v>
              </c:pt>
              <c:pt idx="98">
                <c:v>4.166666666666667</c:v>
              </c:pt>
              <c:pt idx="99">
                <c:v>4.166666666666667</c:v>
              </c:pt>
              <c:pt idx="100">
                <c:v>4.166666666666667</c:v>
              </c:pt>
              <c:pt idx="101">
                <c:v>4.166666666666667</c:v>
              </c:pt>
              <c:pt idx="102">
                <c:v>4.166666666666667</c:v>
              </c:pt>
              <c:pt idx="103">
                <c:v>4.166666666666667</c:v>
              </c:pt>
              <c:pt idx="104">
                <c:v>4.166666666666667</c:v>
              </c:pt>
              <c:pt idx="105">
                <c:v>4.166666666666667</c:v>
              </c:pt>
              <c:pt idx="106">
                <c:v>4.166666666666667</c:v>
              </c:pt>
              <c:pt idx="107">
                <c:v>4.166666666666667</c:v>
              </c:pt>
              <c:pt idx="108">
                <c:v>4.166666666666667</c:v>
              </c:pt>
              <c:pt idx="109">
                <c:v>4.166666666666667</c:v>
              </c:pt>
              <c:pt idx="110">
                <c:v>4.166666666666667</c:v>
              </c:pt>
              <c:pt idx="111">
                <c:v>4.166666666666667</c:v>
              </c:pt>
              <c:pt idx="112">
                <c:v>4.166666666666667</c:v>
              </c:pt>
              <c:pt idx="113">
                <c:v>4.166666666666667</c:v>
              </c:pt>
              <c:pt idx="114">
                <c:v>4.166666666666667</c:v>
              </c:pt>
              <c:pt idx="115">
                <c:v>4.166666666666667</c:v>
              </c:pt>
              <c:pt idx="116">
                <c:v>4.166666666666667</c:v>
              </c:pt>
              <c:pt idx="117">
                <c:v>4.166666666666667</c:v>
              </c:pt>
              <c:pt idx="118">
                <c:v>4.166666666666667</c:v>
              </c:pt>
              <c:pt idx="119">
                <c:v>4.166666666666667</c:v>
              </c:pt>
              <c:pt idx="120">
                <c:v>4.166666666666667</c:v>
              </c:pt>
              <c:pt idx="121">
                <c:v>4.166666666666667</c:v>
              </c:pt>
              <c:pt idx="122">
                <c:v>4.166666666666667</c:v>
              </c:pt>
              <c:pt idx="123">
                <c:v>4.166666666666667</c:v>
              </c:pt>
              <c:pt idx="124">
                <c:v>4.166666666666667</c:v>
              </c:pt>
              <c:pt idx="125">
                <c:v>4.166666666666667</c:v>
              </c:pt>
              <c:pt idx="126">
                <c:v>4.166666666666667</c:v>
              </c:pt>
              <c:pt idx="127">
                <c:v>4.166666666666667</c:v>
              </c:pt>
              <c:pt idx="128">
                <c:v>4.166666666666667</c:v>
              </c:pt>
              <c:pt idx="129">
                <c:v>4.166666666666667</c:v>
              </c:pt>
              <c:pt idx="130">
                <c:v>4.166666666666667</c:v>
              </c:pt>
              <c:pt idx="131">
                <c:v>4.166666666666667</c:v>
              </c:pt>
              <c:pt idx="132">
                <c:v>4.166666666666667</c:v>
              </c:pt>
              <c:pt idx="133">
                <c:v>4.166666666666667</c:v>
              </c:pt>
              <c:pt idx="134">
                <c:v>4.166666666666667</c:v>
              </c:pt>
              <c:pt idx="135">
                <c:v>4.166666666666667</c:v>
              </c:pt>
              <c:pt idx="136">
                <c:v>4.166666666666667</c:v>
              </c:pt>
              <c:pt idx="137">
                <c:v>4.166666666666667</c:v>
              </c:pt>
              <c:pt idx="138">
                <c:v>4.166666666666667</c:v>
              </c:pt>
              <c:pt idx="139">
                <c:v>4.166666666666667</c:v>
              </c:pt>
              <c:pt idx="140">
                <c:v>4.166666666666667</c:v>
              </c:pt>
              <c:pt idx="141">
                <c:v>4.166666666666667</c:v>
              </c:pt>
              <c:pt idx="142">
                <c:v>4.166666666666667</c:v>
              </c:pt>
              <c:pt idx="143">
                <c:v>4.166666666666667</c:v>
              </c:pt>
              <c:pt idx="144">
                <c:v>4.166666666666667</c:v>
              </c:pt>
              <c:pt idx="145">
                <c:v>4.166666666666667</c:v>
              </c:pt>
              <c:pt idx="146">
                <c:v>4.166666666666667</c:v>
              </c:pt>
              <c:pt idx="147">
                <c:v>4.166666666666667</c:v>
              </c:pt>
              <c:pt idx="148">
                <c:v>4.166666666666667</c:v>
              </c:pt>
              <c:pt idx="149">
                <c:v>4.166666666666667</c:v>
              </c:pt>
              <c:pt idx="150">
                <c:v>4.166666666666667</c:v>
              </c:pt>
              <c:pt idx="151">
                <c:v>4.166666666666667</c:v>
              </c:pt>
              <c:pt idx="152">
                <c:v>4.166666666666667</c:v>
              </c:pt>
              <c:pt idx="153">
                <c:v>4.166666666666667</c:v>
              </c:pt>
              <c:pt idx="154">
                <c:v>4.166666666666667</c:v>
              </c:pt>
              <c:pt idx="155">
                <c:v>4.166666666666667</c:v>
              </c:pt>
              <c:pt idx="156">
                <c:v>4.166666666666667</c:v>
              </c:pt>
              <c:pt idx="157">
                <c:v>4.166666666666667</c:v>
              </c:pt>
              <c:pt idx="158">
                <c:v>4.166666666666667</c:v>
              </c:pt>
              <c:pt idx="159">
                <c:v>4.166666666666667</c:v>
              </c:pt>
              <c:pt idx="160">
                <c:v>4.166666666666667</c:v>
              </c:pt>
              <c:pt idx="161">
                <c:v>4.166666666666667</c:v>
              </c:pt>
              <c:pt idx="162">
                <c:v>4.166666666666667</c:v>
              </c:pt>
              <c:pt idx="163">
                <c:v>4.166666666666667</c:v>
              </c:pt>
              <c:pt idx="164">
                <c:v>4.166666666666667</c:v>
              </c:pt>
              <c:pt idx="165">
                <c:v>4.166666666666667</c:v>
              </c:pt>
              <c:pt idx="166">
                <c:v>4.166666666666667</c:v>
              </c:pt>
              <c:pt idx="167">
                <c:v>4.166666666666667</c:v>
              </c:pt>
              <c:pt idx="168">
                <c:v>4.166666666666667</c:v>
              </c:pt>
              <c:pt idx="169">
                <c:v>4.166666666666667</c:v>
              </c:pt>
              <c:pt idx="170">
                <c:v>4.166666666666667</c:v>
              </c:pt>
              <c:pt idx="171">
                <c:v>4.166666666666667</c:v>
              </c:pt>
              <c:pt idx="172">
                <c:v>4.166666666666667</c:v>
              </c:pt>
              <c:pt idx="173">
                <c:v>4.166666666666667</c:v>
              </c:pt>
              <c:pt idx="174">
                <c:v>4.166666666666667</c:v>
              </c:pt>
              <c:pt idx="175">
                <c:v>4.166666666666667</c:v>
              </c:pt>
              <c:pt idx="176">
                <c:v>4.166666666666667</c:v>
              </c:pt>
              <c:pt idx="177">
                <c:v>4.166666666666667</c:v>
              </c:pt>
              <c:pt idx="178">
                <c:v>4.166666666666667</c:v>
              </c:pt>
              <c:pt idx="179">
                <c:v>4.166666666666667</c:v>
              </c:pt>
              <c:pt idx="180">
                <c:v>4.166666666666667</c:v>
              </c:pt>
              <c:pt idx="181">
                <c:v>4.166666666666667</c:v>
              </c:pt>
              <c:pt idx="182">
                <c:v>4.166666666666667</c:v>
              </c:pt>
              <c:pt idx="183">
                <c:v>4.166666666666667</c:v>
              </c:pt>
              <c:pt idx="184">
                <c:v>4.166666666666667</c:v>
              </c:pt>
              <c:pt idx="185">
                <c:v>4.166666666666667</c:v>
              </c:pt>
              <c:pt idx="186">
                <c:v>4.166666666666667</c:v>
              </c:pt>
              <c:pt idx="187">
                <c:v>4.166666666666667</c:v>
              </c:pt>
              <c:pt idx="188">
                <c:v>4.166666666666667</c:v>
              </c:pt>
              <c:pt idx="189">
                <c:v>4.166666666666667</c:v>
              </c:pt>
              <c:pt idx="190">
                <c:v>4.166666666666667</c:v>
              </c:pt>
              <c:pt idx="191">
                <c:v>4.166666666666667</c:v>
              </c:pt>
              <c:pt idx="192">
                <c:v>4.166666666666667</c:v>
              </c:pt>
              <c:pt idx="193">
                <c:v>4.166666666666667</c:v>
              </c:pt>
              <c:pt idx="194">
                <c:v>4.166666666666667</c:v>
              </c:pt>
              <c:pt idx="195">
                <c:v>4.166666666666667</c:v>
              </c:pt>
              <c:pt idx="196">
                <c:v>4.166666666666667</c:v>
              </c:pt>
              <c:pt idx="197">
                <c:v>4.166666666666667</c:v>
              </c:pt>
              <c:pt idx="198">
                <c:v>4.166666666666667</c:v>
              </c:pt>
              <c:pt idx="199">
                <c:v>4.166666666666667</c:v>
              </c:pt>
              <c:pt idx="200">
                <c:v>4.166666666666667</c:v>
              </c:pt>
              <c:pt idx="201">
                <c:v>4.166666666666667</c:v>
              </c:pt>
              <c:pt idx="202">
                <c:v>4.166666666666667</c:v>
              </c:pt>
              <c:pt idx="203">
                <c:v>4.166666666666667</c:v>
              </c:pt>
              <c:pt idx="204">
                <c:v>4.166666666666667</c:v>
              </c:pt>
              <c:pt idx="205">
                <c:v>4.166666666666667</c:v>
              </c:pt>
              <c:pt idx="206">
                <c:v>4.166666666666667</c:v>
              </c:pt>
              <c:pt idx="207">
                <c:v>4.166666666666667</c:v>
              </c:pt>
              <c:pt idx="208">
                <c:v>4.166666666666667</c:v>
              </c:pt>
              <c:pt idx="209">
                <c:v>4.166666666666667</c:v>
              </c:pt>
              <c:pt idx="210">
                <c:v>4.166666666666667</c:v>
              </c:pt>
              <c:pt idx="211">
                <c:v>4.166666666666667</c:v>
              </c:pt>
              <c:pt idx="212">
                <c:v>4.166666666666667</c:v>
              </c:pt>
              <c:pt idx="213">
                <c:v>4.166666666666667</c:v>
              </c:pt>
              <c:pt idx="214">
                <c:v>4.166666666666667</c:v>
              </c:pt>
              <c:pt idx="215">
                <c:v>4.166666666666667</c:v>
              </c:pt>
              <c:pt idx="216">
                <c:v>4.166666666666667</c:v>
              </c:pt>
              <c:pt idx="217">
                <c:v>4.166666666666667</c:v>
              </c:pt>
              <c:pt idx="218">
                <c:v>4.166666666666667</c:v>
              </c:pt>
              <c:pt idx="219">
                <c:v>4.166666666666667</c:v>
              </c:pt>
              <c:pt idx="220">
                <c:v>4.166666666666667</c:v>
              </c:pt>
              <c:pt idx="221">
                <c:v>4.166666666666667</c:v>
              </c:pt>
              <c:pt idx="222">
                <c:v>4.166666666666667</c:v>
              </c:pt>
              <c:pt idx="223">
                <c:v>4.166666666666667</c:v>
              </c:pt>
              <c:pt idx="224">
                <c:v>4.166666666666667</c:v>
              </c:pt>
              <c:pt idx="225">
                <c:v>4.166666666666667</c:v>
              </c:pt>
              <c:pt idx="226">
                <c:v>4.166666666666667</c:v>
              </c:pt>
              <c:pt idx="227">
                <c:v>4.166666666666667</c:v>
              </c:pt>
              <c:pt idx="228">
                <c:v>4.166666666666667</c:v>
              </c:pt>
              <c:pt idx="229">
                <c:v>4.166666666666667</c:v>
              </c:pt>
              <c:pt idx="230">
                <c:v>4.166666666666667</c:v>
              </c:pt>
              <c:pt idx="231">
                <c:v>4.166666666666667</c:v>
              </c:pt>
              <c:pt idx="232">
                <c:v>4.166666666666667</c:v>
              </c:pt>
              <c:pt idx="233">
                <c:v>4.166666666666667</c:v>
              </c:pt>
              <c:pt idx="234">
                <c:v>4.166666666666667</c:v>
              </c:pt>
              <c:pt idx="235">
                <c:v>4.166666666666667</c:v>
              </c:pt>
              <c:pt idx="236">
                <c:v>4.166666666666667</c:v>
              </c:pt>
              <c:pt idx="237">
                <c:v>4.166666666666667</c:v>
              </c:pt>
              <c:pt idx="238">
                <c:v>4.166666666666667</c:v>
              </c:pt>
              <c:pt idx="239">
                <c:v>4.166666666666667</c:v>
              </c:pt>
            </c:numLit>
          </c:val>
          <c:smooth val="1"/>
        </c:ser>
        <c:ser>
          <c:idx val="2"/>
          <c:order val="1"/>
          <c:tx>
            <c:v>Seasonal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strLit>
              <c:ptCount val="241"/>
              <c:pt idx="0">
                <c:v>year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2</c:v>
              </c:pt>
              <c:pt idx="14">
                <c:v>2</c:v>
              </c:pt>
              <c:pt idx="15">
                <c:v>2</c:v>
              </c:pt>
              <c:pt idx="16">
                <c:v>2</c:v>
              </c:pt>
              <c:pt idx="17">
                <c:v>2</c:v>
              </c:pt>
              <c:pt idx="18">
                <c:v>2</c:v>
              </c:pt>
              <c:pt idx="19">
                <c:v>2</c:v>
              </c:pt>
              <c:pt idx="20">
                <c:v>2</c:v>
              </c:pt>
              <c:pt idx="21">
                <c:v>2</c:v>
              </c:pt>
              <c:pt idx="22">
                <c:v>2</c:v>
              </c:pt>
              <c:pt idx="23">
                <c:v>2</c:v>
              </c:pt>
              <c:pt idx="24">
                <c:v>2</c:v>
              </c:pt>
              <c:pt idx="25">
                <c:v>3</c:v>
              </c:pt>
              <c:pt idx="26">
                <c:v>3</c:v>
              </c:pt>
              <c:pt idx="27">
                <c:v>3</c:v>
              </c:pt>
              <c:pt idx="28">
                <c:v>3</c:v>
              </c:pt>
              <c:pt idx="29">
                <c:v>3</c:v>
              </c:pt>
              <c:pt idx="30">
                <c:v>3</c:v>
              </c:pt>
              <c:pt idx="31">
                <c:v>3</c:v>
              </c:pt>
              <c:pt idx="32">
                <c:v>3</c:v>
              </c:pt>
              <c:pt idx="33">
                <c:v>3</c:v>
              </c:pt>
              <c:pt idx="34">
                <c:v>3</c:v>
              </c:pt>
              <c:pt idx="35">
                <c:v>3</c:v>
              </c:pt>
              <c:pt idx="36">
                <c:v>3</c:v>
              </c:pt>
              <c:pt idx="37">
                <c:v>4</c:v>
              </c:pt>
              <c:pt idx="38">
                <c:v>4</c:v>
              </c:pt>
              <c:pt idx="39">
                <c:v>4</c:v>
              </c:pt>
              <c:pt idx="40">
                <c:v>4</c:v>
              </c:pt>
              <c:pt idx="41">
                <c:v>4</c:v>
              </c:pt>
              <c:pt idx="42">
                <c:v>4</c:v>
              </c:pt>
              <c:pt idx="43">
                <c:v>4</c:v>
              </c:pt>
              <c:pt idx="44">
                <c:v>4</c:v>
              </c:pt>
              <c:pt idx="45">
                <c:v>4</c:v>
              </c:pt>
              <c:pt idx="46">
                <c:v>4</c:v>
              </c:pt>
              <c:pt idx="47">
                <c:v>4</c:v>
              </c:pt>
              <c:pt idx="48">
                <c:v>4</c:v>
              </c:pt>
              <c:pt idx="49">
                <c:v>5</c:v>
              </c:pt>
              <c:pt idx="50">
                <c:v>5</c:v>
              </c:pt>
              <c:pt idx="51">
                <c:v>5</c:v>
              </c:pt>
              <c:pt idx="52">
                <c:v>5</c:v>
              </c:pt>
              <c:pt idx="53">
                <c:v>5</c:v>
              </c:pt>
              <c:pt idx="54">
                <c:v>5</c:v>
              </c:pt>
              <c:pt idx="55">
                <c:v>5</c:v>
              </c:pt>
              <c:pt idx="56">
                <c:v>5</c:v>
              </c:pt>
              <c:pt idx="57">
                <c:v>5</c:v>
              </c:pt>
              <c:pt idx="58">
                <c:v>5</c:v>
              </c:pt>
              <c:pt idx="59">
                <c:v>5</c:v>
              </c:pt>
              <c:pt idx="60">
                <c:v>5</c:v>
              </c:pt>
              <c:pt idx="61">
                <c:v>6</c:v>
              </c:pt>
              <c:pt idx="62">
                <c:v>6</c:v>
              </c:pt>
              <c:pt idx="63">
                <c:v>6</c:v>
              </c:pt>
              <c:pt idx="64">
                <c:v>6</c:v>
              </c:pt>
              <c:pt idx="65">
                <c:v>6</c:v>
              </c:pt>
              <c:pt idx="66">
                <c:v>6</c:v>
              </c:pt>
              <c:pt idx="67">
                <c:v>6</c:v>
              </c:pt>
              <c:pt idx="68">
                <c:v>6</c:v>
              </c:pt>
              <c:pt idx="69">
                <c:v>6</c:v>
              </c:pt>
              <c:pt idx="70">
                <c:v>6</c:v>
              </c:pt>
              <c:pt idx="71">
                <c:v>6</c:v>
              </c:pt>
              <c:pt idx="72">
                <c:v>6</c:v>
              </c:pt>
              <c:pt idx="73">
                <c:v>7</c:v>
              </c:pt>
              <c:pt idx="74">
                <c:v>7</c:v>
              </c:pt>
              <c:pt idx="75">
                <c:v>7</c:v>
              </c:pt>
              <c:pt idx="76">
                <c:v>7</c:v>
              </c:pt>
              <c:pt idx="77">
                <c:v>7</c:v>
              </c:pt>
              <c:pt idx="78">
                <c:v>7</c:v>
              </c:pt>
              <c:pt idx="79">
                <c:v>7</c:v>
              </c:pt>
              <c:pt idx="80">
                <c:v>7</c:v>
              </c:pt>
              <c:pt idx="81">
                <c:v>7</c:v>
              </c:pt>
              <c:pt idx="82">
                <c:v>7</c:v>
              </c:pt>
              <c:pt idx="83">
                <c:v>7</c:v>
              </c:pt>
              <c:pt idx="84">
                <c:v>7</c:v>
              </c:pt>
              <c:pt idx="85">
                <c:v>8</c:v>
              </c:pt>
              <c:pt idx="86">
                <c:v>8</c:v>
              </c:pt>
              <c:pt idx="87">
                <c:v>8</c:v>
              </c:pt>
              <c:pt idx="88">
                <c:v>8</c:v>
              </c:pt>
              <c:pt idx="89">
                <c:v>8</c:v>
              </c:pt>
              <c:pt idx="90">
                <c:v>8</c:v>
              </c:pt>
              <c:pt idx="91">
                <c:v>8</c:v>
              </c:pt>
              <c:pt idx="92">
                <c:v>8</c:v>
              </c:pt>
              <c:pt idx="93">
                <c:v>8</c:v>
              </c:pt>
              <c:pt idx="94">
                <c:v>8</c:v>
              </c:pt>
              <c:pt idx="95">
                <c:v>8</c:v>
              </c:pt>
              <c:pt idx="96">
                <c:v>8</c:v>
              </c:pt>
              <c:pt idx="97">
                <c:v>9</c:v>
              </c:pt>
              <c:pt idx="98">
                <c:v>9</c:v>
              </c:pt>
              <c:pt idx="99">
                <c:v>9</c:v>
              </c:pt>
              <c:pt idx="100">
                <c:v>9</c:v>
              </c:pt>
              <c:pt idx="101">
                <c:v>9</c:v>
              </c:pt>
              <c:pt idx="102">
                <c:v>9</c:v>
              </c:pt>
              <c:pt idx="103">
                <c:v>9</c:v>
              </c:pt>
              <c:pt idx="104">
                <c:v>9</c:v>
              </c:pt>
              <c:pt idx="105">
                <c:v>9</c:v>
              </c:pt>
              <c:pt idx="106">
                <c:v>9</c:v>
              </c:pt>
              <c:pt idx="107">
                <c:v>9</c:v>
              </c:pt>
              <c:pt idx="108">
                <c:v>9</c:v>
              </c:pt>
              <c:pt idx="109">
                <c:v>10</c:v>
              </c:pt>
              <c:pt idx="110">
                <c:v>10</c:v>
              </c:pt>
              <c:pt idx="111">
                <c:v>10</c:v>
              </c:pt>
              <c:pt idx="112">
                <c:v>10</c:v>
              </c:pt>
              <c:pt idx="113">
                <c:v>10</c:v>
              </c:pt>
              <c:pt idx="114">
                <c:v>10</c:v>
              </c:pt>
              <c:pt idx="115">
                <c:v>10</c:v>
              </c:pt>
              <c:pt idx="116">
                <c:v>10</c:v>
              </c:pt>
              <c:pt idx="117">
                <c:v>10</c:v>
              </c:pt>
              <c:pt idx="118">
                <c:v>10</c:v>
              </c:pt>
              <c:pt idx="119">
                <c:v>10</c:v>
              </c:pt>
              <c:pt idx="120">
                <c:v>10</c:v>
              </c:pt>
              <c:pt idx="121">
                <c:v>11</c:v>
              </c:pt>
              <c:pt idx="122">
                <c:v>11</c:v>
              </c:pt>
              <c:pt idx="123">
                <c:v>11</c:v>
              </c:pt>
              <c:pt idx="124">
                <c:v>11</c:v>
              </c:pt>
              <c:pt idx="125">
                <c:v>11</c:v>
              </c:pt>
              <c:pt idx="126">
                <c:v>11</c:v>
              </c:pt>
              <c:pt idx="127">
                <c:v>11</c:v>
              </c:pt>
              <c:pt idx="128">
                <c:v>11</c:v>
              </c:pt>
              <c:pt idx="129">
                <c:v>11</c:v>
              </c:pt>
              <c:pt idx="130">
                <c:v>11</c:v>
              </c:pt>
              <c:pt idx="131">
                <c:v>11</c:v>
              </c:pt>
              <c:pt idx="132">
                <c:v>11</c:v>
              </c:pt>
              <c:pt idx="133">
                <c:v>12</c:v>
              </c:pt>
              <c:pt idx="134">
                <c:v>12</c:v>
              </c:pt>
              <c:pt idx="135">
                <c:v>12</c:v>
              </c:pt>
              <c:pt idx="136">
                <c:v>12</c:v>
              </c:pt>
              <c:pt idx="137">
                <c:v>12</c:v>
              </c:pt>
              <c:pt idx="138">
                <c:v>12</c:v>
              </c:pt>
              <c:pt idx="139">
                <c:v>12</c:v>
              </c:pt>
              <c:pt idx="140">
                <c:v>12</c:v>
              </c:pt>
              <c:pt idx="141">
                <c:v>12</c:v>
              </c:pt>
              <c:pt idx="142">
                <c:v>12</c:v>
              </c:pt>
              <c:pt idx="143">
                <c:v>12</c:v>
              </c:pt>
              <c:pt idx="144">
                <c:v>12</c:v>
              </c:pt>
              <c:pt idx="145">
                <c:v>13</c:v>
              </c:pt>
              <c:pt idx="146">
                <c:v>13</c:v>
              </c:pt>
              <c:pt idx="147">
                <c:v>13</c:v>
              </c:pt>
              <c:pt idx="148">
                <c:v>13</c:v>
              </c:pt>
              <c:pt idx="149">
                <c:v>13</c:v>
              </c:pt>
              <c:pt idx="150">
                <c:v>13</c:v>
              </c:pt>
              <c:pt idx="151">
                <c:v>13</c:v>
              </c:pt>
              <c:pt idx="152">
                <c:v>13</c:v>
              </c:pt>
              <c:pt idx="153">
                <c:v>13</c:v>
              </c:pt>
              <c:pt idx="154">
                <c:v>13</c:v>
              </c:pt>
              <c:pt idx="155">
                <c:v>13</c:v>
              </c:pt>
              <c:pt idx="156">
                <c:v>13</c:v>
              </c:pt>
              <c:pt idx="157">
                <c:v>14</c:v>
              </c:pt>
              <c:pt idx="158">
                <c:v>14</c:v>
              </c:pt>
              <c:pt idx="159">
                <c:v>14</c:v>
              </c:pt>
              <c:pt idx="160">
                <c:v>14</c:v>
              </c:pt>
              <c:pt idx="161">
                <c:v>14</c:v>
              </c:pt>
              <c:pt idx="162">
                <c:v>14</c:v>
              </c:pt>
              <c:pt idx="163">
                <c:v>14</c:v>
              </c:pt>
              <c:pt idx="164">
                <c:v>14</c:v>
              </c:pt>
              <c:pt idx="165">
                <c:v>14</c:v>
              </c:pt>
              <c:pt idx="166">
                <c:v>14</c:v>
              </c:pt>
              <c:pt idx="167">
                <c:v>14</c:v>
              </c:pt>
              <c:pt idx="168">
                <c:v>14</c:v>
              </c:pt>
              <c:pt idx="169">
                <c:v>15</c:v>
              </c:pt>
              <c:pt idx="170">
                <c:v>15</c:v>
              </c:pt>
              <c:pt idx="171">
                <c:v>15</c:v>
              </c:pt>
              <c:pt idx="172">
                <c:v>15</c:v>
              </c:pt>
              <c:pt idx="173">
                <c:v>15</c:v>
              </c:pt>
              <c:pt idx="174">
                <c:v>15</c:v>
              </c:pt>
              <c:pt idx="175">
                <c:v>15</c:v>
              </c:pt>
              <c:pt idx="176">
                <c:v>15</c:v>
              </c:pt>
              <c:pt idx="177">
                <c:v>15</c:v>
              </c:pt>
              <c:pt idx="178">
                <c:v>15</c:v>
              </c:pt>
              <c:pt idx="179">
                <c:v>15</c:v>
              </c:pt>
              <c:pt idx="180">
                <c:v>15</c:v>
              </c:pt>
              <c:pt idx="181">
                <c:v>16</c:v>
              </c:pt>
              <c:pt idx="182">
                <c:v>16</c:v>
              </c:pt>
              <c:pt idx="183">
                <c:v>16</c:v>
              </c:pt>
              <c:pt idx="184">
                <c:v>16</c:v>
              </c:pt>
              <c:pt idx="185">
                <c:v>16</c:v>
              </c:pt>
              <c:pt idx="186">
                <c:v>16</c:v>
              </c:pt>
              <c:pt idx="187">
                <c:v>16</c:v>
              </c:pt>
              <c:pt idx="188">
                <c:v>16</c:v>
              </c:pt>
              <c:pt idx="189">
                <c:v>16</c:v>
              </c:pt>
              <c:pt idx="190">
                <c:v>16</c:v>
              </c:pt>
              <c:pt idx="191">
                <c:v>16</c:v>
              </c:pt>
              <c:pt idx="192">
                <c:v>16</c:v>
              </c:pt>
              <c:pt idx="193">
                <c:v>17</c:v>
              </c:pt>
              <c:pt idx="194">
                <c:v>17</c:v>
              </c:pt>
              <c:pt idx="195">
                <c:v>17</c:v>
              </c:pt>
              <c:pt idx="196">
                <c:v>17</c:v>
              </c:pt>
              <c:pt idx="197">
                <c:v>17</c:v>
              </c:pt>
              <c:pt idx="198">
                <c:v>17</c:v>
              </c:pt>
              <c:pt idx="199">
                <c:v>17</c:v>
              </c:pt>
              <c:pt idx="200">
                <c:v>17</c:v>
              </c:pt>
              <c:pt idx="201">
                <c:v>17</c:v>
              </c:pt>
              <c:pt idx="202">
                <c:v>17</c:v>
              </c:pt>
              <c:pt idx="203">
                <c:v>17</c:v>
              </c:pt>
              <c:pt idx="204">
                <c:v>17</c:v>
              </c:pt>
              <c:pt idx="205">
                <c:v>18</c:v>
              </c:pt>
              <c:pt idx="206">
                <c:v>18</c:v>
              </c:pt>
              <c:pt idx="207">
                <c:v>18</c:v>
              </c:pt>
              <c:pt idx="208">
                <c:v>18</c:v>
              </c:pt>
              <c:pt idx="209">
                <c:v>18</c:v>
              </c:pt>
              <c:pt idx="210">
                <c:v>18</c:v>
              </c:pt>
              <c:pt idx="211">
                <c:v>18</c:v>
              </c:pt>
              <c:pt idx="212">
                <c:v>18</c:v>
              </c:pt>
              <c:pt idx="213">
                <c:v>18</c:v>
              </c:pt>
              <c:pt idx="214">
                <c:v>18</c:v>
              </c:pt>
              <c:pt idx="215">
                <c:v>18</c:v>
              </c:pt>
              <c:pt idx="216">
                <c:v>18</c:v>
              </c:pt>
              <c:pt idx="217">
                <c:v>19</c:v>
              </c:pt>
              <c:pt idx="218">
                <c:v>19</c:v>
              </c:pt>
              <c:pt idx="219">
                <c:v>19</c:v>
              </c:pt>
              <c:pt idx="220">
                <c:v>19</c:v>
              </c:pt>
              <c:pt idx="221">
                <c:v>19</c:v>
              </c:pt>
              <c:pt idx="222">
                <c:v>19</c:v>
              </c:pt>
              <c:pt idx="223">
                <c:v>19</c:v>
              </c:pt>
              <c:pt idx="224">
                <c:v>19</c:v>
              </c:pt>
              <c:pt idx="225">
                <c:v>19</c:v>
              </c:pt>
              <c:pt idx="226">
                <c:v>19</c:v>
              </c:pt>
              <c:pt idx="227">
                <c:v>19</c:v>
              </c:pt>
              <c:pt idx="228">
                <c:v>19</c:v>
              </c:pt>
              <c:pt idx="229">
                <c:v>20</c:v>
              </c:pt>
              <c:pt idx="230">
                <c:v>20</c:v>
              </c:pt>
              <c:pt idx="231">
                <c:v>20</c:v>
              </c:pt>
              <c:pt idx="232">
                <c:v>20</c:v>
              </c:pt>
              <c:pt idx="233">
                <c:v>20</c:v>
              </c:pt>
              <c:pt idx="234">
                <c:v>20</c:v>
              </c:pt>
              <c:pt idx="235">
                <c:v>20</c:v>
              </c:pt>
              <c:pt idx="236">
                <c:v>20</c:v>
              </c:pt>
              <c:pt idx="237">
                <c:v>20</c:v>
              </c:pt>
              <c:pt idx="238">
                <c:v>20</c:v>
              </c:pt>
              <c:pt idx="239">
                <c:v>20</c:v>
              </c:pt>
              <c:pt idx="240">
                <c:v>20</c:v>
              </c:pt>
            </c:strLit>
          </c:cat>
          <c:val>
            <c:numLit>
              <c:formatCode>General</c:formatCode>
              <c:ptCount val="240"/>
              <c:pt idx="0">
                <c:v>8.6</c:v>
              </c:pt>
              <c:pt idx="1">
                <c:v>6.990000000000002</c:v>
              </c:pt>
              <c:pt idx="2">
                <c:v>4.875</c:v>
              </c:pt>
              <c:pt idx="3">
                <c:v>3.25</c:v>
              </c:pt>
              <c:pt idx="4">
                <c:v>2.1150000000000029</c:v>
              </c:pt>
              <c:pt idx="5">
                <c:v>1.470000000000002</c:v>
              </c:pt>
              <c:pt idx="6">
                <c:v>1.3149999999999995</c:v>
              </c:pt>
              <c:pt idx="7">
                <c:v>1.6500000000000015</c:v>
              </c:pt>
              <c:pt idx="8">
                <c:v>2.4750000000000023</c:v>
              </c:pt>
              <c:pt idx="9">
                <c:v>3.7900000000000045</c:v>
              </c:pt>
              <c:pt idx="10">
                <c:v>5.5949999999999998</c:v>
              </c:pt>
              <c:pt idx="11">
                <c:v>7.8900000000000023</c:v>
              </c:pt>
              <c:pt idx="12">
                <c:v>8.6</c:v>
              </c:pt>
              <c:pt idx="13">
                <c:v>6.990000000000002</c:v>
              </c:pt>
              <c:pt idx="14">
                <c:v>4.875</c:v>
              </c:pt>
              <c:pt idx="15">
                <c:v>3.25</c:v>
              </c:pt>
              <c:pt idx="16">
                <c:v>2.1150000000000029</c:v>
              </c:pt>
              <c:pt idx="17">
                <c:v>1.470000000000002</c:v>
              </c:pt>
              <c:pt idx="18">
                <c:v>1.3149999999999995</c:v>
              </c:pt>
              <c:pt idx="19">
                <c:v>1.6500000000000015</c:v>
              </c:pt>
              <c:pt idx="20">
                <c:v>2.4750000000000023</c:v>
              </c:pt>
              <c:pt idx="21">
                <c:v>3.7900000000000045</c:v>
              </c:pt>
              <c:pt idx="22">
                <c:v>5.5949999999999998</c:v>
              </c:pt>
              <c:pt idx="23">
                <c:v>7.8900000000000023</c:v>
              </c:pt>
              <c:pt idx="24">
                <c:v>8.6</c:v>
              </c:pt>
              <c:pt idx="25">
                <c:v>6.990000000000002</c:v>
              </c:pt>
              <c:pt idx="26">
                <c:v>4.875</c:v>
              </c:pt>
              <c:pt idx="27">
                <c:v>3.25</c:v>
              </c:pt>
              <c:pt idx="28">
                <c:v>2.1150000000000029</c:v>
              </c:pt>
              <c:pt idx="29">
                <c:v>1.470000000000002</c:v>
              </c:pt>
              <c:pt idx="30">
                <c:v>1.3149999999999995</c:v>
              </c:pt>
              <c:pt idx="31">
                <c:v>1.6500000000000015</c:v>
              </c:pt>
              <c:pt idx="32">
                <c:v>2.4750000000000023</c:v>
              </c:pt>
              <c:pt idx="33">
                <c:v>3.7900000000000045</c:v>
              </c:pt>
              <c:pt idx="34">
                <c:v>5.5949999999999998</c:v>
              </c:pt>
              <c:pt idx="35">
                <c:v>7.8900000000000023</c:v>
              </c:pt>
              <c:pt idx="36">
                <c:v>8.6</c:v>
              </c:pt>
              <c:pt idx="37">
                <c:v>6.990000000000002</c:v>
              </c:pt>
              <c:pt idx="38">
                <c:v>4.875</c:v>
              </c:pt>
              <c:pt idx="39">
                <c:v>3.25</c:v>
              </c:pt>
              <c:pt idx="40">
                <c:v>2.1150000000000029</c:v>
              </c:pt>
              <c:pt idx="41">
                <c:v>1.470000000000002</c:v>
              </c:pt>
              <c:pt idx="42">
                <c:v>1.3149999999999995</c:v>
              </c:pt>
              <c:pt idx="43">
                <c:v>1.6500000000000015</c:v>
              </c:pt>
              <c:pt idx="44">
                <c:v>2.4750000000000023</c:v>
              </c:pt>
              <c:pt idx="45">
                <c:v>3.7900000000000045</c:v>
              </c:pt>
              <c:pt idx="46">
                <c:v>5.5949999999999998</c:v>
              </c:pt>
              <c:pt idx="47">
                <c:v>7.8900000000000023</c:v>
              </c:pt>
              <c:pt idx="48">
                <c:v>8.6</c:v>
              </c:pt>
              <c:pt idx="49">
                <c:v>6.990000000000002</c:v>
              </c:pt>
              <c:pt idx="50">
                <c:v>4.875</c:v>
              </c:pt>
              <c:pt idx="51">
                <c:v>3.25</c:v>
              </c:pt>
              <c:pt idx="52">
                <c:v>2.1150000000000029</c:v>
              </c:pt>
              <c:pt idx="53">
                <c:v>1.470000000000002</c:v>
              </c:pt>
              <c:pt idx="54">
                <c:v>1.3149999999999995</c:v>
              </c:pt>
              <c:pt idx="55">
                <c:v>1.6500000000000015</c:v>
              </c:pt>
              <c:pt idx="56">
                <c:v>2.4750000000000023</c:v>
              </c:pt>
              <c:pt idx="57">
                <c:v>3.7900000000000045</c:v>
              </c:pt>
              <c:pt idx="58">
                <c:v>5.5949999999999998</c:v>
              </c:pt>
              <c:pt idx="59">
                <c:v>7.8900000000000023</c:v>
              </c:pt>
              <c:pt idx="60">
                <c:v>8.6</c:v>
              </c:pt>
              <c:pt idx="61">
                <c:v>6.990000000000002</c:v>
              </c:pt>
              <c:pt idx="62">
                <c:v>4.875</c:v>
              </c:pt>
              <c:pt idx="63">
                <c:v>3.25</c:v>
              </c:pt>
              <c:pt idx="64">
                <c:v>2.1150000000000029</c:v>
              </c:pt>
              <c:pt idx="65">
                <c:v>1.470000000000002</c:v>
              </c:pt>
              <c:pt idx="66">
                <c:v>1.3149999999999995</c:v>
              </c:pt>
              <c:pt idx="67">
                <c:v>1.6500000000000015</c:v>
              </c:pt>
              <c:pt idx="68">
                <c:v>2.4750000000000023</c:v>
              </c:pt>
              <c:pt idx="69">
                <c:v>3.7900000000000045</c:v>
              </c:pt>
              <c:pt idx="70">
                <c:v>5.5949999999999998</c:v>
              </c:pt>
              <c:pt idx="71">
                <c:v>7.8900000000000023</c:v>
              </c:pt>
              <c:pt idx="72">
                <c:v>8.6</c:v>
              </c:pt>
              <c:pt idx="73">
                <c:v>6.990000000000002</c:v>
              </c:pt>
              <c:pt idx="74">
                <c:v>4.875</c:v>
              </c:pt>
              <c:pt idx="75">
                <c:v>3.25</c:v>
              </c:pt>
              <c:pt idx="76">
                <c:v>2.1150000000000029</c:v>
              </c:pt>
              <c:pt idx="77">
                <c:v>1.470000000000002</c:v>
              </c:pt>
              <c:pt idx="78">
                <c:v>1.3149999999999995</c:v>
              </c:pt>
              <c:pt idx="79">
                <c:v>1.6500000000000015</c:v>
              </c:pt>
              <c:pt idx="80">
                <c:v>2.4750000000000023</c:v>
              </c:pt>
              <c:pt idx="81">
                <c:v>3.7900000000000045</c:v>
              </c:pt>
              <c:pt idx="82">
                <c:v>5.5949999999999998</c:v>
              </c:pt>
              <c:pt idx="83">
                <c:v>7.8900000000000023</c:v>
              </c:pt>
              <c:pt idx="84">
                <c:v>8.6</c:v>
              </c:pt>
              <c:pt idx="85">
                <c:v>6.990000000000002</c:v>
              </c:pt>
              <c:pt idx="86">
                <c:v>4.875</c:v>
              </c:pt>
              <c:pt idx="87">
                <c:v>3.25</c:v>
              </c:pt>
              <c:pt idx="88">
                <c:v>2.1150000000000029</c:v>
              </c:pt>
              <c:pt idx="89">
                <c:v>1.470000000000002</c:v>
              </c:pt>
              <c:pt idx="90">
                <c:v>1.3149999999999995</c:v>
              </c:pt>
              <c:pt idx="91">
                <c:v>1.6500000000000015</c:v>
              </c:pt>
              <c:pt idx="92">
                <c:v>2.4750000000000023</c:v>
              </c:pt>
              <c:pt idx="93">
                <c:v>3.7900000000000045</c:v>
              </c:pt>
              <c:pt idx="94">
                <c:v>5.5949999999999998</c:v>
              </c:pt>
              <c:pt idx="95">
                <c:v>7.8900000000000023</c:v>
              </c:pt>
              <c:pt idx="96">
                <c:v>8.6</c:v>
              </c:pt>
              <c:pt idx="97">
                <c:v>6.990000000000002</c:v>
              </c:pt>
              <c:pt idx="98">
                <c:v>4.875</c:v>
              </c:pt>
              <c:pt idx="99">
                <c:v>3.25</c:v>
              </c:pt>
              <c:pt idx="100">
                <c:v>2.1150000000000029</c:v>
              </c:pt>
              <c:pt idx="101">
                <c:v>1.470000000000002</c:v>
              </c:pt>
              <c:pt idx="102">
                <c:v>1.3149999999999995</c:v>
              </c:pt>
              <c:pt idx="103">
                <c:v>1.6500000000000015</c:v>
              </c:pt>
              <c:pt idx="104">
                <c:v>2.4750000000000023</c:v>
              </c:pt>
              <c:pt idx="105">
                <c:v>3.7900000000000045</c:v>
              </c:pt>
              <c:pt idx="106">
                <c:v>5.5949999999999998</c:v>
              </c:pt>
              <c:pt idx="107">
                <c:v>7.8900000000000023</c:v>
              </c:pt>
              <c:pt idx="108">
                <c:v>8.6</c:v>
              </c:pt>
              <c:pt idx="109">
                <c:v>6.990000000000002</c:v>
              </c:pt>
              <c:pt idx="110">
                <c:v>4.875</c:v>
              </c:pt>
              <c:pt idx="111">
                <c:v>3.25</c:v>
              </c:pt>
              <c:pt idx="112">
                <c:v>2.1150000000000029</c:v>
              </c:pt>
              <c:pt idx="113">
                <c:v>1.470000000000002</c:v>
              </c:pt>
              <c:pt idx="114">
                <c:v>1.3149999999999995</c:v>
              </c:pt>
              <c:pt idx="115">
                <c:v>1.6500000000000015</c:v>
              </c:pt>
              <c:pt idx="116">
                <c:v>2.4750000000000023</c:v>
              </c:pt>
              <c:pt idx="117">
                <c:v>3.7900000000000045</c:v>
              </c:pt>
              <c:pt idx="118">
                <c:v>5.5949999999999998</c:v>
              </c:pt>
              <c:pt idx="119">
                <c:v>7.8900000000000023</c:v>
              </c:pt>
              <c:pt idx="120">
                <c:v>8.6</c:v>
              </c:pt>
              <c:pt idx="121">
                <c:v>6.990000000000002</c:v>
              </c:pt>
              <c:pt idx="122">
                <c:v>4.875</c:v>
              </c:pt>
              <c:pt idx="123">
                <c:v>3.25</c:v>
              </c:pt>
              <c:pt idx="124">
                <c:v>2.1150000000000029</c:v>
              </c:pt>
              <c:pt idx="125">
                <c:v>1.470000000000002</c:v>
              </c:pt>
              <c:pt idx="126">
                <c:v>1.3149999999999995</c:v>
              </c:pt>
              <c:pt idx="127">
                <c:v>1.6500000000000015</c:v>
              </c:pt>
              <c:pt idx="128">
                <c:v>2.4750000000000023</c:v>
              </c:pt>
              <c:pt idx="129">
                <c:v>3.7900000000000045</c:v>
              </c:pt>
              <c:pt idx="130">
                <c:v>5.5949999999999998</c:v>
              </c:pt>
              <c:pt idx="131">
                <c:v>7.8900000000000023</c:v>
              </c:pt>
              <c:pt idx="132">
                <c:v>8.6</c:v>
              </c:pt>
              <c:pt idx="133">
                <c:v>6.990000000000002</c:v>
              </c:pt>
              <c:pt idx="134">
                <c:v>4.875</c:v>
              </c:pt>
              <c:pt idx="135">
                <c:v>3.25</c:v>
              </c:pt>
              <c:pt idx="136">
                <c:v>2.1150000000000029</c:v>
              </c:pt>
              <c:pt idx="137">
                <c:v>1.470000000000002</c:v>
              </c:pt>
              <c:pt idx="138">
                <c:v>1.3149999999999995</c:v>
              </c:pt>
              <c:pt idx="139">
                <c:v>1.6500000000000015</c:v>
              </c:pt>
              <c:pt idx="140">
                <c:v>2.4750000000000023</c:v>
              </c:pt>
              <c:pt idx="141">
                <c:v>3.7900000000000045</c:v>
              </c:pt>
              <c:pt idx="142">
                <c:v>5.5949999999999998</c:v>
              </c:pt>
              <c:pt idx="143">
                <c:v>7.8900000000000023</c:v>
              </c:pt>
              <c:pt idx="144">
                <c:v>8.6</c:v>
              </c:pt>
              <c:pt idx="145">
                <c:v>6.990000000000002</c:v>
              </c:pt>
              <c:pt idx="146">
                <c:v>4.875</c:v>
              </c:pt>
              <c:pt idx="147">
                <c:v>3.25</c:v>
              </c:pt>
              <c:pt idx="148">
                <c:v>2.1150000000000029</c:v>
              </c:pt>
              <c:pt idx="149">
                <c:v>1.470000000000002</c:v>
              </c:pt>
              <c:pt idx="150">
                <c:v>1.3149999999999995</c:v>
              </c:pt>
              <c:pt idx="151">
                <c:v>1.6500000000000015</c:v>
              </c:pt>
              <c:pt idx="152">
                <c:v>2.4750000000000023</c:v>
              </c:pt>
              <c:pt idx="153">
                <c:v>3.7900000000000045</c:v>
              </c:pt>
              <c:pt idx="154">
                <c:v>5.5949999999999998</c:v>
              </c:pt>
              <c:pt idx="155">
                <c:v>7.8900000000000023</c:v>
              </c:pt>
              <c:pt idx="156">
                <c:v>8.6</c:v>
              </c:pt>
              <c:pt idx="157">
                <c:v>6.990000000000002</c:v>
              </c:pt>
              <c:pt idx="158">
                <c:v>4.875</c:v>
              </c:pt>
              <c:pt idx="159">
                <c:v>3.25</c:v>
              </c:pt>
              <c:pt idx="160">
                <c:v>2.1150000000000029</c:v>
              </c:pt>
              <c:pt idx="161">
                <c:v>1.470000000000002</c:v>
              </c:pt>
              <c:pt idx="162">
                <c:v>1.3149999999999995</c:v>
              </c:pt>
              <c:pt idx="163">
                <c:v>1.6500000000000015</c:v>
              </c:pt>
              <c:pt idx="164">
                <c:v>2.4750000000000023</c:v>
              </c:pt>
              <c:pt idx="165">
                <c:v>3.7900000000000045</c:v>
              </c:pt>
              <c:pt idx="166">
                <c:v>5.5949999999999998</c:v>
              </c:pt>
              <c:pt idx="167">
                <c:v>7.8900000000000023</c:v>
              </c:pt>
              <c:pt idx="168">
                <c:v>8.6</c:v>
              </c:pt>
              <c:pt idx="169">
                <c:v>6.990000000000002</c:v>
              </c:pt>
              <c:pt idx="170">
                <c:v>4.875</c:v>
              </c:pt>
              <c:pt idx="171">
                <c:v>3.25</c:v>
              </c:pt>
              <c:pt idx="172">
                <c:v>2.1150000000000029</c:v>
              </c:pt>
              <c:pt idx="173">
                <c:v>1.470000000000002</c:v>
              </c:pt>
              <c:pt idx="174">
                <c:v>1.3149999999999995</c:v>
              </c:pt>
              <c:pt idx="175">
                <c:v>1.6500000000000015</c:v>
              </c:pt>
              <c:pt idx="176">
                <c:v>2.4750000000000023</c:v>
              </c:pt>
              <c:pt idx="177">
                <c:v>3.7900000000000045</c:v>
              </c:pt>
              <c:pt idx="178">
                <c:v>5.5949999999999998</c:v>
              </c:pt>
              <c:pt idx="179">
                <c:v>7.8900000000000023</c:v>
              </c:pt>
              <c:pt idx="180">
                <c:v>8.6</c:v>
              </c:pt>
              <c:pt idx="181">
                <c:v>6.990000000000002</c:v>
              </c:pt>
              <c:pt idx="182">
                <c:v>4.875</c:v>
              </c:pt>
              <c:pt idx="183">
                <c:v>3.25</c:v>
              </c:pt>
              <c:pt idx="184">
                <c:v>2.1150000000000029</c:v>
              </c:pt>
              <c:pt idx="185">
                <c:v>1.470000000000002</c:v>
              </c:pt>
              <c:pt idx="186">
                <c:v>1.3149999999999995</c:v>
              </c:pt>
              <c:pt idx="187">
                <c:v>1.6500000000000015</c:v>
              </c:pt>
              <c:pt idx="188">
                <c:v>2.4750000000000023</c:v>
              </c:pt>
              <c:pt idx="189">
                <c:v>3.7900000000000045</c:v>
              </c:pt>
              <c:pt idx="190">
                <c:v>5.5949999999999998</c:v>
              </c:pt>
              <c:pt idx="191">
                <c:v>7.8900000000000023</c:v>
              </c:pt>
              <c:pt idx="192">
                <c:v>8.6</c:v>
              </c:pt>
              <c:pt idx="193">
                <c:v>6.990000000000002</c:v>
              </c:pt>
              <c:pt idx="194">
                <c:v>4.875</c:v>
              </c:pt>
              <c:pt idx="195">
                <c:v>3.25</c:v>
              </c:pt>
              <c:pt idx="196">
                <c:v>2.1150000000000029</c:v>
              </c:pt>
              <c:pt idx="197">
                <c:v>1.470000000000002</c:v>
              </c:pt>
              <c:pt idx="198">
                <c:v>1.3149999999999995</c:v>
              </c:pt>
              <c:pt idx="199">
                <c:v>1.6500000000000015</c:v>
              </c:pt>
              <c:pt idx="200">
                <c:v>2.4750000000000023</c:v>
              </c:pt>
              <c:pt idx="201">
                <c:v>3.7900000000000045</c:v>
              </c:pt>
              <c:pt idx="202">
                <c:v>5.5949999999999998</c:v>
              </c:pt>
              <c:pt idx="203">
                <c:v>7.8900000000000023</c:v>
              </c:pt>
              <c:pt idx="204">
                <c:v>8.6</c:v>
              </c:pt>
              <c:pt idx="205">
                <c:v>6.990000000000002</c:v>
              </c:pt>
              <c:pt idx="206">
                <c:v>4.875</c:v>
              </c:pt>
              <c:pt idx="207">
                <c:v>3.25</c:v>
              </c:pt>
              <c:pt idx="208">
                <c:v>2.1150000000000029</c:v>
              </c:pt>
              <c:pt idx="209">
                <c:v>1.470000000000002</c:v>
              </c:pt>
              <c:pt idx="210">
                <c:v>1.3149999999999995</c:v>
              </c:pt>
              <c:pt idx="211">
                <c:v>1.6500000000000015</c:v>
              </c:pt>
              <c:pt idx="212">
                <c:v>2.4750000000000023</c:v>
              </c:pt>
              <c:pt idx="213">
                <c:v>3.7900000000000045</c:v>
              </c:pt>
              <c:pt idx="214">
                <c:v>5.5949999999999998</c:v>
              </c:pt>
              <c:pt idx="215">
                <c:v>7.8900000000000023</c:v>
              </c:pt>
              <c:pt idx="216">
                <c:v>8.6</c:v>
              </c:pt>
              <c:pt idx="217">
                <c:v>6.990000000000002</c:v>
              </c:pt>
              <c:pt idx="218">
                <c:v>4.875</c:v>
              </c:pt>
              <c:pt idx="219">
                <c:v>3.25</c:v>
              </c:pt>
              <c:pt idx="220">
                <c:v>2.1150000000000029</c:v>
              </c:pt>
              <c:pt idx="221">
                <c:v>1.470000000000002</c:v>
              </c:pt>
              <c:pt idx="222">
                <c:v>1.3149999999999995</c:v>
              </c:pt>
              <c:pt idx="223">
                <c:v>1.6500000000000015</c:v>
              </c:pt>
              <c:pt idx="224">
                <c:v>2.4750000000000023</c:v>
              </c:pt>
              <c:pt idx="225">
                <c:v>3.7900000000000045</c:v>
              </c:pt>
              <c:pt idx="226">
                <c:v>5.5949999999999998</c:v>
              </c:pt>
              <c:pt idx="227">
                <c:v>7.8900000000000023</c:v>
              </c:pt>
              <c:pt idx="228">
                <c:v>8.6</c:v>
              </c:pt>
              <c:pt idx="229">
                <c:v>6.990000000000002</c:v>
              </c:pt>
              <c:pt idx="230">
                <c:v>4.875</c:v>
              </c:pt>
              <c:pt idx="231">
                <c:v>3.25</c:v>
              </c:pt>
              <c:pt idx="232">
                <c:v>2.1150000000000029</c:v>
              </c:pt>
              <c:pt idx="233">
                <c:v>1.470000000000002</c:v>
              </c:pt>
              <c:pt idx="234">
                <c:v>1.3149999999999995</c:v>
              </c:pt>
              <c:pt idx="235">
                <c:v>1.6500000000000015</c:v>
              </c:pt>
              <c:pt idx="236">
                <c:v>2.4750000000000023</c:v>
              </c:pt>
              <c:pt idx="237">
                <c:v>3.7900000000000045</c:v>
              </c:pt>
              <c:pt idx="238">
                <c:v>5.5949999999999998</c:v>
              </c:pt>
              <c:pt idx="239">
                <c:v>7.8900000000000023</c:v>
              </c:pt>
            </c:numLit>
          </c:val>
          <c:smooth val="1"/>
        </c:ser>
        <c:ser>
          <c:idx val="3"/>
          <c:order val="2"/>
          <c:tx>
            <c:v>Seas+annual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241"/>
              <c:pt idx="0">
                <c:v>year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2</c:v>
              </c:pt>
              <c:pt idx="14">
                <c:v>2</c:v>
              </c:pt>
              <c:pt idx="15">
                <c:v>2</c:v>
              </c:pt>
              <c:pt idx="16">
                <c:v>2</c:v>
              </c:pt>
              <c:pt idx="17">
                <c:v>2</c:v>
              </c:pt>
              <c:pt idx="18">
                <c:v>2</c:v>
              </c:pt>
              <c:pt idx="19">
                <c:v>2</c:v>
              </c:pt>
              <c:pt idx="20">
                <c:v>2</c:v>
              </c:pt>
              <c:pt idx="21">
                <c:v>2</c:v>
              </c:pt>
              <c:pt idx="22">
                <c:v>2</c:v>
              </c:pt>
              <c:pt idx="23">
                <c:v>2</c:v>
              </c:pt>
              <c:pt idx="24">
                <c:v>2</c:v>
              </c:pt>
              <c:pt idx="25">
                <c:v>3</c:v>
              </c:pt>
              <c:pt idx="26">
                <c:v>3</c:v>
              </c:pt>
              <c:pt idx="27">
                <c:v>3</c:v>
              </c:pt>
              <c:pt idx="28">
                <c:v>3</c:v>
              </c:pt>
              <c:pt idx="29">
                <c:v>3</c:v>
              </c:pt>
              <c:pt idx="30">
                <c:v>3</c:v>
              </c:pt>
              <c:pt idx="31">
                <c:v>3</c:v>
              </c:pt>
              <c:pt idx="32">
                <c:v>3</c:v>
              </c:pt>
              <c:pt idx="33">
                <c:v>3</c:v>
              </c:pt>
              <c:pt idx="34">
                <c:v>3</c:v>
              </c:pt>
              <c:pt idx="35">
                <c:v>3</c:v>
              </c:pt>
              <c:pt idx="36">
                <c:v>3</c:v>
              </c:pt>
              <c:pt idx="37">
                <c:v>4</c:v>
              </c:pt>
              <c:pt idx="38">
                <c:v>4</c:v>
              </c:pt>
              <c:pt idx="39">
                <c:v>4</c:v>
              </c:pt>
              <c:pt idx="40">
                <c:v>4</c:v>
              </c:pt>
              <c:pt idx="41">
                <c:v>4</c:v>
              </c:pt>
              <c:pt idx="42">
                <c:v>4</c:v>
              </c:pt>
              <c:pt idx="43">
                <c:v>4</c:v>
              </c:pt>
              <c:pt idx="44">
                <c:v>4</c:v>
              </c:pt>
              <c:pt idx="45">
                <c:v>4</c:v>
              </c:pt>
              <c:pt idx="46">
                <c:v>4</c:v>
              </c:pt>
              <c:pt idx="47">
                <c:v>4</c:v>
              </c:pt>
              <c:pt idx="48">
                <c:v>4</c:v>
              </c:pt>
              <c:pt idx="49">
                <c:v>5</c:v>
              </c:pt>
              <c:pt idx="50">
                <c:v>5</c:v>
              </c:pt>
              <c:pt idx="51">
                <c:v>5</c:v>
              </c:pt>
              <c:pt idx="52">
                <c:v>5</c:v>
              </c:pt>
              <c:pt idx="53">
                <c:v>5</c:v>
              </c:pt>
              <c:pt idx="54">
                <c:v>5</c:v>
              </c:pt>
              <c:pt idx="55">
                <c:v>5</c:v>
              </c:pt>
              <c:pt idx="56">
                <c:v>5</c:v>
              </c:pt>
              <c:pt idx="57">
                <c:v>5</c:v>
              </c:pt>
              <c:pt idx="58">
                <c:v>5</c:v>
              </c:pt>
              <c:pt idx="59">
                <c:v>5</c:v>
              </c:pt>
              <c:pt idx="60">
                <c:v>5</c:v>
              </c:pt>
              <c:pt idx="61">
                <c:v>6</c:v>
              </c:pt>
              <c:pt idx="62">
                <c:v>6</c:v>
              </c:pt>
              <c:pt idx="63">
                <c:v>6</c:v>
              </c:pt>
              <c:pt idx="64">
                <c:v>6</c:v>
              </c:pt>
              <c:pt idx="65">
                <c:v>6</c:v>
              </c:pt>
              <c:pt idx="66">
                <c:v>6</c:v>
              </c:pt>
              <c:pt idx="67">
                <c:v>6</c:v>
              </c:pt>
              <c:pt idx="68">
                <c:v>6</c:v>
              </c:pt>
              <c:pt idx="69">
                <c:v>6</c:v>
              </c:pt>
              <c:pt idx="70">
                <c:v>6</c:v>
              </c:pt>
              <c:pt idx="71">
                <c:v>6</c:v>
              </c:pt>
              <c:pt idx="72">
                <c:v>6</c:v>
              </c:pt>
              <c:pt idx="73">
                <c:v>7</c:v>
              </c:pt>
              <c:pt idx="74">
                <c:v>7</c:v>
              </c:pt>
              <c:pt idx="75">
                <c:v>7</c:v>
              </c:pt>
              <c:pt idx="76">
                <c:v>7</c:v>
              </c:pt>
              <c:pt idx="77">
                <c:v>7</c:v>
              </c:pt>
              <c:pt idx="78">
                <c:v>7</c:v>
              </c:pt>
              <c:pt idx="79">
                <c:v>7</c:v>
              </c:pt>
              <c:pt idx="80">
                <c:v>7</c:v>
              </c:pt>
              <c:pt idx="81">
                <c:v>7</c:v>
              </c:pt>
              <c:pt idx="82">
                <c:v>7</c:v>
              </c:pt>
              <c:pt idx="83">
                <c:v>7</c:v>
              </c:pt>
              <c:pt idx="84">
                <c:v>7</c:v>
              </c:pt>
              <c:pt idx="85">
                <c:v>8</c:v>
              </c:pt>
              <c:pt idx="86">
                <c:v>8</c:v>
              </c:pt>
              <c:pt idx="87">
                <c:v>8</c:v>
              </c:pt>
              <c:pt idx="88">
                <c:v>8</c:v>
              </c:pt>
              <c:pt idx="89">
                <c:v>8</c:v>
              </c:pt>
              <c:pt idx="90">
                <c:v>8</c:v>
              </c:pt>
              <c:pt idx="91">
                <c:v>8</c:v>
              </c:pt>
              <c:pt idx="92">
                <c:v>8</c:v>
              </c:pt>
              <c:pt idx="93">
                <c:v>8</c:v>
              </c:pt>
              <c:pt idx="94">
                <c:v>8</c:v>
              </c:pt>
              <c:pt idx="95">
                <c:v>8</c:v>
              </c:pt>
              <c:pt idx="96">
                <c:v>8</c:v>
              </c:pt>
              <c:pt idx="97">
                <c:v>9</c:v>
              </c:pt>
              <c:pt idx="98">
                <c:v>9</c:v>
              </c:pt>
              <c:pt idx="99">
                <c:v>9</c:v>
              </c:pt>
              <c:pt idx="100">
                <c:v>9</c:v>
              </c:pt>
              <c:pt idx="101">
                <c:v>9</c:v>
              </c:pt>
              <c:pt idx="102">
                <c:v>9</c:v>
              </c:pt>
              <c:pt idx="103">
                <c:v>9</c:v>
              </c:pt>
              <c:pt idx="104">
                <c:v>9</c:v>
              </c:pt>
              <c:pt idx="105">
                <c:v>9</c:v>
              </c:pt>
              <c:pt idx="106">
                <c:v>9</c:v>
              </c:pt>
              <c:pt idx="107">
                <c:v>9</c:v>
              </c:pt>
              <c:pt idx="108">
                <c:v>9</c:v>
              </c:pt>
              <c:pt idx="109">
                <c:v>10</c:v>
              </c:pt>
              <c:pt idx="110">
                <c:v>10</c:v>
              </c:pt>
              <c:pt idx="111">
                <c:v>10</c:v>
              </c:pt>
              <c:pt idx="112">
                <c:v>10</c:v>
              </c:pt>
              <c:pt idx="113">
                <c:v>10</c:v>
              </c:pt>
              <c:pt idx="114">
                <c:v>10</c:v>
              </c:pt>
              <c:pt idx="115">
                <c:v>10</c:v>
              </c:pt>
              <c:pt idx="116">
                <c:v>10</c:v>
              </c:pt>
              <c:pt idx="117">
                <c:v>10</c:v>
              </c:pt>
              <c:pt idx="118">
                <c:v>10</c:v>
              </c:pt>
              <c:pt idx="119">
                <c:v>10</c:v>
              </c:pt>
              <c:pt idx="120">
                <c:v>10</c:v>
              </c:pt>
              <c:pt idx="121">
                <c:v>11</c:v>
              </c:pt>
              <c:pt idx="122">
                <c:v>11</c:v>
              </c:pt>
              <c:pt idx="123">
                <c:v>11</c:v>
              </c:pt>
              <c:pt idx="124">
                <c:v>11</c:v>
              </c:pt>
              <c:pt idx="125">
                <c:v>11</c:v>
              </c:pt>
              <c:pt idx="126">
                <c:v>11</c:v>
              </c:pt>
              <c:pt idx="127">
                <c:v>11</c:v>
              </c:pt>
              <c:pt idx="128">
                <c:v>11</c:v>
              </c:pt>
              <c:pt idx="129">
                <c:v>11</c:v>
              </c:pt>
              <c:pt idx="130">
                <c:v>11</c:v>
              </c:pt>
              <c:pt idx="131">
                <c:v>11</c:v>
              </c:pt>
              <c:pt idx="132">
                <c:v>11</c:v>
              </c:pt>
              <c:pt idx="133">
                <c:v>12</c:v>
              </c:pt>
              <c:pt idx="134">
                <c:v>12</c:v>
              </c:pt>
              <c:pt idx="135">
                <c:v>12</c:v>
              </c:pt>
              <c:pt idx="136">
                <c:v>12</c:v>
              </c:pt>
              <c:pt idx="137">
                <c:v>12</c:v>
              </c:pt>
              <c:pt idx="138">
                <c:v>12</c:v>
              </c:pt>
              <c:pt idx="139">
                <c:v>12</c:v>
              </c:pt>
              <c:pt idx="140">
                <c:v>12</c:v>
              </c:pt>
              <c:pt idx="141">
                <c:v>12</c:v>
              </c:pt>
              <c:pt idx="142">
                <c:v>12</c:v>
              </c:pt>
              <c:pt idx="143">
                <c:v>12</c:v>
              </c:pt>
              <c:pt idx="144">
                <c:v>12</c:v>
              </c:pt>
              <c:pt idx="145">
                <c:v>13</c:v>
              </c:pt>
              <c:pt idx="146">
                <c:v>13</c:v>
              </c:pt>
              <c:pt idx="147">
                <c:v>13</c:v>
              </c:pt>
              <c:pt idx="148">
                <c:v>13</c:v>
              </c:pt>
              <c:pt idx="149">
                <c:v>13</c:v>
              </c:pt>
              <c:pt idx="150">
                <c:v>13</c:v>
              </c:pt>
              <c:pt idx="151">
                <c:v>13</c:v>
              </c:pt>
              <c:pt idx="152">
                <c:v>13</c:v>
              </c:pt>
              <c:pt idx="153">
                <c:v>13</c:v>
              </c:pt>
              <c:pt idx="154">
                <c:v>13</c:v>
              </c:pt>
              <c:pt idx="155">
                <c:v>13</c:v>
              </c:pt>
              <c:pt idx="156">
                <c:v>13</c:v>
              </c:pt>
              <c:pt idx="157">
                <c:v>14</c:v>
              </c:pt>
              <c:pt idx="158">
                <c:v>14</c:v>
              </c:pt>
              <c:pt idx="159">
                <c:v>14</c:v>
              </c:pt>
              <c:pt idx="160">
                <c:v>14</c:v>
              </c:pt>
              <c:pt idx="161">
                <c:v>14</c:v>
              </c:pt>
              <c:pt idx="162">
                <c:v>14</c:v>
              </c:pt>
              <c:pt idx="163">
                <c:v>14</c:v>
              </c:pt>
              <c:pt idx="164">
                <c:v>14</c:v>
              </c:pt>
              <c:pt idx="165">
                <c:v>14</c:v>
              </c:pt>
              <c:pt idx="166">
                <c:v>14</c:v>
              </c:pt>
              <c:pt idx="167">
                <c:v>14</c:v>
              </c:pt>
              <c:pt idx="168">
                <c:v>14</c:v>
              </c:pt>
              <c:pt idx="169">
                <c:v>15</c:v>
              </c:pt>
              <c:pt idx="170">
                <c:v>15</c:v>
              </c:pt>
              <c:pt idx="171">
                <c:v>15</c:v>
              </c:pt>
              <c:pt idx="172">
                <c:v>15</c:v>
              </c:pt>
              <c:pt idx="173">
                <c:v>15</c:v>
              </c:pt>
              <c:pt idx="174">
                <c:v>15</c:v>
              </c:pt>
              <c:pt idx="175">
                <c:v>15</c:v>
              </c:pt>
              <c:pt idx="176">
                <c:v>15</c:v>
              </c:pt>
              <c:pt idx="177">
                <c:v>15</c:v>
              </c:pt>
              <c:pt idx="178">
                <c:v>15</c:v>
              </c:pt>
              <c:pt idx="179">
                <c:v>15</c:v>
              </c:pt>
              <c:pt idx="180">
                <c:v>15</c:v>
              </c:pt>
              <c:pt idx="181">
                <c:v>16</c:v>
              </c:pt>
              <c:pt idx="182">
                <c:v>16</c:v>
              </c:pt>
              <c:pt idx="183">
                <c:v>16</c:v>
              </c:pt>
              <c:pt idx="184">
                <c:v>16</c:v>
              </c:pt>
              <c:pt idx="185">
                <c:v>16</c:v>
              </c:pt>
              <c:pt idx="186">
                <c:v>16</c:v>
              </c:pt>
              <c:pt idx="187">
                <c:v>16</c:v>
              </c:pt>
              <c:pt idx="188">
                <c:v>16</c:v>
              </c:pt>
              <c:pt idx="189">
                <c:v>16</c:v>
              </c:pt>
              <c:pt idx="190">
                <c:v>16</c:v>
              </c:pt>
              <c:pt idx="191">
                <c:v>16</c:v>
              </c:pt>
              <c:pt idx="192">
                <c:v>16</c:v>
              </c:pt>
              <c:pt idx="193">
                <c:v>17</c:v>
              </c:pt>
              <c:pt idx="194">
                <c:v>17</c:v>
              </c:pt>
              <c:pt idx="195">
                <c:v>17</c:v>
              </c:pt>
              <c:pt idx="196">
                <c:v>17</c:v>
              </c:pt>
              <c:pt idx="197">
                <c:v>17</c:v>
              </c:pt>
              <c:pt idx="198">
                <c:v>17</c:v>
              </c:pt>
              <c:pt idx="199">
                <c:v>17</c:v>
              </c:pt>
              <c:pt idx="200">
                <c:v>17</c:v>
              </c:pt>
              <c:pt idx="201">
                <c:v>17</c:v>
              </c:pt>
              <c:pt idx="202">
                <c:v>17</c:v>
              </c:pt>
              <c:pt idx="203">
                <c:v>17</c:v>
              </c:pt>
              <c:pt idx="204">
                <c:v>17</c:v>
              </c:pt>
              <c:pt idx="205">
                <c:v>18</c:v>
              </c:pt>
              <c:pt idx="206">
                <c:v>18</c:v>
              </c:pt>
              <c:pt idx="207">
                <c:v>18</c:v>
              </c:pt>
              <c:pt idx="208">
                <c:v>18</c:v>
              </c:pt>
              <c:pt idx="209">
                <c:v>18</c:v>
              </c:pt>
              <c:pt idx="210">
                <c:v>18</c:v>
              </c:pt>
              <c:pt idx="211">
                <c:v>18</c:v>
              </c:pt>
              <c:pt idx="212">
                <c:v>18</c:v>
              </c:pt>
              <c:pt idx="213">
                <c:v>18</c:v>
              </c:pt>
              <c:pt idx="214">
                <c:v>18</c:v>
              </c:pt>
              <c:pt idx="215">
                <c:v>18</c:v>
              </c:pt>
              <c:pt idx="216">
                <c:v>18</c:v>
              </c:pt>
              <c:pt idx="217">
                <c:v>19</c:v>
              </c:pt>
              <c:pt idx="218">
                <c:v>19</c:v>
              </c:pt>
              <c:pt idx="219">
                <c:v>19</c:v>
              </c:pt>
              <c:pt idx="220">
                <c:v>19</c:v>
              </c:pt>
              <c:pt idx="221">
                <c:v>19</c:v>
              </c:pt>
              <c:pt idx="222">
                <c:v>19</c:v>
              </c:pt>
              <c:pt idx="223">
                <c:v>19</c:v>
              </c:pt>
              <c:pt idx="224">
                <c:v>19</c:v>
              </c:pt>
              <c:pt idx="225">
                <c:v>19</c:v>
              </c:pt>
              <c:pt idx="226">
                <c:v>19</c:v>
              </c:pt>
              <c:pt idx="227">
                <c:v>19</c:v>
              </c:pt>
              <c:pt idx="228">
                <c:v>19</c:v>
              </c:pt>
              <c:pt idx="229">
                <c:v>20</c:v>
              </c:pt>
              <c:pt idx="230">
                <c:v>20</c:v>
              </c:pt>
              <c:pt idx="231">
                <c:v>20</c:v>
              </c:pt>
              <c:pt idx="232">
                <c:v>20</c:v>
              </c:pt>
              <c:pt idx="233">
                <c:v>20</c:v>
              </c:pt>
              <c:pt idx="234">
                <c:v>20</c:v>
              </c:pt>
              <c:pt idx="235">
                <c:v>20</c:v>
              </c:pt>
              <c:pt idx="236">
                <c:v>20</c:v>
              </c:pt>
              <c:pt idx="237">
                <c:v>20</c:v>
              </c:pt>
              <c:pt idx="238">
                <c:v>20</c:v>
              </c:pt>
              <c:pt idx="239">
                <c:v>20</c:v>
              </c:pt>
              <c:pt idx="240">
                <c:v>20</c:v>
              </c:pt>
            </c:strLit>
          </c:cat>
          <c:val>
            <c:numLit>
              <c:formatCode>General</c:formatCode>
              <c:ptCount val="240"/>
              <c:pt idx="0">
                <c:v>11.880422734690077</c:v>
              </c:pt>
              <c:pt idx="1">
                <c:v>9.656297083195776</c:v>
              </c:pt>
              <c:pt idx="2">
                <c:v>6.734541957164434</c:v>
              </c:pt>
              <c:pt idx="3">
                <c:v>4.4896946381096221</c:v>
              </c:pt>
              <c:pt idx="4">
                <c:v>2.9217551260313428</c:v>
              </c:pt>
              <c:pt idx="5">
                <c:v>2.0307234209295859</c:v>
              </c:pt>
              <c:pt idx="6">
                <c:v>1.8165995228043543</c:v>
              </c:pt>
              <c:pt idx="7">
                <c:v>2.2793834316556567</c:v>
              </c:pt>
              <c:pt idx="8">
                <c:v>3.4190751474834848</c:v>
              </c:pt>
              <c:pt idx="9">
                <c:v>5.2356746702878425</c:v>
              </c:pt>
              <c:pt idx="10">
                <c:v>7.729182000068719</c:v>
              </c:pt>
              <c:pt idx="11">
                <c:v>10.899597136826133</c:v>
              </c:pt>
              <c:pt idx="12">
                <c:v>3.3996607349059413</c:v>
              </c:pt>
              <c:pt idx="13">
                <c:v>2.7632126205805276</c:v>
              </c:pt>
              <c:pt idx="14">
                <c:v>1.9271332654263331</c:v>
              </c:pt>
              <c:pt idx="15">
                <c:v>1.2847555102842221</c:v>
              </c:pt>
              <c:pt idx="16">
                <c:v>0.83607935515419496</c:v>
              </c:pt>
              <c:pt idx="17">
                <c:v>0.58110480003624898</c:v>
              </c:pt>
              <c:pt idx="18">
                <c:v>0.51983184493038503</c:v>
              </c:pt>
              <c:pt idx="19">
                <c:v>0.65226048983660567</c:v>
              </c:pt>
              <c:pt idx="20">
                <c:v>0.97839073475490856</c:v>
              </c:pt>
              <c:pt idx="21">
                <c:v>1.4982225796852946</c:v>
              </c:pt>
              <c:pt idx="22">
                <c:v>2.211756024627761</c:v>
              </c:pt>
              <c:pt idx="23">
                <c:v>3.1189910695823126</c:v>
              </c:pt>
              <c:pt idx="24">
                <c:v>19.608000000000001</c:v>
              </c:pt>
              <c:pt idx="25">
                <c:v>15.937200000000006</c:v>
              </c:pt>
              <c:pt idx="26">
                <c:v>11.115000000000002</c:v>
              </c:pt>
              <c:pt idx="27">
                <c:v>7.410000000000001</c:v>
              </c:pt>
              <c:pt idx="28">
                <c:v>4.8222000000000067</c:v>
              </c:pt>
              <c:pt idx="29">
                <c:v>3.3516000000000048</c:v>
              </c:pt>
              <c:pt idx="30">
                <c:v>2.9981999999999993</c:v>
              </c:pt>
              <c:pt idx="31">
                <c:v>3.7620000000000036</c:v>
              </c:pt>
              <c:pt idx="32">
                <c:v>5.643000000000006</c:v>
              </c:pt>
              <c:pt idx="33">
                <c:v>8.641200000000012</c:v>
              </c:pt>
              <c:pt idx="34">
                <c:v>12.756600000000001</c:v>
              </c:pt>
              <c:pt idx="35">
                <c:v>17.989200000000007</c:v>
              </c:pt>
              <c:pt idx="36">
                <c:v>6.2053439010665681</c:v>
              </c:pt>
              <c:pt idx="37">
                <c:v>5.0436457986575958</c:v>
              </c:pt>
              <c:pt idx="38">
                <c:v>3.5175641299650602</c:v>
              </c:pt>
              <c:pt idx="39">
                <c:v>2.3450427533100404</c:v>
              </c:pt>
              <c:pt idx="40">
                <c:v>1.526081668692536</c:v>
              </c:pt>
              <c:pt idx="41">
                <c:v>1.0606808761125426</c:v>
              </c:pt>
              <c:pt idx="42">
                <c:v>0.94884037557006207</c:v>
              </c:pt>
              <c:pt idx="43">
                <c:v>1.1905601670650985</c:v>
              </c:pt>
              <c:pt idx="44">
                <c:v>1.7858402505976476</c:v>
              </c:pt>
              <c:pt idx="45">
                <c:v>2.7346806261677115</c:v>
              </c:pt>
              <c:pt idx="46">
                <c:v>4.0370812937752847</c:v>
              </c:pt>
              <c:pt idx="47">
                <c:v>5.6930422534203764</c:v>
              </c:pt>
              <c:pt idx="48">
                <c:v>5.2005203144120626</c:v>
              </c:pt>
              <c:pt idx="49">
                <c:v>4.2269345346209688</c:v>
              </c:pt>
              <c:pt idx="50">
                <c:v>2.9479693642742797</c:v>
              </c:pt>
              <c:pt idx="51">
                <c:v>1.9653129095161865</c:v>
              </c:pt>
              <c:pt idx="52">
                <c:v>1.2789651703466893</c:v>
              </c:pt>
              <c:pt idx="53">
                <c:v>0.88892614676578396</c:v>
              </c:pt>
              <c:pt idx="54">
                <c:v>0.79519583877347211</c:v>
              </c:pt>
              <c:pt idx="55">
                <c:v>0.99777424636975709</c:v>
              </c:pt>
              <c:pt idx="56">
                <c:v>1.4966613695546358</c:v>
              </c:pt>
              <c:pt idx="57">
                <c:v>2.2918572083281092</c:v>
              </c:pt>
              <c:pt idx="58">
                <c:v>3.3833617626901731</c:v>
              </c:pt>
              <c:pt idx="59">
                <c:v>4.7711750326408353</c:v>
              </c:pt>
              <c:pt idx="60">
                <c:v>8.2919526139763633</c:v>
              </c:pt>
              <c:pt idx="61">
                <c:v>6.7396219501970691</c:v>
              </c:pt>
              <c:pt idx="62">
                <c:v>4.7003801154807876</c:v>
              </c:pt>
              <c:pt idx="63">
                <c:v>3.1335867436538583</c:v>
              </c:pt>
              <c:pt idx="64">
                <c:v>2.0392418347162828</c:v>
              </c:pt>
              <c:pt idx="65">
                <c:v>1.4173453886680547</c:v>
              </c:pt>
              <c:pt idx="66">
                <c:v>1.2678974055091761</c:v>
              </c:pt>
              <c:pt idx="67">
                <c:v>1.5908978852396525</c:v>
              </c:pt>
              <c:pt idx="68">
                <c:v>2.3863468278594788</c:v>
              </c:pt>
              <c:pt idx="69">
                <c:v>3.6542442333686576</c:v>
              </c:pt>
              <c:pt idx="70">
                <c:v>5.3945901017671805</c:v>
              </c:pt>
              <c:pt idx="71">
                <c:v>7.6073844330550608</c:v>
              </c:pt>
              <c:pt idx="72">
                <c:v>10.307876163319426</c:v>
              </c:pt>
              <c:pt idx="73">
                <c:v>8.3781458583259081</c:v>
              </c:pt>
              <c:pt idx="74">
                <c:v>5.8431274763002561</c:v>
              </c:pt>
              <c:pt idx="75">
                <c:v>3.8954183175335042</c:v>
              </c:pt>
              <c:pt idx="76">
                <c:v>2.5350183820256533</c:v>
              </c:pt>
              <c:pt idx="77">
                <c:v>1.761927669776695</c:v>
              </c:pt>
              <c:pt idx="78">
                <c:v>1.5761461807866326</c:v>
              </c:pt>
              <c:pt idx="79">
                <c:v>1.9776739150554732</c:v>
              </c:pt>
              <c:pt idx="80">
                <c:v>2.9665108725832097</c:v>
              </c:pt>
              <c:pt idx="81">
                <c:v>4.5426570533698456</c:v>
              </c:pt>
              <c:pt idx="82">
                <c:v>6.7061124574153705</c:v>
              </c:pt>
              <c:pt idx="83">
                <c:v>9.4568770847198014</c:v>
              </c:pt>
              <c:pt idx="84">
                <c:v>11.642922943305223</c:v>
              </c:pt>
              <c:pt idx="85">
                <c:v>9.4632594620585504</c:v>
              </c:pt>
              <c:pt idx="86">
                <c:v>6.5999127149549963</c:v>
              </c:pt>
              <c:pt idx="87">
                <c:v>4.399941809969997</c:v>
              </c:pt>
              <c:pt idx="88">
                <c:v>2.8633467471035559</c:v>
              </c:pt>
              <c:pt idx="89">
                <c:v>1.990127526355663</c:v>
              </c:pt>
              <c:pt idx="90">
                <c:v>1.7802841477263214</c:v>
              </c:pt>
              <c:pt idx="91">
                <c:v>2.2338166112155391</c:v>
              </c:pt>
              <c:pt idx="92">
                <c:v>3.3507249168233089</c:v>
              </c:pt>
              <c:pt idx="93">
                <c:v>5.1310090645496338</c:v>
              </c:pt>
              <c:pt idx="94">
                <c:v>7.5746690543945032</c:v>
              </c:pt>
              <c:pt idx="95">
                <c:v>10.681704886357934</c:v>
              </c:pt>
              <c:pt idx="96">
                <c:v>6.7521439982722624</c:v>
              </c:pt>
              <c:pt idx="97">
                <c:v>5.4880798311538523</c:v>
              </c:pt>
              <c:pt idx="98">
                <c:v>3.8275234873927073</c:v>
              </c:pt>
              <c:pt idx="99">
                <c:v>2.5516823249284712</c:v>
              </c:pt>
              <c:pt idx="100">
                <c:v>1.6605563437611459</c:v>
              </c:pt>
              <c:pt idx="101">
                <c:v>1.1541455438907255</c:v>
              </c:pt>
              <c:pt idx="102">
                <c:v>1.0324499253172119</c:v>
              </c:pt>
              <c:pt idx="103">
                <c:v>1.2954694880406097</c:v>
              </c:pt>
              <c:pt idx="104">
                <c:v>1.9432042320609146</c:v>
              </c:pt>
              <c:pt idx="105">
                <c:v>2.9756541573781288</c:v>
              </c:pt>
              <c:pt idx="106">
                <c:v>4.3928192639922452</c:v>
              </c:pt>
              <c:pt idx="107">
                <c:v>6.1946995519032759</c:v>
              </c:pt>
              <c:pt idx="108">
                <c:v>1.0452727451913124</c:v>
              </c:pt>
              <c:pt idx="109">
                <c:v>0.84958796382410184</c:v>
              </c:pt>
              <c:pt idx="110">
                <c:v>0.59252379451251724</c:v>
              </c:pt>
              <c:pt idx="111">
                <c:v>0.39501586300834485</c:v>
              </c:pt>
              <c:pt idx="112">
                <c:v>0.25706416931158477</c:v>
              </c:pt>
              <c:pt idx="113">
                <c:v>0.1786687134222362</c:v>
              </c:pt>
              <c:pt idx="114">
                <c:v>0.15982949534029947</c:v>
              </c:pt>
              <c:pt idx="115">
                <c:v>0.20054651506577525</c:v>
              </c:pt>
              <c:pt idx="116">
                <c:v>0.30081977259866288</c:v>
              </c:pt>
              <c:pt idx="117">
                <c:v>0.46064926793896266</c:v>
              </c:pt>
              <c:pt idx="118">
                <c:v>0.68003500108667359</c:v>
              </c:pt>
              <c:pt idx="119">
                <c:v>0.95897697204179744</c:v>
              </c:pt>
              <c:pt idx="120">
                <c:v>12.92405084367495</c:v>
              </c:pt>
              <c:pt idx="121">
                <c:v>10.504548302010225</c:v>
              </c:pt>
              <c:pt idx="122">
                <c:v>7.326133472432022</c:v>
              </c:pt>
              <c:pt idx="123">
                <c:v>4.884088981621348</c:v>
              </c:pt>
              <c:pt idx="124">
                <c:v>3.1784148295782044</c:v>
              </c:pt>
              <c:pt idx="125">
                <c:v>2.209111016302582</c:v>
              </c:pt>
              <c:pt idx="126">
                <c:v>1.9761775417944831</c:v>
              </c:pt>
              <c:pt idx="127">
                <c:v>2.4796144060539174</c:v>
              </c:pt>
              <c:pt idx="128">
                <c:v>3.719421609080876</c:v>
              </c:pt>
              <c:pt idx="129">
                <c:v>5.6955991508753634</c:v>
              </c:pt>
              <c:pt idx="130">
                <c:v>8.4081470314373661</c:v>
              </c:pt>
              <c:pt idx="131">
                <c:v>11.857065250766906</c:v>
              </c:pt>
              <c:pt idx="132">
                <c:v>9.5552064770969736</c:v>
              </c:pt>
              <c:pt idx="133">
                <c:v>7.7663829389427752</c:v>
              </c:pt>
              <c:pt idx="134">
                <c:v>5.416468787889273</c:v>
              </c:pt>
              <c:pt idx="135">
                <c:v>3.610979191926182</c:v>
              </c:pt>
              <c:pt idx="136">
                <c:v>2.3499141510535031</c:v>
              </c:pt>
              <c:pt idx="137">
                <c:v>1.6332736652712292</c:v>
              </c:pt>
              <c:pt idx="138">
                <c:v>1.4610577345793623</c:v>
              </c:pt>
              <c:pt idx="139">
                <c:v>1.8332663589779095</c:v>
              </c:pt>
              <c:pt idx="140">
                <c:v>2.7498995384668645</c:v>
              </c:pt>
              <c:pt idx="141">
                <c:v>4.2109572730462297</c:v>
              </c:pt>
              <c:pt idx="142">
                <c:v>6.2164395627159967</c:v>
              </c:pt>
              <c:pt idx="143">
                <c:v>8.7663464074761794</c:v>
              </c:pt>
              <c:pt idx="144">
                <c:v>0.8779397671061735</c:v>
              </c:pt>
              <c:pt idx="145">
                <c:v>0.71358127582234365</c:v>
              </c:pt>
              <c:pt idx="146">
                <c:v>0.49766934472588326</c:v>
              </c:pt>
              <c:pt idx="147">
                <c:v>0.33177956315058887</c:v>
              </c:pt>
              <c:pt idx="148">
                <c:v>0.21591193109646042</c:v>
              </c:pt>
              <c:pt idx="149">
                <c:v>0.15006644856349732</c:v>
              </c:pt>
              <c:pt idx="150">
                <c:v>0.13424311555169974</c:v>
              </c:pt>
              <c:pt idx="151">
                <c:v>0.16844193206106833</c:v>
              </c:pt>
              <c:pt idx="152">
                <c:v>0.25266289809160253</c:v>
              </c:pt>
              <c:pt idx="153">
                <c:v>0.38690601364330252</c:v>
              </c:pt>
              <c:pt idx="154">
                <c:v>0.57117127871616757</c:v>
              </c:pt>
              <c:pt idx="155">
                <c:v>0.80545869331019904</c:v>
              </c:pt>
              <c:pt idx="156">
                <c:v>5.3401867679003479</c:v>
              </c:pt>
              <c:pt idx="157">
                <c:v>4.3404541287934242</c:v>
              </c:pt>
              <c:pt idx="158">
                <c:v>3.0271407550597904</c:v>
              </c:pt>
              <c:pt idx="159">
                <c:v>2.0180938367065271</c:v>
              </c:pt>
              <c:pt idx="160">
                <c:v>1.313313373733634</c:v>
              </c:pt>
              <c:pt idx="161">
                <c:v>0.91279936614110724</c:v>
              </c:pt>
              <c:pt idx="162">
                <c:v>0.81655181392894827</c:v>
              </c:pt>
              <c:pt idx="163">
                <c:v>1.0245707170971607</c:v>
              </c:pt>
              <c:pt idx="164">
                <c:v>1.5368560756457412</c:v>
              </c:pt>
              <c:pt idx="165">
                <c:v>2.353407889574691</c:v>
              </c:pt>
              <c:pt idx="166">
                <c:v>3.4742261588840053</c:v>
              </c:pt>
              <c:pt idx="167">
                <c:v>4.8993108835736932</c:v>
              </c:pt>
              <c:pt idx="168">
                <c:v>13.7359780283143</c:v>
              </c:pt>
              <c:pt idx="169">
                <c:v>11.164475164874069</c:v>
              </c:pt>
              <c:pt idx="170">
                <c:v>7.7863828939572342</c:v>
              </c:pt>
              <c:pt idx="171">
                <c:v>5.1909219293048228</c:v>
              </c:pt>
              <c:pt idx="172">
                <c:v>3.3780922709168357</c:v>
              </c:pt>
              <c:pt idx="173">
                <c:v>2.3478939187932615</c:v>
              </c:pt>
              <c:pt idx="174">
                <c:v>2.1003268729341045</c:v>
              </c:pt>
              <c:pt idx="175">
                <c:v>2.635391133339374</c:v>
              </c:pt>
              <c:pt idx="176">
                <c:v>3.9530867000090613</c:v>
              </c:pt>
              <c:pt idx="177">
                <c:v>6.0534135729431702</c:v>
              </c:pt>
              <c:pt idx="178">
                <c:v>8.936371752141687</c:v>
              </c:pt>
              <c:pt idx="179">
                <c:v>12.601961237604636</c:v>
              </c:pt>
              <c:pt idx="180">
                <c:v>11.596880177810366</c:v>
              </c:pt>
              <c:pt idx="181">
                <c:v>9.4258363305691262</c:v>
              </c:pt>
              <c:pt idx="182">
                <c:v>6.5738128914913414</c:v>
              </c:pt>
              <c:pt idx="183">
                <c:v>4.3825419276608946</c:v>
              </c:pt>
              <c:pt idx="184">
                <c:v>2.8520234390777861</c:v>
              </c:pt>
              <c:pt idx="185">
                <c:v>1.9822574257420071</c:v>
              </c:pt>
              <c:pt idx="186">
                <c:v>1.7732438876535612</c:v>
              </c:pt>
              <c:pt idx="187">
                <c:v>2.2249828248124559</c:v>
              </c:pt>
              <c:pt idx="188">
                <c:v>3.3374742372186841</c:v>
              </c:pt>
              <c:pt idx="189">
                <c:v>5.1107181248722489</c:v>
              </c:pt>
              <c:pt idx="190">
                <c:v>7.5447144877731391</c:v>
              </c:pt>
              <c:pt idx="191">
                <c:v>10.639463325921374</c:v>
              </c:pt>
              <c:pt idx="192">
                <c:v>2.3728536651028116</c:v>
              </c:pt>
              <c:pt idx="193">
                <c:v>1.9286333859382163</c:v>
              </c:pt>
              <c:pt idx="194">
                <c:v>1.3450769322530474</c:v>
              </c:pt>
              <c:pt idx="195">
                <c:v>0.89671795483536498</c:v>
              </c:pt>
              <c:pt idx="196">
                <c:v>0.58355645368516906</c:v>
              </c:pt>
              <c:pt idx="197">
                <c:v>0.40559242880245794</c:v>
              </c:pt>
              <c:pt idx="198">
                <c:v>0.36282588018723216</c:v>
              </c:pt>
              <c:pt idx="199">
                <c:v>0.4552568078394934</c:v>
              </c:pt>
              <c:pt idx="200">
                <c:v>0.68288521175924011</c:v>
              </c:pt>
              <c:pt idx="201">
                <c:v>1.0457110919464729</c:v>
              </c:pt>
              <c:pt idx="202">
                <c:v>1.5437344484011897</c:v>
              </c:pt>
              <c:pt idx="203">
                <c:v>2.1769552811233943</c:v>
              </c:pt>
              <c:pt idx="204">
                <c:v>4.6140075953308797</c:v>
              </c:pt>
              <c:pt idx="205">
                <c:v>3.7502224524840533</c:v>
              </c:pt>
              <c:pt idx="206">
                <c:v>2.6154984915393067</c:v>
              </c:pt>
              <c:pt idx="207">
                <c:v>1.7436656610262045</c:v>
              </c:pt>
              <c:pt idx="208">
                <c:v>1.1347239609447468</c:v>
              </c:pt>
              <c:pt idx="209">
                <c:v>0.78867339129493041</c:v>
              </c:pt>
              <c:pt idx="210">
                <c:v>0.70551395207675627</c:v>
              </c:pt>
              <c:pt idx="211">
                <c:v>0.8852456432902277</c:v>
              </c:pt>
              <c:pt idx="212">
                <c:v>1.3278684649353416</c:v>
              </c:pt>
              <c:pt idx="213">
                <c:v>2.0333824170120991</c:v>
              </c:pt>
              <c:pt idx="214">
                <c:v>3.0017874995204963</c:v>
              </c:pt>
              <c:pt idx="215">
                <c:v>4.2330837124605409</c:v>
              </c:pt>
              <c:pt idx="216">
                <c:v>10.679859101845059</c:v>
              </c:pt>
              <c:pt idx="217">
                <c:v>8.680490130453137</c:v>
              </c:pt>
              <c:pt idx="218">
                <c:v>6.0539898978482167</c:v>
              </c:pt>
              <c:pt idx="219">
                <c:v>4.0359932652321442</c:v>
              </c:pt>
              <c:pt idx="220">
                <c:v>2.626500232604922</c:v>
              </c:pt>
              <c:pt idx="221">
                <c:v>1.8255107999665416</c:v>
              </c:pt>
              <c:pt idx="222">
                <c:v>1.6330249673170054</c:v>
              </c:pt>
              <c:pt idx="223">
                <c:v>2.0490427346563211</c:v>
              </c:pt>
              <c:pt idx="224">
                <c:v>3.0735641019844819</c:v>
              </c:pt>
              <c:pt idx="225">
                <c:v>4.7065890693014909</c:v>
              </c:pt>
              <c:pt idx="226">
                <c:v>6.9481176366073374</c:v>
              </c:pt>
              <c:pt idx="227">
                <c:v>9.7981498039020387</c:v>
              </c:pt>
              <c:pt idx="228">
                <c:v>16.025168429610265</c:v>
              </c:pt>
              <c:pt idx="229">
                <c:v>13.025107828252999</c:v>
              </c:pt>
              <c:pt idx="230">
                <c:v>9.0840344295755866</c:v>
              </c:pt>
              <c:pt idx="231">
                <c:v>6.0560229530503911</c:v>
              </c:pt>
              <c:pt idx="232">
                <c:v>3.9410733986774136</c:v>
              </c:pt>
              <c:pt idx="233">
                <c:v>2.7391857664566421</c:v>
              </c:pt>
              <c:pt idx="234">
                <c:v>2.4503600563880803</c:v>
              </c:pt>
              <c:pt idx="235">
                <c:v>3.0745962684717396</c:v>
              </c:pt>
              <c:pt idx="236">
                <c:v>4.6118944027076099</c:v>
              </c:pt>
              <c:pt idx="237">
                <c:v>7.062254459095695</c:v>
              </c:pt>
              <c:pt idx="238">
                <c:v>10.42567643763598</c:v>
              </c:pt>
              <c:pt idx="239">
                <c:v>14.702160338328493</c:v>
              </c:pt>
            </c:numLit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1553936"/>
        <c:axId val="369106320"/>
      </c:lineChart>
      <c:catAx>
        <c:axId val="361553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/>
                  <a:t>year month</a:t>
                </a:r>
              </a:p>
            </c:rich>
          </c:tx>
          <c:layout>
            <c:manualLayout>
              <c:xMode val="edge"/>
              <c:yMode val="edge"/>
              <c:x val="0.3383846728630861"/>
              <c:y val="0.876713794804478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369106320"/>
        <c:crosses val="autoZero"/>
        <c:auto val="1"/>
        <c:lblAlgn val="ctr"/>
        <c:lblOffset val="100"/>
        <c:tickLblSkip val="29"/>
        <c:tickMarkSkip val="1"/>
        <c:noMultiLvlLbl val="0"/>
      </c:catAx>
      <c:valAx>
        <c:axId val="369106320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/>
                  <a:t>water flow</a:t>
                </a:r>
              </a:p>
            </c:rich>
          </c:tx>
          <c:layout>
            <c:manualLayout>
              <c:xMode val="edge"/>
              <c:yMode val="edge"/>
              <c:x val="4.0404140043353562E-2"/>
              <c:y val="0.3835622852269591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3615539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474926202765455"/>
          <c:y val="0.39041161174886918"/>
          <c:w val="0.25505113402366936"/>
          <c:h val="0.1986304691353895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Selection penalty for under-mature fishing
</a:t>
            </a:r>
          </a:p>
        </c:rich>
      </c:tx>
      <c:layout>
        <c:manualLayout>
          <c:xMode val="edge"/>
          <c:yMode val="edge"/>
          <c:x val="0.30420760044940909"/>
          <c:y val="3.35195987904793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97754060720793"/>
          <c:y val="0.2234639919365288"/>
          <c:w val="0.73462899257463687"/>
          <c:h val="0.5837996789341815"/>
        </c:manualLayout>
      </c:layout>
      <c:scatterChart>
        <c:scatterStyle val="lineMarker"/>
        <c:varyColors val="0"/>
        <c:ser>
          <c:idx val="0"/>
          <c:order val="0"/>
          <c:tx>
            <c:strRef>
              <c:f>Selectivity!$E$15</c:f>
              <c:strCache>
                <c:ptCount val="1"/>
                <c:pt idx="0">
                  <c:v>Tilapia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Selectivity!$F$9:$BB$9</c:f>
              <c:numCache>
                <c:formatCode>General</c:formatCode>
                <c:ptCount val="4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</c:numCache>
            </c:numRef>
          </c:xVal>
          <c:yVal>
            <c:numRef>
              <c:f>Selectivity!$F$15:$BB$15</c:f>
              <c:numCache>
                <c:formatCode>0.00</c:formatCode>
                <c:ptCount val="49"/>
                <c:pt idx="1">
                  <c:v>11.921027030852263</c:v>
                </c:pt>
                <c:pt idx="2">
                  <c:v>6.1094953167296833</c:v>
                </c:pt>
                <c:pt idx="3">
                  <c:v>4.1739313846955906</c:v>
                </c:pt>
                <c:pt idx="4">
                  <c:v>3.2073578872831359</c:v>
                </c:pt>
                <c:pt idx="5">
                  <c:v>2.6283788745277898</c:v>
                </c:pt>
                <c:pt idx="6">
                  <c:v>2.2431952985523735</c:v>
                </c:pt>
                <c:pt idx="7">
                  <c:v>1.9687500862509284</c:v>
                </c:pt>
                <c:pt idx="8">
                  <c:v>1.763514407976591</c:v>
                </c:pt>
                <c:pt idx="9">
                  <c:v>1.6044164342213918</c:v>
                </c:pt>
                <c:pt idx="10">
                  <c:v>1.4776128386841851</c:v>
                </c:pt>
                <c:pt idx="11">
                  <c:v>1.3742940272881332</c:v>
                </c:pt>
                <c:pt idx="12">
                  <c:v>1.2885867530005062</c:v>
                </c:pt>
                <c:pt idx="13">
                  <c:v>1.2164247548588001</c:v>
                </c:pt>
                <c:pt idx="14">
                  <c:v>1.1549034090898043</c:v>
                </c:pt>
                <c:pt idx="15">
                  <c:v>1.1018925200013627</c:v>
                </c:pt>
                <c:pt idx="16">
                  <c:v>1.0557943144861011</c:v>
                </c:pt>
                <c:pt idx="17">
                  <c:v>1.0153868504044661</c:v>
                </c:pt>
                <c:pt idx="18">
                  <c:v>0.97971962232849308</c:v>
                </c:pt>
                <c:pt idx="19">
                  <c:v>0.94804213402993631</c:v>
                </c:pt>
                <c:pt idx="20">
                  <c:v>0.91975389934263174</c:v>
                </c:pt>
                <c:pt idx="21">
                  <c:v>0.89436872859830652</c:v>
                </c:pt>
                <c:pt idx="22">
                  <c:v>0.87148875521697378</c:v>
                </c:pt>
                <c:pt idx="23">
                  <c:v>0.85078523804817097</c:v>
                </c:pt>
                <c:pt idx="24">
                  <c:v>0.83198416319379842</c:v>
                </c:pt>
                <c:pt idx="25">
                  <c:v>0.81485530144942608</c:v>
                </c:pt>
                <c:pt idx="26">
                  <c:v>0.79920379099727756</c:v>
                </c:pt>
                <c:pt idx="27">
                  <c:v>0.78486359064836053</c:v>
                </c:pt>
                <c:pt idx="28">
                  <c:v>0.77169233598913645</c:v>
                </c:pt>
                <c:pt idx="29">
                  <c:v>0.75956725979361372</c:v>
                </c:pt>
                <c:pt idx="30">
                  <c:v>0.74838192836562112</c:v>
                </c:pt>
                <c:pt idx="31">
                  <c:v>0.73804360956265969</c:v>
                </c:pt>
                <c:pt idx="32">
                  <c:v>0.72847113431503097</c:v>
                </c:pt>
                <c:pt idx="33">
                  <c:v>0.71959314695380927</c:v>
                </c:pt>
                <c:pt idx="34">
                  <c:v>0.71134666429350424</c:v>
                </c:pt>
                <c:pt idx="35">
                  <c:v>0.70367588171354012</c:v>
                </c:pt>
                <c:pt idx="36">
                  <c:v>0.69653117820639876</c:v>
                </c:pt>
                <c:pt idx="37">
                  <c:v>0.68986828274580869</c:v>
                </c:pt>
                <c:pt idx="38">
                  <c:v>0.68364757225417261</c:v>
                </c:pt>
                <c:pt idx="39">
                  <c:v>0.67783347754521228</c:v>
                </c:pt>
                <c:pt idx="40">
                  <c:v>0.67239397834282877</c:v>
                </c:pt>
                <c:pt idx="41">
                  <c:v>0.66730017216499504</c:v>
                </c:pt>
                <c:pt idx="42">
                  <c:v>0.6625259047590818</c:v>
                </c:pt>
                <c:pt idx="43">
                  <c:v>0.6580474520661278</c:v>
                </c:pt>
                <c:pt idx="44">
                  <c:v>0.65384324551404438</c:v>
                </c:pt>
                <c:pt idx="45">
                  <c:v>0.64989363389772126</c:v>
                </c:pt>
                <c:pt idx="46">
                  <c:v>0.64618067627673403</c:v>
                </c:pt>
                <c:pt idx="47">
                  <c:v>0.64268796126950123</c:v>
                </c:pt>
                <c:pt idx="48">
                  <c:v>0.63940044889312508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Selectivity!$E$29</c:f>
              <c:strCache>
                <c:ptCount val="1"/>
                <c:pt idx="0">
                  <c:v>Clarias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Selectivity!$F$9:$BB$9</c:f>
              <c:numCache>
                <c:formatCode>General</c:formatCode>
                <c:ptCount val="4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</c:numCache>
            </c:numRef>
          </c:xVal>
          <c:yVal>
            <c:numRef>
              <c:f>Selectivity!$F$29:$BB$29</c:f>
              <c:numCache>
                <c:formatCode>0.00</c:formatCode>
                <c:ptCount val="49"/>
                <c:pt idx="1">
                  <c:v>30.106080622291774</c:v>
                </c:pt>
                <c:pt idx="2">
                  <c:v>15.147120588090152</c:v>
                </c:pt>
                <c:pt idx="3">
                  <c:v>10.161060270712523</c:v>
                </c:pt>
                <c:pt idx="4">
                  <c:v>7.6682248673254554</c:v>
                </c:pt>
                <c:pt idx="5">
                  <c:v>6.1726794124952109</c:v>
                </c:pt>
                <c:pt idx="6">
                  <c:v>5.1757789136895722</c:v>
                </c:pt>
                <c:pt idx="7">
                  <c:v>4.4638183706356847</c:v>
                </c:pt>
                <c:pt idx="8">
                  <c:v>3.9299452801597772</c:v>
                </c:pt>
                <c:pt idx="9">
                  <c:v>3.5147971378007745</c:v>
                </c:pt>
                <c:pt idx="10">
                  <c:v>3.1827564384559741</c:v>
                </c:pt>
                <c:pt idx="11">
                  <c:v>2.9111574948565972</c:v>
                </c:pt>
                <c:pt idx="12">
                  <c:v>2.684889846805814</c:v>
                </c:pt>
                <c:pt idx="13">
                  <c:v>2.4934924046147815</c:v>
                </c:pt>
                <c:pt idx="14">
                  <c:v>2.3294929596377338</c:v>
                </c:pt>
                <c:pt idx="15">
                  <c:v>2.1874118905932081</c:v>
                </c:pt>
                <c:pt idx="16">
                  <c:v>2.0631394800149732</c:v>
                </c:pt>
                <c:pt idx="17">
                  <c:v>1.9535330013675027</c:v>
                </c:pt>
                <c:pt idx="18">
                  <c:v>1.856148110456427</c:v>
                </c:pt>
                <c:pt idx="19">
                  <c:v>1.7690550606042506</c:v>
                </c:pt>
                <c:pt idx="20">
                  <c:v>1.6907100532734856</c:v>
                </c:pt>
                <c:pt idx="21">
                  <c:v>1.6198633456547296</c:v>
                </c:pt>
                <c:pt idx="22">
                  <c:v>1.5554924198217461</c:v>
                </c:pt>
                <c:pt idx="23">
                  <c:v>1.4967525860201194</c:v>
                </c:pt>
                <c:pt idx="24">
                  <c:v>1.4429399351338521</c:v>
                </c:pt>
                <c:pt idx="25">
                  <c:v>1.3934631825600816</c:v>
                </c:pt>
                <c:pt idx="26">
                  <c:v>1.3478220096512701</c:v>
                </c:pt>
                <c:pt idx="27">
                  <c:v>1.3055902181703327</c:v>
                </c:pt>
                <c:pt idx="28">
                  <c:v>1.266402494505475</c:v>
                </c:pt>
                <c:pt idx="29">
                  <c:v>1.229943912323425</c:v>
                </c:pt>
                <c:pt idx="30">
                  <c:v>1.195941534692101</c:v>
                </c:pt>
                <c:pt idx="31">
                  <c:v>1.1641576415989752</c:v>
                </c:pt>
                <c:pt idx="32">
                  <c:v>1.1343842273098201</c:v>
                </c:pt>
                <c:pt idx="33">
                  <c:v>1.1064384982077571</c:v>
                </c:pt>
                <c:pt idx="34">
                  <c:v>1.0801591651313682</c:v>
                </c:pt>
                <c:pt idx="35">
                  <c:v>1.0554033713120581</c:v>
                </c:pt>
                <c:pt idx="36">
                  <c:v>1.0320441323219229</c:v>
                </c:pt>
                <c:pt idx="37">
                  <c:v>1.0099681911652718</c:v>
                </c:pt>
                <c:pt idx="38">
                  <c:v>0.98907421203997115</c:v>
                </c:pt>
                <c:pt idx="39">
                  <c:v>0.96927125198171715</c:v>
                </c:pt>
                <c:pt idx="40">
                  <c:v>0.95047746176172943</c:v>
                </c:pt>
                <c:pt idx="41">
                  <c:v>0.93261897689702977</c:v>
                </c:pt>
                <c:pt idx="42">
                  <c:v>0.91562896708787955</c:v>
                </c:pt>
                <c:pt idx="43">
                  <c:v>0.89944681829190776</c:v>
                </c:pt>
                <c:pt idx="44">
                  <c:v>0.884017426333635</c:v>
                </c:pt>
                <c:pt idx="45">
                  <c:v>0.86929058469944231</c:v>
                </c:pt>
                <c:pt idx="46">
                  <c:v>0.85522045218542109</c:v>
                </c:pt>
                <c:pt idx="47">
                  <c:v>0.84176508850511533</c:v>
                </c:pt>
                <c:pt idx="48">
                  <c:v>0.8288860479463418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Selectivity!$E$43</c:f>
              <c:strCache>
                <c:ptCount val="1"/>
                <c:pt idx="0">
                  <c:v>Tiger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xVal>
            <c:numRef>
              <c:f>Selectivity!$F$9:$BB$9</c:f>
              <c:numCache>
                <c:formatCode>General</c:formatCode>
                <c:ptCount val="4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</c:numCache>
            </c:numRef>
          </c:xVal>
          <c:yVal>
            <c:numRef>
              <c:f>Selectivity!$F$43:$BB$43</c:f>
              <c:numCache>
                <c:formatCode>0.00</c:formatCode>
                <c:ptCount val="49"/>
                <c:pt idx="1">
                  <c:v>15.024966389799102</c:v>
                </c:pt>
                <c:pt idx="2">
                  <c:v>7.6063843442018628</c:v>
                </c:pt>
                <c:pt idx="3">
                  <c:v>5.1340387611598164</c:v>
                </c:pt>
                <c:pt idx="4">
                  <c:v>3.8982521730617141</c:v>
                </c:pt>
                <c:pt idx="5">
                  <c:v>3.1570890478232649</c:v>
                </c:pt>
                <c:pt idx="6">
                  <c:v>2.6632375093315734</c:v>
                </c:pt>
                <c:pt idx="7">
                  <c:v>2.3107067260922682</c:v>
                </c:pt>
                <c:pt idx="8">
                  <c:v>2.0465012584019493</c:v>
                </c:pt>
                <c:pt idx="9">
                  <c:v>1.8411791740817784</c:v>
                </c:pt>
                <c:pt idx="10">
                  <c:v>1.6770752947793448</c:v>
                </c:pt>
                <c:pt idx="11">
                  <c:v>1.5429481261135063</c:v>
                </c:pt>
                <c:pt idx="12">
                  <c:v>1.4313033227537404</c:v>
                </c:pt>
                <c:pt idx="13">
                  <c:v>1.3369524773153727</c:v>
                </c:pt>
                <c:pt idx="14">
                  <c:v>1.2561895711626891</c:v>
                </c:pt>
                <c:pt idx="15">
                  <c:v>1.1862968448961968</c:v>
                </c:pt>
                <c:pt idx="16">
                  <c:v>1.1252359674121604</c:v>
                </c:pt>
                <c:pt idx="17">
                  <c:v>1.0714482041222442</c:v>
                </c:pt>
                <c:pt idx="18">
                  <c:v>1.0237211957709396</c:v>
                </c:pt>
                <c:pt idx="19">
                  <c:v>0.98109780710416483</c:v>
                </c:pt>
                <c:pt idx="20">
                  <c:v>0.94281232094107026</c:v>
                </c:pt>
                <c:pt idx="21">
                  <c:v>0.90824486251459013</c:v>
                </c:pt>
                <c:pt idx="22">
                  <c:v>0.87688825354062183</c:v>
                </c:pt>
                <c:pt idx="23">
                  <c:v>0.84832351305489351</c:v>
                </c:pt>
                <c:pt idx="24">
                  <c:v>0.82220148304354879</c:v>
                </c:pt>
                <c:pt idx="25">
                  <c:v>0.7982288639251508</c:v>
                </c:pt>
                <c:pt idx="26">
                  <c:v>0.77615747261635692</c:v>
                </c:pt>
                <c:pt idx="27">
                  <c:v>0.75577588769655468</c:v>
                </c:pt>
                <c:pt idx="28">
                  <c:v>0.73690288489665579</c:v>
                </c:pt>
                <c:pt idx="29">
                  <c:v>0.71938223076478591</c:v>
                </c:pt>
                <c:pt idx="30">
                  <c:v>0.70307851760086948</c:v>
                </c:pt>
                <c:pt idx="31">
                  <c:v>0.68787380453481817</c:v>
                </c:pt>
                <c:pt idx="32">
                  <c:v>0.67366488840435745</c:v>
                </c:pt>
                <c:pt idx="33">
                  <c:v>0.66036107083857076</c:v>
                </c:pt>
                <c:pt idx="34">
                  <c:v>0.64788231938710783</c:v>
                </c:pt>
                <c:pt idx="35">
                  <c:v>0.63615774388587165</c:v>
                </c:pt>
                <c:pt idx="36">
                  <c:v>0.62512432676314822</c:v>
                </c:pt>
                <c:pt idx="37">
                  <c:v>0.61472585924333967</c:v>
                </c:pt>
                <c:pt idx="38">
                  <c:v>0.60491204551974642</c:v>
                </c:pt>
                <c:pt idx="39">
                  <c:v>0.59563774474805287</c:v>
                </c:pt>
                <c:pt idx="40">
                  <c:v>0.58686232674184691</c:v>
                </c:pt>
                <c:pt idx="41">
                  <c:v>0.57854912195758068</c:v>
                </c:pt>
                <c:pt idx="42">
                  <c:v>0.5706649500540163</c:v>
                </c:pt>
                <c:pt idx="43">
                  <c:v>0.56317971423491575</c:v>
                </c:pt>
                <c:pt idx="44">
                  <c:v>0.55606605090941097</c:v>
                </c:pt>
                <c:pt idx="45">
                  <c:v>0.54929902606503644</c:v>
                </c:pt>
                <c:pt idx="46">
                  <c:v>0.54285587124492973</c:v>
                </c:pt>
                <c:pt idx="47">
                  <c:v>0.53671575323066478</c:v>
                </c:pt>
                <c:pt idx="48">
                  <c:v>0.53085957251526872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2261736"/>
        <c:axId val="412262128"/>
      </c:scatterChart>
      <c:valAx>
        <c:axId val="412261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age months</a:t>
                </a:r>
              </a:p>
            </c:rich>
          </c:tx>
          <c:layout>
            <c:manualLayout>
              <c:xMode val="edge"/>
              <c:yMode val="edge"/>
              <c:x val="0.42718514105661703"/>
              <c:y val="0.89385596774611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412262128"/>
        <c:crosses val="autoZero"/>
        <c:crossBetween val="midCat"/>
      </c:valAx>
      <c:valAx>
        <c:axId val="412262128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sel eff</a:t>
                </a:r>
              </a:p>
            </c:rich>
          </c:tx>
          <c:layout>
            <c:manualLayout>
              <c:xMode val="edge"/>
              <c:yMode val="edge"/>
              <c:x val="2.589000854888588E-2"/>
              <c:y val="0.4553078835706774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41226173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996904386795206"/>
          <c:y val="0.42737488457861134"/>
          <c:w val="9.7087532058322046E-2"/>
          <c:h val="0.1787711935492230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Total catch (tons) art + sport</a:t>
            </a:r>
          </a:p>
        </c:rich>
      </c:tx>
      <c:layout>
        <c:manualLayout>
          <c:xMode val="edge"/>
          <c:yMode val="edge"/>
          <c:x val="0.32362510686107349"/>
          <c:y val="3.48837209302325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41441079845962"/>
          <c:y val="0.20639534883720931"/>
          <c:w val="0.64401396265353628"/>
          <c:h val="0.60465116279069764"/>
        </c:manualLayout>
      </c:layout>
      <c:scatterChart>
        <c:scatterStyle val="lineMarker"/>
        <c:varyColors val="0"/>
        <c:ser>
          <c:idx val="0"/>
          <c:order val="0"/>
          <c:tx>
            <c:strRef>
              <c:f>Fishery!$AI$35</c:f>
              <c:strCache>
                <c:ptCount val="1"/>
                <c:pt idx="0">
                  <c:v>Tilapia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none"/>
          </c:marker>
          <c:xVal>
            <c:numRef>
              <c:f>Fishery!$AB$36:$AB$55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xVal>
          <c:yVal>
            <c:numRef>
              <c:f>Fishery!$AI$36:$AI$55</c:f>
              <c:numCache>
                <c:formatCode>0</c:formatCode>
                <c:ptCount val="20"/>
                <c:pt idx="0">
                  <c:v>267.34789236644315</c:v>
                </c:pt>
                <c:pt idx="1">
                  <c:v>199.84201684828346</c:v>
                </c:pt>
                <c:pt idx="2">
                  <c:v>208.70545968346224</c:v>
                </c:pt>
                <c:pt idx="3">
                  <c:v>200.02860131071995</c:v>
                </c:pt>
                <c:pt idx="4">
                  <c:v>190.51063945925569</c:v>
                </c:pt>
                <c:pt idx="5">
                  <c:v>183.30683863870206</c:v>
                </c:pt>
                <c:pt idx="6">
                  <c:v>178.61793546853269</c:v>
                </c:pt>
                <c:pt idx="7">
                  <c:v>175.72593913416114</c:v>
                </c:pt>
                <c:pt idx="8">
                  <c:v>173.97856168040232</c:v>
                </c:pt>
                <c:pt idx="9">
                  <c:v>172.93442585789791</c:v>
                </c:pt>
                <c:pt idx="10">
                  <c:v>172.31273057600714</c:v>
                </c:pt>
                <c:pt idx="11">
                  <c:v>171.94226338588248</c:v>
                </c:pt>
                <c:pt idx="12">
                  <c:v>171.72239019078572</c:v>
                </c:pt>
                <c:pt idx="13">
                  <c:v>171.59215868630417</c:v>
                </c:pt>
                <c:pt idx="14">
                  <c:v>171.51458424644397</c:v>
                </c:pt>
                <c:pt idx="15">
                  <c:v>171.46854060417252</c:v>
                </c:pt>
                <c:pt idx="16">
                  <c:v>171.44138069557275</c:v>
                </c:pt>
                <c:pt idx="17">
                  <c:v>171.42518050846581</c:v>
                </c:pt>
                <c:pt idx="18">
                  <c:v>171.41552988232033</c:v>
                </c:pt>
                <c:pt idx="19">
                  <c:v>171.40987455909206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Fishery!$AJ$35</c:f>
              <c:strCache>
                <c:ptCount val="1"/>
                <c:pt idx="0">
                  <c:v>Clarias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Fishery!$AB$36:$AB$55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xVal>
          <c:yVal>
            <c:numRef>
              <c:f>Fishery!$AJ$36:$AJ$55</c:f>
              <c:numCache>
                <c:formatCode>0</c:formatCode>
                <c:ptCount val="20"/>
                <c:pt idx="0">
                  <c:v>2.1586723639005789E-3</c:v>
                </c:pt>
                <c:pt idx="1">
                  <c:v>2.1586723639005789E-3</c:v>
                </c:pt>
                <c:pt idx="2">
                  <c:v>2.1586723639005789E-3</c:v>
                </c:pt>
                <c:pt idx="3">
                  <c:v>2.1586723639005789E-3</c:v>
                </c:pt>
                <c:pt idx="4">
                  <c:v>2.1586723639005789E-3</c:v>
                </c:pt>
                <c:pt idx="5">
                  <c:v>2.1586723639005789E-3</c:v>
                </c:pt>
                <c:pt idx="6">
                  <c:v>2.1586723639005789E-3</c:v>
                </c:pt>
                <c:pt idx="7">
                  <c:v>2.1586723639005789E-3</c:v>
                </c:pt>
                <c:pt idx="8">
                  <c:v>2.1586723639005789E-3</c:v>
                </c:pt>
                <c:pt idx="9">
                  <c:v>2.1586723639005789E-3</c:v>
                </c:pt>
                <c:pt idx="10">
                  <c:v>2.1586723639005789E-3</c:v>
                </c:pt>
                <c:pt idx="11">
                  <c:v>2.1586723639005789E-3</c:v>
                </c:pt>
                <c:pt idx="12">
                  <c:v>2.1586723639005789E-3</c:v>
                </c:pt>
                <c:pt idx="13">
                  <c:v>2.1586723639005789E-3</c:v>
                </c:pt>
                <c:pt idx="14">
                  <c:v>2.1586723639005789E-3</c:v>
                </c:pt>
                <c:pt idx="15">
                  <c:v>2.1586723639005789E-3</c:v>
                </c:pt>
                <c:pt idx="16">
                  <c:v>2.1586723639005789E-3</c:v>
                </c:pt>
                <c:pt idx="17">
                  <c:v>2.1586723639005789E-3</c:v>
                </c:pt>
                <c:pt idx="18">
                  <c:v>2.1586723639005789E-3</c:v>
                </c:pt>
                <c:pt idx="19">
                  <c:v>2.1586723639005789E-3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Fishery!$AK$35</c:f>
              <c:strCache>
                <c:ptCount val="1"/>
                <c:pt idx="0">
                  <c:v>Tiger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square"/>
            <c:size val="7"/>
            <c:spPr>
              <a:noFill/>
              <a:ln w="9525">
                <a:noFill/>
              </a:ln>
            </c:spPr>
          </c:marker>
          <c:xVal>
            <c:numRef>
              <c:f>Fishery!$AB$36:$AB$55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xVal>
          <c:yVal>
            <c:numRef>
              <c:f>Fishery!$AK$36:$AK$55</c:f>
              <c:numCache>
                <c:formatCode>0</c:formatCode>
                <c:ptCount val="20"/>
                <c:pt idx="0">
                  <c:v>1.4517889092473914E-3</c:v>
                </c:pt>
                <c:pt idx="1">
                  <c:v>1.4517889092473914E-3</c:v>
                </c:pt>
                <c:pt idx="2">
                  <c:v>1.4517889092473914E-3</c:v>
                </c:pt>
                <c:pt idx="3">
                  <c:v>1.4517889092473914E-3</c:v>
                </c:pt>
                <c:pt idx="4">
                  <c:v>1.4517889092473914E-3</c:v>
                </c:pt>
                <c:pt idx="5">
                  <c:v>1.4517889092473914E-3</c:v>
                </c:pt>
                <c:pt idx="6">
                  <c:v>1.4517889092473914E-3</c:v>
                </c:pt>
                <c:pt idx="7">
                  <c:v>1.4517889092473914E-3</c:v>
                </c:pt>
                <c:pt idx="8">
                  <c:v>1.4517889092473914E-3</c:v>
                </c:pt>
                <c:pt idx="9">
                  <c:v>1.4517889092473914E-3</c:v>
                </c:pt>
                <c:pt idx="10">
                  <c:v>1.4517889092473914E-3</c:v>
                </c:pt>
                <c:pt idx="11">
                  <c:v>1.4517889092473914E-3</c:v>
                </c:pt>
                <c:pt idx="12">
                  <c:v>1.4517889092473914E-3</c:v>
                </c:pt>
                <c:pt idx="13">
                  <c:v>1.4517889092473914E-3</c:v>
                </c:pt>
                <c:pt idx="14">
                  <c:v>1.4517889092473914E-3</c:v>
                </c:pt>
                <c:pt idx="15">
                  <c:v>1.4517889092473914E-3</c:v>
                </c:pt>
                <c:pt idx="16">
                  <c:v>1.4517889092473914E-3</c:v>
                </c:pt>
                <c:pt idx="17">
                  <c:v>1.4517889092473914E-3</c:v>
                </c:pt>
                <c:pt idx="18">
                  <c:v>1.4517889092473914E-3</c:v>
                </c:pt>
                <c:pt idx="19">
                  <c:v>1.4517889092473914E-3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2262912"/>
        <c:axId val="412263304"/>
      </c:scatterChart>
      <c:scatterChart>
        <c:scatterStyle val="lineMarker"/>
        <c:varyColors val="0"/>
        <c:ser>
          <c:idx val="3"/>
          <c:order val="3"/>
          <c:tx>
            <c:strRef>
              <c:f>Fishery!$AL$35</c:f>
              <c:strCache>
                <c:ptCount val="1"/>
                <c:pt idx="0">
                  <c:v>Revenue Artisanal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Fishery!$AB$36:$AB$55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xVal>
          <c:yVal>
            <c:numRef>
              <c:f>Fishery!$AL$36:$AL$55</c:f>
              <c:numCache>
                <c:formatCode>0</c:formatCode>
                <c:ptCount val="20"/>
                <c:pt idx="0">
                  <c:v>4838.1750439477564</c:v>
                </c:pt>
                <c:pt idx="1">
                  <c:v>3604.0814544935461</c:v>
                </c:pt>
                <c:pt idx="2">
                  <c:v>3796.3116213736098</c:v>
                </c:pt>
                <c:pt idx="3">
                  <c:v>3639.8394439156841</c:v>
                </c:pt>
                <c:pt idx="4">
                  <c:v>3466.785340807241</c:v>
                </c:pt>
                <c:pt idx="5">
                  <c:v>3335.6602380125992</c:v>
                </c:pt>
                <c:pt idx="6">
                  <c:v>3250.3038951221088</c:v>
                </c:pt>
                <c:pt idx="7">
                  <c:v>3197.6458980967045</c:v>
                </c:pt>
                <c:pt idx="8">
                  <c:v>3165.8160242674803</c:v>
                </c:pt>
                <c:pt idx="9">
                  <c:v>3146.8001120360068</c:v>
                </c:pt>
                <c:pt idx="10">
                  <c:v>3135.4802310375981</c:v>
                </c:pt>
                <c:pt idx="11">
                  <c:v>3128.7310659999071</c:v>
                </c:pt>
                <c:pt idx="12">
                  <c:v>3124.7259614608492</c:v>
                </c:pt>
                <c:pt idx="13">
                  <c:v>3122.3553347125667</c:v>
                </c:pt>
                <c:pt idx="14">
                  <c:v>3120.942016580816</c:v>
                </c:pt>
                <c:pt idx="15">
                  <c:v>3120.1029590213543</c:v>
                </c:pt>
                <c:pt idx="16">
                  <c:v>3119.6087981016699</c:v>
                </c:pt>
                <c:pt idx="17">
                  <c:v>3119.3137032013633</c:v>
                </c:pt>
                <c:pt idx="18">
                  <c:v>3119.1376758674928</c:v>
                </c:pt>
                <c:pt idx="19">
                  <c:v>3119.0348445153118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0484352"/>
        <c:axId val="410484744"/>
      </c:scatterChart>
      <c:valAx>
        <c:axId val="412262912"/>
        <c:scaling>
          <c:orientation val="minMax"/>
          <c:max val="20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Year</a:t>
                </a:r>
              </a:p>
            </c:rich>
          </c:tx>
          <c:layout>
            <c:manualLayout>
              <c:xMode val="edge"/>
              <c:yMode val="edge"/>
              <c:x val="0.40776763464495258"/>
              <c:y val="0.8895348837209302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412263304"/>
        <c:crosses val="autoZero"/>
        <c:crossBetween val="midCat"/>
      </c:valAx>
      <c:valAx>
        <c:axId val="4122633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Catch (tons)</a:t>
                </a:r>
              </a:p>
            </c:rich>
          </c:tx>
          <c:layout>
            <c:manualLayout>
              <c:xMode val="edge"/>
              <c:yMode val="edge"/>
              <c:x val="2.9126259617496614E-2"/>
              <c:y val="0.4069767441860465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412262912"/>
        <c:crosses val="autoZero"/>
        <c:crossBetween val="midCat"/>
      </c:valAx>
      <c:valAx>
        <c:axId val="410484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10484744"/>
        <c:crosses val="autoZero"/>
        <c:crossBetween val="midCat"/>
      </c:valAx>
      <c:valAx>
        <c:axId val="41048474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Revenue (1000 MTn)</a:t>
                </a:r>
              </a:p>
            </c:rich>
          </c:tx>
          <c:layout>
            <c:manualLayout>
              <c:xMode val="edge"/>
              <c:yMode val="edge"/>
              <c:x val="0.80744464161837837"/>
              <c:y val="0.3430232558139534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410484352"/>
        <c:crosses val="max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890087558921737"/>
          <c:y val="6.3953488372093026E-2"/>
          <c:w val="0.23301007693997292"/>
          <c:h val="0.247093023255813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r>
              <a:rPr lang="nb-NO" sz="1200" b="0" i="0">
                <a:solidFill>
                  <a:sysClr val="windowText" lastClr="000000"/>
                </a:solidFill>
              </a:rPr>
              <a:t>Tilapia</a:t>
            </a:r>
            <a:r>
              <a:rPr lang="nb-NO" sz="1200" b="0" i="0" baseline="0">
                <a:solidFill>
                  <a:sysClr val="windowText" lastClr="000000"/>
                </a:solidFill>
              </a:rPr>
              <a:t> fishery: catch and revenue</a:t>
            </a:r>
            <a:endParaRPr lang="nb-NO" sz="1200" b="0" i="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2332015810276679"/>
          <c:y val="9.58817478896219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24505928853754"/>
          <c:y val="0.20849460155986357"/>
          <c:w val="0.59881422924901184"/>
          <c:h val="0.61132652337376736"/>
        </c:manualLayout>
      </c:layout>
      <c:scatterChart>
        <c:scatterStyle val="lineMarker"/>
        <c:varyColors val="0"/>
        <c:ser>
          <c:idx val="0"/>
          <c:order val="0"/>
          <c:tx>
            <c:strRef>
              <c:f>Simulations!$O$33</c:f>
              <c:strCache>
                <c:ptCount val="1"/>
                <c:pt idx="0">
                  <c:v>Tilapia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olid"/>
            </a:ln>
          </c:spPr>
          <c:marker>
            <c:symbol val="none"/>
          </c:marker>
          <c:xVal>
            <c:numRef>
              <c:f>Simulations!$N$34:$N$53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xVal>
          <c:yVal>
            <c:numRef>
              <c:f>Simulations!$O$34:$O$53</c:f>
              <c:numCache>
                <c:formatCode>0</c:formatCode>
                <c:ptCount val="20"/>
                <c:pt idx="0">
                  <c:v>267.34789236644315</c:v>
                </c:pt>
                <c:pt idx="1">
                  <c:v>199.84201684828346</c:v>
                </c:pt>
                <c:pt idx="2">
                  <c:v>208.70545968346224</c:v>
                </c:pt>
                <c:pt idx="3">
                  <c:v>200.02860131071995</c:v>
                </c:pt>
                <c:pt idx="4">
                  <c:v>190.51063945925569</c:v>
                </c:pt>
                <c:pt idx="5">
                  <c:v>183.30683863870206</c:v>
                </c:pt>
                <c:pt idx="6">
                  <c:v>178.61793546853269</c:v>
                </c:pt>
                <c:pt idx="7">
                  <c:v>175.72593913416114</c:v>
                </c:pt>
                <c:pt idx="8">
                  <c:v>173.97856168040232</c:v>
                </c:pt>
                <c:pt idx="9">
                  <c:v>172.93442585789791</c:v>
                </c:pt>
                <c:pt idx="10">
                  <c:v>172.31273057600714</c:v>
                </c:pt>
                <c:pt idx="11">
                  <c:v>171.94226338588248</c:v>
                </c:pt>
                <c:pt idx="12">
                  <c:v>171.72239019078572</c:v>
                </c:pt>
                <c:pt idx="13">
                  <c:v>171.59215868630417</c:v>
                </c:pt>
                <c:pt idx="14">
                  <c:v>171.51458424644397</c:v>
                </c:pt>
                <c:pt idx="15">
                  <c:v>171.46854060417252</c:v>
                </c:pt>
                <c:pt idx="16">
                  <c:v>171.44138069557275</c:v>
                </c:pt>
                <c:pt idx="17">
                  <c:v>171.42518050846581</c:v>
                </c:pt>
                <c:pt idx="18">
                  <c:v>171.41552988232033</c:v>
                </c:pt>
                <c:pt idx="19">
                  <c:v>171.40987455909206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7655792"/>
        <c:axId val="417656184"/>
      </c:scatterChart>
      <c:scatterChart>
        <c:scatterStyle val="lineMarker"/>
        <c:varyColors val="0"/>
        <c:ser>
          <c:idx val="1"/>
          <c:order val="1"/>
          <c:tx>
            <c:strRef>
              <c:f>Simulations!$U$33</c:f>
              <c:strCache>
                <c:ptCount val="1"/>
                <c:pt idx="0">
                  <c:v>Total tMTn$</c:v>
                </c:pt>
              </c:strCache>
            </c:strRef>
          </c:tx>
          <c:spPr>
            <a:ln w="25400">
              <a:solidFill>
                <a:schemeClr val="accent2">
                  <a:lumMod val="75000"/>
                </a:schemeClr>
              </a:solidFill>
              <a:prstDash val="sysDash"/>
            </a:ln>
          </c:spPr>
          <c:marker>
            <c:symbol val="none"/>
          </c:marker>
          <c:xVal>
            <c:numRef>
              <c:f>Simulations!$N$34:$N$53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xVal>
          <c:yVal>
            <c:numRef>
              <c:f>Simulations!$U$34:$U$53</c:f>
              <c:numCache>
                <c:formatCode>0</c:formatCode>
                <c:ptCount val="20"/>
                <c:pt idx="0">
                  <c:v>4838.1750439477564</c:v>
                </c:pt>
                <c:pt idx="1">
                  <c:v>3604.0814544935461</c:v>
                </c:pt>
                <c:pt idx="2">
                  <c:v>3796.3116213736098</c:v>
                </c:pt>
                <c:pt idx="3">
                  <c:v>3639.8394439156841</c:v>
                </c:pt>
                <c:pt idx="4">
                  <c:v>3466.785340807241</c:v>
                </c:pt>
                <c:pt idx="5">
                  <c:v>3335.6602380125992</c:v>
                </c:pt>
                <c:pt idx="6">
                  <c:v>3250.3038951221088</c:v>
                </c:pt>
                <c:pt idx="7">
                  <c:v>3197.6458980967045</c:v>
                </c:pt>
                <c:pt idx="8">
                  <c:v>3165.8160242674803</c:v>
                </c:pt>
                <c:pt idx="9">
                  <c:v>3146.8001120360068</c:v>
                </c:pt>
                <c:pt idx="10">
                  <c:v>3135.4802310375981</c:v>
                </c:pt>
                <c:pt idx="11">
                  <c:v>3128.7310659999071</c:v>
                </c:pt>
                <c:pt idx="12">
                  <c:v>3124.7259614608492</c:v>
                </c:pt>
                <c:pt idx="13">
                  <c:v>3122.3553347125667</c:v>
                </c:pt>
                <c:pt idx="14">
                  <c:v>3120.942016580816</c:v>
                </c:pt>
                <c:pt idx="15">
                  <c:v>3120.1029590213543</c:v>
                </c:pt>
                <c:pt idx="16">
                  <c:v>3119.6087981016699</c:v>
                </c:pt>
                <c:pt idx="17">
                  <c:v>3119.3137032013633</c:v>
                </c:pt>
                <c:pt idx="18">
                  <c:v>3119.1376758674928</c:v>
                </c:pt>
                <c:pt idx="19">
                  <c:v>3119.0348445153118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9175016"/>
        <c:axId val="299175408"/>
      </c:scatterChart>
      <c:valAx>
        <c:axId val="417655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000" b="0"/>
                  <a:t>YEAR</a:t>
                </a:r>
              </a:p>
            </c:rich>
          </c:tx>
          <c:layout>
            <c:manualLayout>
              <c:xMode val="edge"/>
              <c:yMode val="edge"/>
              <c:x val="0.41436100131752307"/>
              <c:y val="0.898328367737816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417656184"/>
        <c:crosses val="autoZero"/>
        <c:crossBetween val="midCat"/>
      </c:valAx>
      <c:valAx>
        <c:axId val="41765618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 sz="1000" b="0"/>
                  <a:t>CATCH (tons)</a:t>
                </a:r>
              </a:p>
            </c:rich>
          </c:tx>
          <c:layout>
            <c:manualLayout>
              <c:xMode val="edge"/>
              <c:yMode val="edge"/>
              <c:x val="2.766798418972332E-2"/>
              <c:y val="0.297297857779805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417655792"/>
        <c:crosses val="autoZero"/>
        <c:crossBetween val="midCat"/>
      </c:valAx>
      <c:valAx>
        <c:axId val="299175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99175408"/>
        <c:crosses val="autoZero"/>
        <c:crossBetween val="midCat"/>
      </c:valAx>
      <c:valAx>
        <c:axId val="299175408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 b="0"/>
                  <a:t>REVENUE ARTISANAL</a:t>
                </a:r>
                <a:r>
                  <a:rPr lang="nb-NO" b="0" baseline="0"/>
                  <a:t> (tMTn$)</a:t>
                </a:r>
                <a:endParaRPr lang="nb-NO" b="0"/>
              </a:p>
            </c:rich>
          </c:tx>
          <c:layout>
            <c:manualLayout>
              <c:xMode val="edge"/>
              <c:yMode val="edge"/>
              <c:x val="0.83992094861660072"/>
              <c:y val="0.147362559409803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299175016"/>
        <c:crosses val="max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255599472990777"/>
          <c:y val="0.59330850535574942"/>
          <c:w val="0.20948616600790515"/>
          <c:h val="0.1505794344599014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Water flow regime</a:t>
            </a:r>
          </a:p>
        </c:rich>
      </c:tx>
      <c:layout>
        <c:manualLayout>
          <c:xMode val="edge"/>
          <c:yMode val="edge"/>
          <c:x val="0.36400071093888853"/>
          <c:y val="4.26541271431778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400035937570192"/>
          <c:y val="0.1990525933348298"/>
          <c:w val="0.48400094531434634"/>
          <c:h val="0.5829397376234301"/>
        </c:manualLayout>
      </c:layout>
      <c:lineChart>
        <c:grouping val="standard"/>
        <c:varyColors val="0"/>
        <c:ser>
          <c:idx val="1"/>
          <c:order val="0"/>
          <c:tx>
            <c:strRef>
              <c:f>Ecosystem!$C$29</c:f>
              <c:strCache>
                <c:ptCount val="1"/>
                <c:pt idx="0">
                  <c:v>Const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Ecosystem!$A$29:$A$269</c:f>
              <c:strCache>
                <c:ptCount val="241"/>
                <c:pt idx="0">
                  <c:v>year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7</c:v>
                </c:pt>
                <c:pt idx="74">
                  <c:v>7</c:v>
                </c:pt>
                <c:pt idx="75">
                  <c:v>7</c:v>
                </c:pt>
                <c:pt idx="76">
                  <c:v>7</c:v>
                </c:pt>
                <c:pt idx="77">
                  <c:v>7</c:v>
                </c:pt>
                <c:pt idx="78">
                  <c:v>7</c:v>
                </c:pt>
                <c:pt idx="79">
                  <c:v>7</c:v>
                </c:pt>
                <c:pt idx="80">
                  <c:v>7</c:v>
                </c:pt>
                <c:pt idx="81">
                  <c:v>7</c:v>
                </c:pt>
                <c:pt idx="82">
                  <c:v>7</c:v>
                </c:pt>
                <c:pt idx="83">
                  <c:v>7</c:v>
                </c:pt>
                <c:pt idx="84">
                  <c:v>7</c:v>
                </c:pt>
                <c:pt idx="85">
                  <c:v>8</c:v>
                </c:pt>
                <c:pt idx="86">
                  <c:v>8</c:v>
                </c:pt>
                <c:pt idx="87">
                  <c:v>8</c:v>
                </c:pt>
                <c:pt idx="88">
                  <c:v>8</c:v>
                </c:pt>
                <c:pt idx="89">
                  <c:v>8</c:v>
                </c:pt>
                <c:pt idx="90">
                  <c:v>8</c:v>
                </c:pt>
                <c:pt idx="91">
                  <c:v>8</c:v>
                </c:pt>
                <c:pt idx="92">
                  <c:v>8</c:v>
                </c:pt>
                <c:pt idx="93">
                  <c:v>8</c:v>
                </c:pt>
                <c:pt idx="94">
                  <c:v>8</c:v>
                </c:pt>
                <c:pt idx="95">
                  <c:v>8</c:v>
                </c:pt>
                <c:pt idx="96">
                  <c:v>8</c:v>
                </c:pt>
                <c:pt idx="97">
                  <c:v>9</c:v>
                </c:pt>
                <c:pt idx="98">
                  <c:v>9</c:v>
                </c:pt>
                <c:pt idx="99">
                  <c:v>9</c:v>
                </c:pt>
                <c:pt idx="100">
                  <c:v>9</c:v>
                </c:pt>
                <c:pt idx="101">
                  <c:v>9</c:v>
                </c:pt>
                <c:pt idx="102">
                  <c:v>9</c:v>
                </c:pt>
                <c:pt idx="103">
                  <c:v>9</c:v>
                </c:pt>
                <c:pt idx="104">
                  <c:v>9</c:v>
                </c:pt>
                <c:pt idx="105">
                  <c:v>9</c:v>
                </c:pt>
                <c:pt idx="106">
                  <c:v>9</c:v>
                </c:pt>
                <c:pt idx="107">
                  <c:v>9</c:v>
                </c:pt>
                <c:pt idx="108">
                  <c:v>9</c:v>
                </c:pt>
                <c:pt idx="109">
                  <c:v>10</c:v>
                </c:pt>
                <c:pt idx="110">
                  <c:v>10</c:v>
                </c:pt>
                <c:pt idx="111">
                  <c:v>10</c:v>
                </c:pt>
                <c:pt idx="112">
                  <c:v>10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10</c:v>
                </c:pt>
                <c:pt idx="119">
                  <c:v>10</c:v>
                </c:pt>
                <c:pt idx="120">
                  <c:v>10</c:v>
                </c:pt>
                <c:pt idx="121">
                  <c:v>11</c:v>
                </c:pt>
                <c:pt idx="122">
                  <c:v>11</c:v>
                </c:pt>
                <c:pt idx="123">
                  <c:v>11</c:v>
                </c:pt>
                <c:pt idx="124">
                  <c:v>11</c:v>
                </c:pt>
                <c:pt idx="125">
                  <c:v>11</c:v>
                </c:pt>
                <c:pt idx="126">
                  <c:v>11</c:v>
                </c:pt>
                <c:pt idx="127">
                  <c:v>11</c:v>
                </c:pt>
                <c:pt idx="128">
                  <c:v>11</c:v>
                </c:pt>
                <c:pt idx="129">
                  <c:v>11</c:v>
                </c:pt>
                <c:pt idx="130">
                  <c:v>11</c:v>
                </c:pt>
                <c:pt idx="131">
                  <c:v>11</c:v>
                </c:pt>
                <c:pt idx="132">
                  <c:v>11</c:v>
                </c:pt>
                <c:pt idx="133">
                  <c:v>12</c:v>
                </c:pt>
                <c:pt idx="134">
                  <c:v>12</c:v>
                </c:pt>
                <c:pt idx="135">
                  <c:v>12</c:v>
                </c:pt>
                <c:pt idx="136">
                  <c:v>12</c:v>
                </c:pt>
                <c:pt idx="137">
                  <c:v>12</c:v>
                </c:pt>
                <c:pt idx="138">
                  <c:v>12</c:v>
                </c:pt>
                <c:pt idx="139">
                  <c:v>12</c:v>
                </c:pt>
                <c:pt idx="140">
                  <c:v>12</c:v>
                </c:pt>
                <c:pt idx="141">
                  <c:v>12</c:v>
                </c:pt>
                <c:pt idx="142">
                  <c:v>12</c:v>
                </c:pt>
                <c:pt idx="143">
                  <c:v>12</c:v>
                </c:pt>
                <c:pt idx="144">
                  <c:v>12</c:v>
                </c:pt>
                <c:pt idx="145">
                  <c:v>13</c:v>
                </c:pt>
                <c:pt idx="146">
                  <c:v>13</c:v>
                </c:pt>
                <c:pt idx="147">
                  <c:v>13</c:v>
                </c:pt>
                <c:pt idx="148">
                  <c:v>13</c:v>
                </c:pt>
                <c:pt idx="149">
                  <c:v>13</c:v>
                </c:pt>
                <c:pt idx="150">
                  <c:v>13</c:v>
                </c:pt>
                <c:pt idx="151">
                  <c:v>13</c:v>
                </c:pt>
                <c:pt idx="152">
                  <c:v>13</c:v>
                </c:pt>
                <c:pt idx="153">
                  <c:v>13</c:v>
                </c:pt>
                <c:pt idx="154">
                  <c:v>13</c:v>
                </c:pt>
                <c:pt idx="155">
                  <c:v>13</c:v>
                </c:pt>
                <c:pt idx="156">
                  <c:v>13</c:v>
                </c:pt>
                <c:pt idx="157">
                  <c:v>14</c:v>
                </c:pt>
                <c:pt idx="158">
                  <c:v>14</c:v>
                </c:pt>
                <c:pt idx="159">
                  <c:v>14</c:v>
                </c:pt>
                <c:pt idx="160">
                  <c:v>14</c:v>
                </c:pt>
                <c:pt idx="161">
                  <c:v>14</c:v>
                </c:pt>
                <c:pt idx="162">
                  <c:v>14</c:v>
                </c:pt>
                <c:pt idx="163">
                  <c:v>14</c:v>
                </c:pt>
                <c:pt idx="164">
                  <c:v>14</c:v>
                </c:pt>
                <c:pt idx="165">
                  <c:v>14</c:v>
                </c:pt>
                <c:pt idx="166">
                  <c:v>14</c:v>
                </c:pt>
                <c:pt idx="167">
                  <c:v>14</c:v>
                </c:pt>
                <c:pt idx="168">
                  <c:v>14</c:v>
                </c:pt>
                <c:pt idx="169">
                  <c:v>15</c:v>
                </c:pt>
                <c:pt idx="170">
                  <c:v>15</c:v>
                </c:pt>
                <c:pt idx="171">
                  <c:v>15</c:v>
                </c:pt>
                <c:pt idx="172">
                  <c:v>15</c:v>
                </c:pt>
                <c:pt idx="173">
                  <c:v>15</c:v>
                </c:pt>
                <c:pt idx="174">
                  <c:v>15</c:v>
                </c:pt>
                <c:pt idx="175">
                  <c:v>15</c:v>
                </c:pt>
                <c:pt idx="176">
                  <c:v>15</c:v>
                </c:pt>
                <c:pt idx="177">
                  <c:v>15</c:v>
                </c:pt>
                <c:pt idx="178">
                  <c:v>15</c:v>
                </c:pt>
                <c:pt idx="179">
                  <c:v>15</c:v>
                </c:pt>
                <c:pt idx="180">
                  <c:v>15</c:v>
                </c:pt>
                <c:pt idx="181">
                  <c:v>16</c:v>
                </c:pt>
                <c:pt idx="182">
                  <c:v>16</c:v>
                </c:pt>
                <c:pt idx="183">
                  <c:v>16</c:v>
                </c:pt>
                <c:pt idx="184">
                  <c:v>16</c:v>
                </c:pt>
                <c:pt idx="185">
                  <c:v>16</c:v>
                </c:pt>
                <c:pt idx="186">
                  <c:v>16</c:v>
                </c:pt>
                <c:pt idx="187">
                  <c:v>16</c:v>
                </c:pt>
                <c:pt idx="188">
                  <c:v>16</c:v>
                </c:pt>
                <c:pt idx="189">
                  <c:v>16</c:v>
                </c:pt>
                <c:pt idx="190">
                  <c:v>16</c:v>
                </c:pt>
                <c:pt idx="191">
                  <c:v>16</c:v>
                </c:pt>
                <c:pt idx="192">
                  <c:v>16</c:v>
                </c:pt>
                <c:pt idx="193">
                  <c:v>17</c:v>
                </c:pt>
                <c:pt idx="194">
                  <c:v>17</c:v>
                </c:pt>
                <c:pt idx="195">
                  <c:v>17</c:v>
                </c:pt>
                <c:pt idx="196">
                  <c:v>17</c:v>
                </c:pt>
                <c:pt idx="197">
                  <c:v>17</c:v>
                </c:pt>
                <c:pt idx="198">
                  <c:v>17</c:v>
                </c:pt>
                <c:pt idx="199">
                  <c:v>17</c:v>
                </c:pt>
                <c:pt idx="200">
                  <c:v>17</c:v>
                </c:pt>
                <c:pt idx="201">
                  <c:v>17</c:v>
                </c:pt>
                <c:pt idx="202">
                  <c:v>17</c:v>
                </c:pt>
                <c:pt idx="203">
                  <c:v>17</c:v>
                </c:pt>
                <c:pt idx="204">
                  <c:v>17</c:v>
                </c:pt>
                <c:pt idx="205">
                  <c:v>18</c:v>
                </c:pt>
                <c:pt idx="206">
                  <c:v>18</c:v>
                </c:pt>
                <c:pt idx="207">
                  <c:v>18</c:v>
                </c:pt>
                <c:pt idx="208">
                  <c:v>18</c:v>
                </c:pt>
                <c:pt idx="209">
                  <c:v>18</c:v>
                </c:pt>
                <c:pt idx="210">
                  <c:v>18</c:v>
                </c:pt>
                <c:pt idx="211">
                  <c:v>18</c:v>
                </c:pt>
                <c:pt idx="212">
                  <c:v>18</c:v>
                </c:pt>
                <c:pt idx="213">
                  <c:v>18</c:v>
                </c:pt>
                <c:pt idx="214">
                  <c:v>18</c:v>
                </c:pt>
                <c:pt idx="215">
                  <c:v>18</c:v>
                </c:pt>
                <c:pt idx="216">
                  <c:v>18</c:v>
                </c:pt>
                <c:pt idx="217">
                  <c:v>19</c:v>
                </c:pt>
                <c:pt idx="218">
                  <c:v>19</c:v>
                </c:pt>
                <c:pt idx="219">
                  <c:v>19</c:v>
                </c:pt>
                <c:pt idx="220">
                  <c:v>19</c:v>
                </c:pt>
                <c:pt idx="221">
                  <c:v>19</c:v>
                </c:pt>
                <c:pt idx="222">
                  <c:v>19</c:v>
                </c:pt>
                <c:pt idx="223">
                  <c:v>19</c:v>
                </c:pt>
                <c:pt idx="224">
                  <c:v>19</c:v>
                </c:pt>
                <c:pt idx="225">
                  <c:v>19</c:v>
                </c:pt>
                <c:pt idx="226">
                  <c:v>19</c:v>
                </c:pt>
                <c:pt idx="227">
                  <c:v>19</c:v>
                </c:pt>
                <c:pt idx="228">
                  <c:v>19</c:v>
                </c:pt>
                <c:pt idx="229">
                  <c:v>20</c:v>
                </c:pt>
                <c:pt idx="230">
                  <c:v>20</c:v>
                </c:pt>
                <c:pt idx="231">
                  <c:v>20</c:v>
                </c:pt>
                <c:pt idx="232">
                  <c:v>20</c:v>
                </c:pt>
                <c:pt idx="233">
                  <c:v>20</c:v>
                </c:pt>
                <c:pt idx="234">
                  <c:v>20</c:v>
                </c:pt>
                <c:pt idx="235">
                  <c:v>20</c:v>
                </c:pt>
                <c:pt idx="236">
                  <c:v>20</c:v>
                </c:pt>
                <c:pt idx="237">
                  <c:v>20</c:v>
                </c:pt>
                <c:pt idx="238">
                  <c:v>20</c:v>
                </c:pt>
                <c:pt idx="239">
                  <c:v>20</c:v>
                </c:pt>
                <c:pt idx="240">
                  <c:v>20</c:v>
                </c:pt>
              </c:strCache>
            </c:strRef>
          </c:cat>
          <c:val>
            <c:numRef>
              <c:f>Ecosystem!$C$30:$C$269</c:f>
              <c:numCache>
                <c:formatCode>0.0</c:formatCode>
                <c:ptCount val="240"/>
                <c:pt idx="0">
                  <c:v>4.166666666666667</c:v>
                </c:pt>
                <c:pt idx="1">
                  <c:v>4.166666666666667</c:v>
                </c:pt>
                <c:pt idx="2">
                  <c:v>4.166666666666667</c:v>
                </c:pt>
                <c:pt idx="3">
                  <c:v>4.166666666666667</c:v>
                </c:pt>
                <c:pt idx="4">
                  <c:v>4.166666666666667</c:v>
                </c:pt>
                <c:pt idx="5">
                  <c:v>4.166666666666667</c:v>
                </c:pt>
                <c:pt idx="6">
                  <c:v>4.166666666666667</c:v>
                </c:pt>
                <c:pt idx="7">
                  <c:v>4.166666666666667</c:v>
                </c:pt>
                <c:pt idx="8">
                  <c:v>4.166666666666667</c:v>
                </c:pt>
                <c:pt idx="9">
                  <c:v>4.166666666666667</c:v>
                </c:pt>
                <c:pt idx="10">
                  <c:v>4.166666666666667</c:v>
                </c:pt>
                <c:pt idx="11">
                  <c:v>4.166666666666667</c:v>
                </c:pt>
                <c:pt idx="12">
                  <c:v>4.166666666666667</c:v>
                </c:pt>
                <c:pt idx="13">
                  <c:v>4.166666666666667</c:v>
                </c:pt>
                <c:pt idx="14">
                  <c:v>4.166666666666667</c:v>
                </c:pt>
                <c:pt idx="15">
                  <c:v>4.166666666666667</c:v>
                </c:pt>
                <c:pt idx="16">
                  <c:v>4.166666666666667</c:v>
                </c:pt>
                <c:pt idx="17">
                  <c:v>4.166666666666667</c:v>
                </c:pt>
                <c:pt idx="18">
                  <c:v>4.166666666666667</c:v>
                </c:pt>
                <c:pt idx="19">
                  <c:v>4.166666666666667</c:v>
                </c:pt>
                <c:pt idx="20">
                  <c:v>4.166666666666667</c:v>
                </c:pt>
                <c:pt idx="21">
                  <c:v>4.166666666666667</c:v>
                </c:pt>
                <c:pt idx="22">
                  <c:v>4.166666666666667</c:v>
                </c:pt>
                <c:pt idx="23">
                  <c:v>4.166666666666667</c:v>
                </c:pt>
                <c:pt idx="24">
                  <c:v>4.166666666666667</c:v>
                </c:pt>
                <c:pt idx="25">
                  <c:v>4.166666666666667</c:v>
                </c:pt>
                <c:pt idx="26">
                  <c:v>4.166666666666667</c:v>
                </c:pt>
                <c:pt idx="27">
                  <c:v>4.166666666666667</c:v>
                </c:pt>
                <c:pt idx="28">
                  <c:v>4.166666666666667</c:v>
                </c:pt>
                <c:pt idx="29">
                  <c:v>4.166666666666667</c:v>
                </c:pt>
                <c:pt idx="30">
                  <c:v>4.166666666666667</c:v>
                </c:pt>
                <c:pt idx="31">
                  <c:v>4.166666666666667</c:v>
                </c:pt>
                <c:pt idx="32">
                  <c:v>4.166666666666667</c:v>
                </c:pt>
                <c:pt idx="33">
                  <c:v>4.166666666666667</c:v>
                </c:pt>
                <c:pt idx="34">
                  <c:v>4.166666666666667</c:v>
                </c:pt>
                <c:pt idx="35">
                  <c:v>4.166666666666667</c:v>
                </c:pt>
                <c:pt idx="36">
                  <c:v>4.166666666666667</c:v>
                </c:pt>
                <c:pt idx="37">
                  <c:v>4.166666666666667</c:v>
                </c:pt>
                <c:pt idx="38">
                  <c:v>4.166666666666667</c:v>
                </c:pt>
                <c:pt idx="39">
                  <c:v>4.166666666666667</c:v>
                </c:pt>
                <c:pt idx="40">
                  <c:v>4.166666666666667</c:v>
                </c:pt>
                <c:pt idx="41">
                  <c:v>4.166666666666667</c:v>
                </c:pt>
                <c:pt idx="42">
                  <c:v>4.166666666666667</c:v>
                </c:pt>
                <c:pt idx="43">
                  <c:v>4.166666666666667</c:v>
                </c:pt>
                <c:pt idx="44">
                  <c:v>4.166666666666667</c:v>
                </c:pt>
                <c:pt idx="45">
                  <c:v>4.166666666666667</c:v>
                </c:pt>
                <c:pt idx="46">
                  <c:v>4.166666666666667</c:v>
                </c:pt>
                <c:pt idx="47">
                  <c:v>4.166666666666667</c:v>
                </c:pt>
                <c:pt idx="48">
                  <c:v>4.166666666666667</c:v>
                </c:pt>
                <c:pt idx="49">
                  <c:v>4.166666666666667</c:v>
                </c:pt>
                <c:pt idx="50">
                  <c:v>4.166666666666667</c:v>
                </c:pt>
                <c:pt idx="51">
                  <c:v>4.166666666666667</c:v>
                </c:pt>
                <c:pt idx="52">
                  <c:v>4.166666666666667</c:v>
                </c:pt>
                <c:pt idx="53">
                  <c:v>4.166666666666667</c:v>
                </c:pt>
                <c:pt idx="54">
                  <c:v>4.166666666666667</c:v>
                </c:pt>
                <c:pt idx="55">
                  <c:v>4.166666666666667</c:v>
                </c:pt>
                <c:pt idx="56">
                  <c:v>4.166666666666667</c:v>
                </c:pt>
                <c:pt idx="57">
                  <c:v>4.166666666666667</c:v>
                </c:pt>
                <c:pt idx="58">
                  <c:v>4.166666666666667</c:v>
                </c:pt>
                <c:pt idx="59">
                  <c:v>4.166666666666667</c:v>
                </c:pt>
                <c:pt idx="60">
                  <c:v>4.166666666666667</c:v>
                </c:pt>
                <c:pt idx="61">
                  <c:v>4.166666666666667</c:v>
                </c:pt>
                <c:pt idx="62">
                  <c:v>4.166666666666667</c:v>
                </c:pt>
                <c:pt idx="63">
                  <c:v>4.166666666666667</c:v>
                </c:pt>
                <c:pt idx="64">
                  <c:v>4.166666666666667</c:v>
                </c:pt>
                <c:pt idx="65">
                  <c:v>4.166666666666667</c:v>
                </c:pt>
                <c:pt idx="66">
                  <c:v>4.166666666666667</c:v>
                </c:pt>
                <c:pt idx="67">
                  <c:v>4.166666666666667</c:v>
                </c:pt>
                <c:pt idx="68">
                  <c:v>4.166666666666667</c:v>
                </c:pt>
                <c:pt idx="69">
                  <c:v>4.166666666666667</c:v>
                </c:pt>
                <c:pt idx="70">
                  <c:v>4.166666666666667</c:v>
                </c:pt>
                <c:pt idx="71">
                  <c:v>4.166666666666667</c:v>
                </c:pt>
                <c:pt idx="72">
                  <c:v>4.166666666666667</c:v>
                </c:pt>
                <c:pt idx="73">
                  <c:v>4.166666666666667</c:v>
                </c:pt>
                <c:pt idx="74">
                  <c:v>4.166666666666667</c:v>
                </c:pt>
                <c:pt idx="75">
                  <c:v>4.166666666666667</c:v>
                </c:pt>
                <c:pt idx="76">
                  <c:v>4.166666666666667</c:v>
                </c:pt>
                <c:pt idx="77">
                  <c:v>4.166666666666667</c:v>
                </c:pt>
                <c:pt idx="78">
                  <c:v>4.166666666666667</c:v>
                </c:pt>
                <c:pt idx="79">
                  <c:v>4.166666666666667</c:v>
                </c:pt>
                <c:pt idx="80">
                  <c:v>4.166666666666667</c:v>
                </c:pt>
                <c:pt idx="81">
                  <c:v>4.166666666666667</c:v>
                </c:pt>
                <c:pt idx="82">
                  <c:v>4.166666666666667</c:v>
                </c:pt>
                <c:pt idx="83">
                  <c:v>4.166666666666667</c:v>
                </c:pt>
                <c:pt idx="84">
                  <c:v>4.166666666666667</c:v>
                </c:pt>
                <c:pt idx="85">
                  <c:v>4.166666666666667</c:v>
                </c:pt>
                <c:pt idx="86">
                  <c:v>4.166666666666667</c:v>
                </c:pt>
                <c:pt idx="87">
                  <c:v>4.166666666666667</c:v>
                </c:pt>
                <c:pt idx="88">
                  <c:v>4.166666666666667</c:v>
                </c:pt>
                <c:pt idx="89">
                  <c:v>4.166666666666667</c:v>
                </c:pt>
                <c:pt idx="90">
                  <c:v>4.166666666666667</c:v>
                </c:pt>
                <c:pt idx="91">
                  <c:v>4.166666666666667</c:v>
                </c:pt>
                <c:pt idx="92">
                  <c:v>4.166666666666667</c:v>
                </c:pt>
                <c:pt idx="93">
                  <c:v>4.166666666666667</c:v>
                </c:pt>
                <c:pt idx="94">
                  <c:v>4.166666666666667</c:v>
                </c:pt>
                <c:pt idx="95">
                  <c:v>4.166666666666667</c:v>
                </c:pt>
                <c:pt idx="96">
                  <c:v>4.166666666666667</c:v>
                </c:pt>
                <c:pt idx="97">
                  <c:v>4.166666666666667</c:v>
                </c:pt>
                <c:pt idx="98">
                  <c:v>4.166666666666667</c:v>
                </c:pt>
                <c:pt idx="99">
                  <c:v>4.166666666666667</c:v>
                </c:pt>
                <c:pt idx="100">
                  <c:v>4.166666666666667</c:v>
                </c:pt>
                <c:pt idx="101">
                  <c:v>4.166666666666667</c:v>
                </c:pt>
                <c:pt idx="102">
                  <c:v>4.166666666666667</c:v>
                </c:pt>
                <c:pt idx="103">
                  <c:v>4.166666666666667</c:v>
                </c:pt>
                <c:pt idx="104">
                  <c:v>4.166666666666667</c:v>
                </c:pt>
                <c:pt idx="105">
                  <c:v>4.166666666666667</c:v>
                </c:pt>
                <c:pt idx="106">
                  <c:v>4.166666666666667</c:v>
                </c:pt>
                <c:pt idx="107">
                  <c:v>4.166666666666667</c:v>
                </c:pt>
                <c:pt idx="108">
                  <c:v>4.166666666666667</c:v>
                </c:pt>
                <c:pt idx="109">
                  <c:v>4.166666666666667</c:v>
                </c:pt>
                <c:pt idx="110">
                  <c:v>4.166666666666667</c:v>
                </c:pt>
                <c:pt idx="111">
                  <c:v>4.166666666666667</c:v>
                </c:pt>
                <c:pt idx="112">
                  <c:v>4.166666666666667</c:v>
                </c:pt>
                <c:pt idx="113">
                  <c:v>4.166666666666667</c:v>
                </c:pt>
                <c:pt idx="114">
                  <c:v>4.166666666666667</c:v>
                </c:pt>
                <c:pt idx="115">
                  <c:v>4.166666666666667</c:v>
                </c:pt>
                <c:pt idx="116">
                  <c:v>4.166666666666667</c:v>
                </c:pt>
                <c:pt idx="117">
                  <c:v>4.166666666666667</c:v>
                </c:pt>
                <c:pt idx="118">
                  <c:v>4.166666666666667</c:v>
                </c:pt>
                <c:pt idx="119">
                  <c:v>4.166666666666667</c:v>
                </c:pt>
                <c:pt idx="120">
                  <c:v>4.166666666666667</c:v>
                </c:pt>
                <c:pt idx="121">
                  <c:v>4.166666666666667</c:v>
                </c:pt>
                <c:pt idx="122">
                  <c:v>4.166666666666667</c:v>
                </c:pt>
                <c:pt idx="123">
                  <c:v>4.166666666666667</c:v>
                </c:pt>
                <c:pt idx="124">
                  <c:v>4.166666666666667</c:v>
                </c:pt>
                <c:pt idx="125">
                  <c:v>4.166666666666667</c:v>
                </c:pt>
                <c:pt idx="126">
                  <c:v>4.166666666666667</c:v>
                </c:pt>
                <c:pt idx="127">
                  <c:v>4.166666666666667</c:v>
                </c:pt>
                <c:pt idx="128">
                  <c:v>4.166666666666667</c:v>
                </c:pt>
                <c:pt idx="129">
                  <c:v>4.166666666666667</c:v>
                </c:pt>
                <c:pt idx="130">
                  <c:v>4.166666666666667</c:v>
                </c:pt>
                <c:pt idx="131">
                  <c:v>4.166666666666667</c:v>
                </c:pt>
                <c:pt idx="132">
                  <c:v>4.166666666666667</c:v>
                </c:pt>
                <c:pt idx="133">
                  <c:v>4.166666666666667</c:v>
                </c:pt>
                <c:pt idx="134">
                  <c:v>4.166666666666667</c:v>
                </c:pt>
                <c:pt idx="135">
                  <c:v>4.166666666666667</c:v>
                </c:pt>
                <c:pt idx="136">
                  <c:v>4.166666666666667</c:v>
                </c:pt>
                <c:pt idx="137">
                  <c:v>4.166666666666667</c:v>
                </c:pt>
                <c:pt idx="138">
                  <c:v>4.166666666666667</c:v>
                </c:pt>
                <c:pt idx="139">
                  <c:v>4.166666666666667</c:v>
                </c:pt>
                <c:pt idx="140">
                  <c:v>4.166666666666667</c:v>
                </c:pt>
                <c:pt idx="141">
                  <c:v>4.166666666666667</c:v>
                </c:pt>
                <c:pt idx="142">
                  <c:v>4.166666666666667</c:v>
                </c:pt>
                <c:pt idx="143">
                  <c:v>4.166666666666667</c:v>
                </c:pt>
                <c:pt idx="144">
                  <c:v>4.166666666666667</c:v>
                </c:pt>
                <c:pt idx="145">
                  <c:v>4.166666666666667</c:v>
                </c:pt>
                <c:pt idx="146">
                  <c:v>4.166666666666667</c:v>
                </c:pt>
                <c:pt idx="147">
                  <c:v>4.166666666666667</c:v>
                </c:pt>
                <c:pt idx="148">
                  <c:v>4.166666666666667</c:v>
                </c:pt>
                <c:pt idx="149">
                  <c:v>4.166666666666667</c:v>
                </c:pt>
                <c:pt idx="150">
                  <c:v>4.166666666666667</c:v>
                </c:pt>
                <c:pt idx="151">
                  <c:v>4.166666666666667</c:v>
                </c:pt>
                <c:pt idx="152">
                  <c:v>4.166666666666667</c:v>
                </c:pt>
                <c:pt idx="153">
                  <c:v>4.166666666666667</c:v>
                </c:pt>
                <c:pt idx="154">
                  <c:v>4.166666666666667</c:v>
                </c:pt>
                <c:pt idx="155">
                  <c:v>4.166666666666667</c:v>
                </c:pt>
                <c:pt idx="156">
                  <c:v>4.166666666666667</c:v>
                </c:pt>
                <c:pt idx="157">
                  <c:v>4.166666666666667</c:v>
                </c:pt>
                <c:pt idx="158">
                  <c:v>4.166666666666667</c:v>
                </c:pt>
                <c:pt idx="159">
                  <c:v>4.166666666666667</c:v>
                </c:pt>
                <c:pt idx="160">
                  <c:v>4.166666666666667</c:v>
                </c:pt>
                <c:pt idx="161">
                  <c:v>4.166666666666667</c:v>
                </c:pt>
                <c:pt idx="162">
                  <c:v>4.166666666666667</c:v>
                </c:pt>
                <c:pt idx="163">
                  <c:v>4.166666666666667</c:v>
                </c:pt>
                <c:pt idx="164">
                  <c:v>4.166666666666667</c:v>
                </c:pt>
                <c:pt idx="165">
                  <c:v>4.166666666666667</c:v>
                </c:pt>
                <c:pt idx="166">
                  <c:v>4.166666666666667</c:v>
                </c:pt>
                <c:pt idx="167">
                  <c:v>4.166666666666667</c:v>
                </c:pt>
                <c:pt idx="168">
                  <c:v>4.166666666666667</c:v>
                </c:pt>
                <c:pt idx="169">
                  <c:v>4.166666666666667</c:v>
                </c:pt>
                <c:pt idx="170">
                  <c:v>4.166666666666667</c:v>
                </c:pt>
                <c:pt idx="171">
                  <c:v>4.166666666666667</c:v>
                </c:pt>
                <c:pt idx="172">
                  <c:v>4.166666666666667</c:v>
                </c:pt>
                <c:pt idx="173">
                  <c:v>4.166666666666667</c:v>
                </c:pt>
                <c:pt idx="174">
                  <c:v>4.166666666666667</c:v>
                </c:pt>
                <c:pt idx="175">
                  <c:v>4.166666666666667</c:v>
                </c:pt>
                <c:pt idx="176">
                  <c:v>4.166666666666667</c:v>
                </c:pt>
                <c:pt idx="177">
                  <c:v>4.166666666666667</c:v>
                </c:pt>
                <c:pt idx="178">
                  <c:v>4.166666666666667</c:v>
                </c:pt>
                <c:pt idx="179">
                  <c:v>4.166666666666667</c:v>
                </c:pt>
                <c:pt idx="180">
                  <c:v>4.166666666666667</c:v>
                </c:pt>
                <c:pt idx="181">
                  <c:v>4.166666666666667</c:v>
                </c:pt>
                <c:pt idx="182">
                  <c:v>4.166666666666667</c:v>
                </c:pt>
                <c:pt idx="183">
                  <c:v>4.166666666666667</c:v>
                </c:pt>
                <c:pt idx="184">
                  <c:v>4.166666666666667</c:v>
                </c:pt>
                <c:pt idx="185">
                  <c:v>4.166666666666667</c:v>
                </c:pt>
                <c:pt idx="186">
                  <c:v>4.166666666666667</c:v>
                </c:pt>
                <c:pt idx="187">
                  <c:v>4.166666666666667</c:v>
                </c:pt>
                <c:pt idx="188">
                  <c:v>4.166666666666667</c:v>
                </c:pt>
                <c:pt idx="189">
                  <c:v>4.166666666666667</c:v>
                </c:pt>
                <c:pt idx="190">
                  <c:v>4.166666666666667</c:v>
                </c:pt>
                <c:pt idx="191">
                  <c:v>4.166666666666667</c:v>
                </c:pt>
                <c:pt idx="192">
                  <c:v>4.166666666666667</c:v>
                </c:pt>
                <c:pt idx="193">
                  <c:v>4.166666666666667</c:v>
                </c:pt>
                <c:pt idx="194">
                  <c:v>4.166666666666667</c:v>
                </c:pt>
                <c:pt idx="195">
                  <c:v>4.166666666666667</c:v>
                </c:pt>
                <c:pt idx="196">
                  <c:v>4.166666666666667</c:v>
                </c:pt>
                <c:pt idx="197">
                  <c:v>4.166666666666667</c:v>
                </c:pt>
                <c:pt idx="198">
                  <c:v>4.166666666666667</c:v>
                </c:pt>
                <c:pt idx="199">
                  <c:v>4.166666666666667</c:v>
                </c:pt>
                <c:pt idx="200">
                  <c:v>4.166666666666667</c:v>
                </c:pt>
                <c:pt idx="201">
                  <c:v>4.166666666666667</c:v>
                </c:pt>
                <c:pt idx="202">
                  <c:v>4.166666666666667</c:v>
                </c:pt>
                <c:pt idx="203">
                  <c:v>4.166666666666667</c:v>
                </c:pt>
                <c:pt idx="204">
                  <c:v>4.166666666666667</c:v>
                </c:pt>
                <c:pt idx="205">
                  <c:v>4.166666666666667</c:v>
                </c:pt>
                <c:pt idx="206">
                  <c:v>4.166666666666667</c:v>
                </c:pt>
                <c:pt idx="207">
                  <c:v>4.166666666666667</c:v>
                </c:pt>
                <c:pt idx="208">
                  <c:v>4.166666666666667</c:v>
                </c:pt>
                <c:pt idx="209">
                  <c:v>4.166666666666667</c:v>
                </c:pt>
                <c:pt idx="210">
                  <c:v>4.166666666666667</c:v>
                </c:pt>
                <c:pt idx="211">
                  <c:v>4.166666666666667</c:v>
                </c:pt>
                <c:pt idx="212">
                  <c:v>4.166666666666667</c:v>
                </c:pt>
                <c:pt idx="213">
                  <c:v>4.166666666666667</c:v>
                </c:pt>
                <c:pt idx="214">
                  <c:v>4.166666666666667</c:v>
                </c:pt>
                <c:pt idx="215">
                  <c:v>4.166666666666667</c:v>
                </c:pt>
                <c:pt idx="216">
                  <c:v>4.166666666666667</c:v>
                </c:pt>
                <c:pt idx="217">
                  <c:v>4.166666666666667</c:v>
                </c:pt>
                <c:pt idx="218">
                  <c:v>4.166666666666667</c:v>
                </c:pt>
                <c:pt idx="219">
                  <c:v>4.166666666666667</c:v>
                </c:pt>
                <c:pt idx="220">
                  <c:v>4.166666666666667</c:v>
                </c:pt>
                <c:pt idx="221">
                  <c:v>4.166666666666667</c:v>
                </c:pt>
                <c:pt idx="222">
                  <c:v>4.166666666666667</c:v>
                </c:pt>
                <c:pt idx="223">
                  <c:v>4.166666666666667</c:v>
                </c:pt>
                <c:pt idx="224">
                  <c:v>4.166666666666667</c:v>
                </c:pt>
                <c:pt idx="225">
                  <c:v>4.166666666666667</c:v>
                </c:pt>
                <c:pt idx="226">
                  <c:v>4.166666666666667</c:v>
                </c:pt>
                <c:pt idx="227">
                  <c:v>4.166666666666667</c:v>
                </c:pt>
                <c:pt idx="228">
                  <c:v>4.166666666666667</c:v>
                </c:pt>
                <c:pt idx="229">
                  <c:v>4.166666666666667</c:v>
                </c:pt>
                <c:pt idx="230">
                  <c:v>4.166666666666667</c:v>
                </c:pt>
                <c:pt idx="231">
                  <c:v>4.166666666666667</c:v>
                </c:pt>
                <c:pt idx="232">
                  <c:v>4.166666666666667</c:v>
                </c:pt>
                <c:pt idx="233">
                  <c:v>4.166666666666667</c:v>
                </c:pt>
                <c:pt idx="234">
                  <c:v>4.166666666666667</c:v>
                </c:pt>
                <c:pt idx="235">
                  <c:v>4.166666666666667</c:v>
                </c:pt>
                <c:pt idx="236">
                  <c:v>4.166666666666667</c:v>
                </c:pt>
                <c:pt idx="237">
                  <c:v>4.166666666666667</c:v>
                </c:pt>
                <c:pt idx="238">
                  <c:v>4.166666666666667</c:v>
                </c:pt>
                <c:pt idx="239">
                  <c:v>4.166666666666667</c:v>
                </c:pt>
              </c:numCache>
            </c:numRef>
          </c:val>
          <c:smooth val="1"/>
        </c:ser>
        <c:ser>
          <c:idx val="2"/>
          <c:order val="1"/>
          <c:tx>
            <c:strRef>
              <c:f>Ecosystem!$D$29</c:f>
              <c:strCache>
                <c:ptCount val="1"/>
                <c:pt idx="0">
                  <c:v>Seasonal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strRef>
              <c:f>Ecosystem!$A$29:$A$269</c:f>
              <c:strCache>
                <c:ptCount val="241"/>
                <c:pt idx="0">
                  <c:v>year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7</c:v>
                </c:pt>
                <c:pt idx="74">
                  <c:v>7</c:v>
                </c:pt>
                <c:pt idx="75">
                  <c:v>7</c:v>
                </c:pt>
                <c:pt idx="76">
                  <c:v>7</c:v>
                </c:pt>
                <c:pt idx="77">
                  <c:v>7</c:v>
                </c:pt>
                <c:pt idx="78">
                  <c:v>7</c:v>
                </c:pt>
                <c:pt idx="79">
                  <c:v>7</c:v>
                </c:pt>
                <c:pt idx="80">
                  <c:v>7</c:v>
                </c:pt>
                <c:pt idx="81">
                  <c:v>7</c:v>
                </c:pt>
                <c:pt idx="82">
                  <c:v>7</c:v>
                </c:pt>
                <c:pt idx="83">
                  <c:v>7</c:v>
                </c:pt>
                <c:pt idx="84">
                  <c:v>7</c:v>
                </c:pt>
                <c:pt idx="85">
                  <c:v>8</c:v>
                </c:pt>
                <c:pt idx="86">
                  <c:v>8</c:v>
                </c:pt>
                <c:pt idx="87">
                  <c:v>8</c:v>
                </c:pt>
                <c:pt idx="88">
                  <c:v>8</c:v>
                </c:pt>
                <c:pt idx="89">
                  <c:v>8</c:v>
                </c:pt>
                <c:pt idx="90">
                  <c:v>8</c:v>
                </c:pt>
                <c:pt idx="91">
                  <c:v>8</c:v>
                </c:pt>
                <c:pt idx="92">
                  <c:v>8</c:v>
                </c:pt>
                <c:pt idx="93">
                  <c:v>8</c:v>
                </c:pt>
                <c:pt idx="94">
                  <c:v>8</c:v>
                </c:pt>
                <c:pt idx="95">
                  <c:v>8</c:v>
                </c:pt>
                <c:pt idx="96">
                  <c:v>8</c:v>
                </c:pt>
                <c:pt idx="97">
                  <c:v>9</c:v>
                </c:pt>
                <c:pt idx="98">
                  <c:v>9</c:v>
                </c:pt>
                <c:pt idx="99">
                  <c:v>9</c:v>
                </c:pt>
                <c:pt idx="100">
                  <c:v>9</c:v>
                </c:pt>
                <c:pt idx="101">
                  <c:v>9</c:v>
                </c:pt>
                <c:pt idx="102">
                  <c:v>9</c:v>
                </c:pt>
                <c:pt idx="103">
                  <c:v>9</c:v>
                </c:pt>
                <c:pt idx="104">
                  <c:v>9</c:v>
                </c:pt>
                <c:pt idx="105">
                  <c:v>9</c:v>
                </c:pt>
                <c:pt idx="106">
                  <c:v>9</c:v>
                </c:pt>
                <c:pt idx="107">
                  <c:v>9</c:v>
                </c:pt>
                <c:pt idx="108">
                  <c:v>9</c:v>
                </c:pt>
                <c:pt idx="109">
                  <c:v>10</c:v>
                </c:pt>
                <c:pt idx="110">
                  <c:v>10</c:v>
                </c:pt>
                <c:pt idx="111">
                  <c:v>10</c:v>
                </c:pt>
                <c:pt idx="112">
                  <c:v>10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10</c:v>
                </c:pt>
                <c:pt idx="119">
                  <c:v>10</c:v>
                </c:pt>
                <c:pt idx="120">
                  <c:v>10</c:v>
                </c:pt>
                <c:pt idx="121">
                  <c:v>11</c:v>
                </c:pt>
                <c:pt idx="122">
                  <c:v>11</c:v>
                </c:pt>
                <c:pt idx="123">
                  <c:v>11</c:v>
                </c:pt>
                <c:pt idx="124">
                  <c:v>11</c:v>
                </c:pt>
                <c:pt idx="125">
                  <c:v>11</c:v>
                </c:pt>
                <c:pt idx="126">
                  <c:v>11</c:v>
                </c:pt>
                <c:pt idx="127">
                  <c:v>11</c:v>
                </c:pt>
                <c:pt idx="128">
                  <c:v>11</c:v>
                </c:pt>
                <c:pt idx="129">
                  <c:v>11</c:v>
                </c:pt>
                <c:pt idx="130">
                  <c:v>11</c:v>
                </c:pt>
                <c:pt idx="131">
                  <c:v>11</c:v>
                </c:pt>
                <c:pt idx="132">
                  <c:v>11</c:v>
                </c:pt>
                <c:pt idx="133">
                  <c:v>12</c:v>
                </c:pt>
                <c:pt idx="134">
                  <c:v>12</c:v>
                </c:pt>
                <c:pt idx="135">
                  <c:v>12</c:v>
                </c:pt>
                <c:pt idx="136">
                  <c:v>12</c:v>
                </c:pt>
                <c:pt idx="137">
                  <c:v>12</c:v>
                </c:pt>
                <c:pt idx="138">
                  <c:v>12</c:v>
                </c:pt>
                <c:pt idx="139">
                  <c:v>12</c:v>
                </c:pt>
                <c:pt idx="140">
                  <c:v>12</c:v>
                </c:pt>
                <c:pt idx="141">
                  <c:v>12</c:v>
                </c:pt>
                <c:pt idx="142">
                  <c:v>12</c:v>
                </c:pt>
                <c:pt idx="143">
                  <c:v>12</c:v>
                </c:pt>
                <c:pt idx="144">
                  <c:v>12</c:v>
                </c:pt>
                <c:pt idx="145">
                  <c:v>13</c:v>
                </c:pt>
                <c:pt idx="146">
                  <c:v>13</c:v>
                </c:pt>
                <c:pt idx="147">
                  <c:v>13</c:v>
                </c:pt>
                <c:pt idx="148">
                  <c:v>13</c:v>
                </c:pt>
                <c:pt idx="149">
                  <c:v>13</c:v>
                </c:pt>
                <c:pt idx="150">
                  <c:v>13</c:v>
                </c:pt>
                <c:pt idx="151">
                  <c:v>13</c:v>
                </c:pt>
                <c:pt idx="152">
                  <c:v>13</c:v>
                </c:pt>
                <c:pt idx="153">
                  <c:v>13</c:v>
                </c:pt>
                <c:pt idx="154">
                  <c:v>13</c:v>
                </c:pt>
                <c:pt idx="155">
                  <c:v>13</c:v>
                </c:pt>
                <c:pt idx="156">
                  <c:v>13</c:v>
                </c:pt>
                <c:pt idx="157">
                  <c:v>14</c:v>
                </c:pt>
                <c:pt idx="158">
                  <c:v>14</c:v>
                </c:pt>
                <c:pt idx="159">
                  <c:v>14</c:v>
                </c:pt>
                <c:pt idx="160">
                  <c:v>14</c:v>
                </c:pt>
                <c:pt idx="161">
                  <c:v>14</c:v>
                </c:pt>
                <c:pt idx="162">
                  <c:v>14</c:v>
                </c:pt>
                <c:pt idx="163">
                  <c:v>14</c:v>
                </c:pt>
                <c:pt idx="164">
                  <c:v>14</c:v>
                </c:pt>
                <c:pt idx="165">
                  <c:v>14</c:v>
                </c:pt>
                <c:pt idx="166">
                  <c:v>14</c:v>
                </c:pt>
                <c:pt idx="167">
                  <c:v>14</c:v>
                </c:pt>
                <c:pt idx="168">
                  <c:v>14</c:v>
                </c:pt>
                <c:pt idx="169">
                  <c:v>15</c:v>
                </c:pt>
                <c:pt idx="170">
                  <c:v>15</c:v>
                </c:pt>
                <c:pt idx="171">
                  <c:v>15</c:v>
                </c:pt>
                <c:pt idx="172">
                  <c:v>15</c:v>
                </c:pt>
                <c:pt idx="173">
                  <c:v>15</c:v>
                </c:pt>
                <c:pt idx="174">
                  <c:v>15</c:v>
                </c:pt>
                <c:pt idx="175">
                  <c:v>15</c:v>
                </c:pt>
                <c:pt idx="176">
                  <c:v>15</c:v>
                </c:pt>
                <c:pt idx="177">
                  <c:v>15</c:v>
                </c:pt>
                <c:pt idx="178">
                  <c:v>15</c:v>
                </c:pt>
                <c:pt idx="179">
                  <c:v>15</c:v>
                </c:pt>
                <c:pt idx="180">
                  <c:v>15</c:v>
                </c:pt>
                <c:pt idx="181">
                  <c:v>16</c:v>
                </c:pt>
                <c:pt idx="182">
                  <c:v>16</c:v>
                </c:pt>
                <c:pt idx="183">
                  <c:v>16</c:v>
                </c:pt>
                <c:pt idx="184">
                  <c:v>16</c:v>
                </c:pt>
                <c:pt idx="185">
                  <c:v>16</c:v>
                </c:pt>
                <c:pt idx="186">
                  <c:v>16</c:v>
                </c:pt>
                <c:pt idx="187">
                  <c:v>16</c:v>
                </c:pt>
                <c:pt idx="188">
                  <c:v>16</c:v>
                </c:pt>
                <c:pt idx="189">
                  <c:v>16</c:v>
                </c:pt>
                <c:pt idx="190">
                  <c:v>16</c:v>
                </c:pt>
                <c:pt idx="191">
                  <c:v>16</c:v>
                </c:pt>
                <c:pt idx="192">
                  <c:v>16</c:v>
                </c:pt>
                <c:pt idx="193">
                  <c:v>17</c:v>
                </c:pt>
                <c:pt idx="194">
                  <c:v>17</c:v>
                </c:pt>
                <c:pt idx="195">
                  <c:v>17</c:v>
                </c:pt>
                <c:pt idx="196">
                  <c:v>17</c:v>
                </c:pt>
                <c:pt idx="197">
                  <c:v>17</c:v>
                </c:pt>
                <c:pt idx="198">
                  <c:v>17</c:v>
                </c:pt>
                <c:pt idx="199">
                  <c:v>17</c:v>
                </c:pt>
                <c:pt idx="200">
                  <c:v>17</c:v>
                </c:pt>
                <c:pt idx="201">
                  <c:v>17</c:v>
                </c:pt>
                <c:pt idx="202">
                  <c:v>17</c:v>
                </c:pt>
                <c:pt idx="203">
                  <c:v>17</c:v>
                </c:pt>
                <c:pt idx="204">
                  <c:v>17</c:v>
                </c:pt>
                <c:pt idx="205">
                  <c:v>18</c:v>
                </c:pt>
                <c:pt idx="206">
                  <c:v>18</c:v>
                </c:pt>
                <c:pt idx="207">
                  <c:v>18</c:v>
                </c:pt>
                <c:pt idx="208">
                  <c:v>18</c:v>
                </c:pt>
                <c:pt idx="209">
                  <c:v>18</c:v>
                </c:pt>
                <c:pt idx="210">
                  <c:v>18</c:v>
                </c:pt>
                <c:pt idx="211">
                  <c:v>18</c:v>
                </c:pt>
                <c:pt idx="212">
                  <c:v>18</c:v>
                </c:pt>
                <c:pt idx="213">
                  <c:v>18</c:v>
                </c:pt>
                <c:pt idx="214">
                  <c:v>18</c:v>
                </c:pt>
                <c:pt idx="215">
                  <c:v>18</c:v>
                </c:pt>
                <c:pt idx="216">
                  <c:v>18</c:v>
                </c:pt>
                <c:pt idx="217">
                  <c:v>19</c:v>
                </c:pt>
                <c:pt idx="218">
                  <c:v>19</c:v>
                </c:pt>
                <c:pt idx="219">
                  <c:v>19</c:v>
                </c:pt>
                <c:pt idx="220">
                  <c:v>19</c:v>
                </c:pt>
                <c:pt idx="221">
                  <c:v>19</c:v>
                </c:pt>
                <c:pt idx="222">
                  <c:v>19</c:v>
                </c:pt>
                <c:pt idx="223">
                  <c:v>19</c:v>
                </c:pt>
                <c:pt idx="224">
                  <c:v>19</c:v>
                </c:pt>
                <c:pt idx="225">
                  <c:v>19</c:v>
                </c:pt>
                <c:pt idx="226">
                  <c:v>19</c:v>
                </c:pt>
                <c:pt idx="227">
                  <c:v>19</c:v>
                </c:pt>
                <c:pt idx="228">
                  <c:v>19</c:v>
                </c:pt>
                <c:pt idx="229">
                  <c:v>20</c:v>
                </c:pt>
                <c:pt idx="230">
                  <c:v>20</c:v>
                </c:pt>
                <c:pt idx="231">
                  <c:v>20</c:v>
                </c:pt>
                <c:pt idx="232">
                  <c:v>20</c:v>
                </c:pt>
                <c:pt idx="233">
                  <c:v>20</c:v>
                </c:pt>
                <c:pt idx="234">
                  <c:v>20</c:v>
                </c:pt>
                <c:pt idx="235">
                  <c:v>20</c:v>
                </c:pt>
                <c:pt idx="236">
                  <c:v>20</c:v>
                </c:pt>
                <c:pt idx="237">
                  <c:v>20</c:v>
                </c:pt>
                <c:pt idx="238">
                  <c:v>20</c:v>
                </c:pt>
                <c:pt idx="239">
                  <c:v>20</c:v>
                </c:pt>
                <c:pt idx="240">
                  <c:v>20</c:v>
                </c:pt>
              </c:strCache>
            </c:strRef>
          </c:cat>
          <c:val>
            <c:numRef>
              <c:f>Ecosystem!$D$30:$D$269</c:f>
              <c:numCache>
                <c:formatCode>0.0</c:formatCode>
                <c:ptCount val="240"/>
                <c:pt idx="0">
                  <c:v>8.6</c:v>
                </c:pt>
                <c:pt idx="1">
                  <c:v>6.990000000000002</c:v>
                </c:pt>
                <c:pt idx="2">
                  <c:v>4.875</c:v>
                </c:pt>
                <c:pt idx="3">
                  <c:v>3.25</c:v>
                </c:pt>
                <c:pt idx="4">
                  <c:v>2.1150000000000029</c:v>
                </c:pt>
                <c:pt idx="5">
                  <c:v>1.470000000000002</c:v>
                </c:pt>
                <c:pt idx="6">
                  <c:v>1.3149999999999995</c:v>
                </c:pt>
                <c:pt idx="7">
                  <c:v>1.6500000000000015</c:v>
                </c:pt>
                <c:pt idx="8">
                  <c:v>2.4750000000000023</c:v>
                </c:pt>
                <c:pt idx="9">
                  <c:v>3.7900000000000045</c:v>
                </c:pt>
                <c:pt idx="10">
                  <c:v>5.5949999999999998</c:v>
                </c:pt>
                <c:pt idx="11">
                  <c:v>7.8900000000000023</c:v>
                </c:pt>
                <c:pt idx="12">
                  <c:v>8.6</c:v>
                </c:pt>
                <c:pt idx="13">
                  <c:v>6.990000000000002</c:v>
                </c:pt>
                <c:pt idx="14">
                  <c:v>4.875</c:v>
                </c:pt>
                <c:pt idx="15">
                  <c:v>3.25</c:v>
                </c:pt>
                <c:pt idx="16">
                  <c:v>2.1150000000000029</c:v>
                </c:pt>
                <c:pt idx="17">
                  <c:v>1.470000000000002</c:v>
                </c:pt>
                <c:pt idx="18">
                  <c:v>1.3149999999999995</c:v>
                </c:pt>
                <c:pt idx="19">
                  <c:v>1.6500000000000015</c:v>
                </c:pt>
                <c:pt idx="20">
                  <c:v>2.4750000000000023</c:v>
                </c:pt>
                <c:pt idx="21">
                  <c:v>3.7900000000000045</c:v>
                </c:pt>
                <c:pt idx="22">
                  <c:v>5.5949999999999998</c:v>
                </c:pt>
                <c:pt idx="23">
                  <c:v>7.8900000000000023</c:v>
                </c:pt>
                <c:pt idx="24">
                  <c:v>8.6</c:v>
                </c:pt>
                <c:pt idx="25">
                  <c:v>6.990000000000002</c:v>
                </c:pt>
                <c:pt idx="26">
                  <c:v>4.875</c:v>
                </c:pt>
                <c:pt idx="27">
                  <c:v>3.25</c:v>
                </c:pt>
                <c:pt idx="28">
                  <c:v>2.1150000000000029</c:v>
                </c:pt>
                <c:pt idx="29">
                  <c:v>1.470000000000002</c:v>
                </c:pt>
                <c:pt idx="30">
                  <c:v>1.3149999999999995</c:v>
                </c:pt>
                <c:pt idx="31">
                  <c:v>1.6500000000000015</c:v>
                </c:pt>
                <c:pt idx="32">
                  <c:v>2.4750000000000023</c:v>
                </c:pt>
                <c:pt idx="33">
                  <c:v>3.7900000000000045</c:v>
                </c:pt>
                <c:pt idx="34">
                  <c:v>5.5949999999999998</c:v>
                </c:pt>
                <c:pt idx="35">
                  <c:v>7.8900000000000023</c:v>
                </c:pt>
                <c:pt idx="36">
                  <c:v>8.6</c:v>
                </c:pt>
                <c:pt idx="37">
                  <c:v>6.990000000000002</c:v>
                </c:pt>
                <c:pt idx="38">
                  <c:v>4.875</c:v>
                </c:pt>
                <c:pt idx="39">
                  <c:v>3.25</c:v>
                </c:pt>
                <c:pt idx="40">
                  <c:v>2.1150000000000029</c:v>
                </c:pt>
                <c:pt idx="41">
                  <c:v>1.470000000000002</c:v>
                </c:pt>
                <c:pt idx="42">
                  <c:v>1.3149999999999995</c:v>
                </c:pt>
                <c:pt idx="43">
                  <c:v>1.6500000000000015</c:v>
                </c:pt>
                <c:pt idx="44">
                  <c:v>2.4750000000000023</c:v>
                </c:pt>
                <c:pt idx="45">
                  <c:v>3.7900000000000045</c:v>
                </c:pt>
                <c:pt idx="46">
                  <c:v>5.5949999999999998</c:v>
                </c:pt>
                <c:pt idx="47">
                  <c:v>7.8900000000000023</c:v>
                </c:pt>
                <c:pt idx="48">
                  <c:v>8.6</c:v>
                </c:pt>
                <c:pt idx="49">
                  <c:v>6.990000000000002</c:v>
                </c:pt>
                <c:pt idx="50">
                  <c:v>4.875</c:v>
                </c:pt>
                <c:pt idx="51">
                  <c:v>3.25</c:v>
                </c:pt>
                <c:pt idx="52">
                  <c:v>2.1150000000000029</c:v>
                </c:pt>
                <c:pt idx="53">
                  <c:v>1.470000000000002</c:v>
                </c:pt>
                <c:pt idx="54">
                  <c:v>1.3149999999999995</c:v>
                </c:pt>
                <c:pt idx="55">
                  <c:v>1.6500000000000015</c:v>
                </c:pt>
                <c:pt idx="56">
                  <c:v>2.4750000000000023</c:v>
                </c:pt>
                <c:pt idx="57">
                  <c:v>3.7900000000000045</c:v>
                </c:pt>
                <c:pt idx="58">
                  <c:v>5.5949999999999998</c:v>
                </c:pt>
                <c:pt idx="59">
                  <c:v>7.8900000000000023</c:v>
                </c:pt>
                <c:pt idx="60">
                  <c:v>8.6</c:v>
                </c:pt>
                <c:pt idx="61">
                  <c:v>6.990000000000002</c:v>
                </c:pt>
                <c:pt idx="62">
                  <c:v>4.875</c:v>
                </c:pt>
                <c:pt idx="63">
                  <c:v>3.25</c:v>
                </c:pt>
                <c:pt idx="64">
                  <c:v>2.1150000000000029</c:v>
                </c:pt>
                <c:pt idx="65">
                  <c:v>1.470000000000002</c:v>
                </c:pt>
                <c:pt idx="66">
                  <c:v>1.3149999999999995</c:v>
                </c:pt>
                <c:pt idx="67">
                  <c:v>1.6500000000000015</c:v>
                </c:pt>
                <c:pt idx="68">
                  <c:v>2.4750000000000023</c:v>
                </c:pt>
                <c:pt idx="69">
                  <c:v>3.7900000000000045</c:v>
                </c:pt>
                <c:pt idx="70">
                  <c:v>5.5949999999999998</c:v>
                </c:pt>
                <c:pt idx="71">
                  <c:v>7.8900000000000023</c:v>
                </c:pt>
                <c:pt idx="72">
                  <c:v>8.6</c:v>
                </c:pt>
                <c:pt idx="73">
                  <c:v>6.990000000000002</c:v>
                </c:pt>
                <c:pt idx="74">
                  <c:v>4.875</c:v>
                </c:pt>
                <c:pt idx="75">
                  <c:v>3.25</c:v>
                </c:pt>
                <c:pt idx="76">
                  <c:v>2.1150000000000029</c:v>
                </c:pt>
                <c:pt idx="77">
                  <c:v>1.470000000000002</c:v>
                </c:pt>
                <c:pt idx="78">
                  <c:v>1.3149999999999995</c:v>
                </c:pt>
                <c:pt idx="79">
                  <c:v>1.6500000000000015</c:v>
                </c:pt>
                <c:pt idx="80">
                  <c:v>2.4750000000000023</c:v>
                </c:pt>
                <c:pt idx="81">
                  <c:v>3.7900000000000045</c:v>
                </c:pt>
                <c:pt idx="82">
                  <c:v>5.5949999999999998</c:v>
                </c:pt>
                <c:pt idx="83">
                  <c:v>7.8900000000000023</c:v>
                </c:pt>
                <c:pt idx="84">
                  <c:v>8.6</c:v>
                </c:pt>
                <c:pt idx="85">
                  <c:v>6.990000000000002</c:v>
                </c:pt>
                <c:pt idx="86">
                  <c:v>4.875</c:v>
                </c:pt>
                <c:pt idx="87">
                  <c:v>3.25</c:v>
                </c:pt>
                <c:pt idx="88">
                  <c:v>2.1150000000000029</c:v>
                </c:pt>
                <c:pt idx="89">
                  <c:v>1.470000000000002</c:v>
                </c:pt>
                <c:pt idx="90">
                  <c:v>1.3149999999999995</c:v>
                </c:pt>
                <c:pt idx="91">
                  <c:v>1.6500000000000015</c:v>
                </c:pt>
                <c:pt idx="92">
                  <c:v>2.4750000000000023</c:v>
                </c:pt>
                <c:pt idx="93">
                  <c:v>3.7900000000000045</c:v>
                </c:pt>
                <c:pt idx="94">
                  <c:v>5.5949999999999998</c:v>
                </c:pt>
                <c:pt idx="95">
                  <c:v>7.8900000000000023</c:v>
                </c:pt>
                <c:pt idx="96">
                  <c:v>8.6</c:v>
                </c:pt>
                <c:pt idx="97">
                  <c:v>6.990000000000002</c:v>
                </c:pt>
                <c:pt idx="98">
                  <c:v>4.875</c:v>
                </c:pt>
                <c:pt idx="99">
                  <c:v>3.25</c:v>
                </c:pt>
                <c:pt idx="100">
                  <c:v>2.1150000000000029</c:v>
                </c:pt>
                <c:pt idx="101">
                  <c:v>1.470000000000002</c:v>
                </c:pt>
                <c:pt idx="102">
                  <c:v>1.3149999999999995</c:v>
                </c:pt>
                <c:pt idx="103">
                  <c:v>1.6500000000000015</c:v>
                </c:pt>
                <c:pt idx="104">
                  <c:v>2.4750000000000023</c:v>
                </c:pt>
                <c:pt idx="105">
                  <c:v>3.7900000000000045</c:v>
                </c:pt>
                <c:pt idx="106">
                  <c:v>5.5949999999999998</c:v>
                </c:pt>
                <c:pt idx="107">
                  <c:v>7.8900000000000023</c:v>
                </c:pt>
                <c:pt idx="108">
                  <c:v>8.6</c:v>
                </c:pt>
                <c:pt idx="109">
                  <c:v>6.990000000000002</c:v>
                </c:pt>
                <c:pt idx="110">
                  <c:v>4.875</c:v>
                </c:pt>
                <c:pt idx="111">
                  <c:v>3.25</c:v>
                </c:pt>
                <c:pt idx="112">
                  <c:v>2.1150000000000029</c:v>
                </c:pt>
                <c:pt idx="113">
                  <c:v>1.470000000000002</c:v>
                </c:pt>
                <c:pt idx="114">
                  <c:v>1.3149999999999995</c:v>
                </c:pt>
                <c:pt idx="115">
                  <c:v>1.6500000000000015</c:v>
                </c:pt>
                <c:pt idx="116">
                  <c:v>2.4750000000000023</c:v>
                </c:pt>
                <c:pt idx="117">
                  <c:v>3.7900000000000045</c:v>
                </c:pt>
                <c:pt idx="118">
                  <c:v>5.5949999999999998</c:v>
                </c:pt>
                <c:pt idx="119">
                  <c:v>7.8900000000000023</c:v>
                </c:pt>
                <c:pt idx="120">
                  <c:v>8.6</c:v>
                </c:pt>
                <c:pt idx="121">
                  <c:v>6.990000000000002</c:v>
                </c:pt>
                <c:pt idx="122">
                  <c:v>4.875</c:v>
                </c:pt>
                <c:pt idx="123">
                  <c:v>3.25</c:v>
                </c:pt>
                <c:pt idx="124">
                  <c:v>2.1150000000000029</c:v>
                </c:pt>
                <c:pt idx="125">
                  <c:v>1.470000000000002</c:v>
                </c:pt>
                <c:pt idx="126">
                  <c:v>1.3149999999999995</c:v>
                </c:pt>
                <c:pt idx="127">
                  <c:v>1.6500000000000015</c:v>
                </c:pt>
                <c:pt idx="128">
                  <c:v>2.4750000000000023</c:v>
                </c:pt>
                <c:pt idx="129">
                  <c:v>3.7900000000000045</c:v>
                </c:pt>
                <c:pt idx="130">
                  <c:v>5.5949999999999998</c:v>
                </c:pt>
                <c:pt idx="131">
                  <c:v>7.8900000000000023</c:v>
                </c:pt>
                <c:pt idx="132">
                  <c:v>8.6</c:v>
                </c:pt>
                <c:pt idx="133">
                  <c:v>6.990000000000002</c:v>
                </c:pt>
                <c:pt idx="134">
                  <c:v>4.875</c:v>
                </c:pt>
                <c:pt idx="135">
                  <c:v>3.25</c:v>
                </c:pt>
                <c:pt idx="136">
                  <c:v>2.1150000000000029</c:v>
                </c:pt>
                <c:pt idx="137">
                  <c:v>1.470000000000002</c:v>
                </c:pt>
                <c:pt idx="138">
                  <c:v>1.3149999999999995</c:v>
                </c:pt>
                <c:pt idx="139">
                  <c:v>1.6500000000000015</c:v>
                </c:pt>
                <c:pt idx="140">
                  <c:v>2.4750000000000023</c:v>
                </c:pt>
                <c:pt idx="141">
                  <c:v>3.7900000000000045</c:v>
                </c:pt>
                <c:pt idx="142">
                  <c:v>5.5949999999999998</c:v>
                </c:pt>
                <c:pt idx="143">
                  <c:v>7.8900000000000023</c:v>
                </c:pt>
                <c:pt idx="144">
                  <c:v>8.6</c:v>
                </c:pt>
                <c:pt idx="145">
                  <c:v>6.990000000000002</c:v>
                </c:pt>
                <c:pt idx="146">
                  <c:v>4.875</c:v>
                </c:pt>
                <c:pt idx="147">
                  <c:v>3.25</c:v>
                </c:pt>
                <c:pt idx="148">
                  <c:v>2.1150000000000029</c:v>
                </c:pt>
                <c:pt idx="149">
                  <c:v>1.470000000000002</c:v>
                </c:pt>
                <c:pt idx="150">
                  <c:v>1.3149999999999995</c:v>
                </c:pt>
                <c:pt idx="151">
                  <c:v>1.6500000000000015</c:v>
                </c:pt>
                <c:pt idx="152">
                  <c:v>2.4750000000000023</c:v>
                </c:pt>
                <c:pt idx="153">
                  <c:v>3.7900000000000045</c:v>
                </c:pt>
                <c:pt idx="154">
                  <c:v>5.5949999999999998</c:v>
                </c:pt>
                <c:pt idx="155">
                  <c:v>7.8900000000000023</c:v>
                </c:pt>
                <c:pt idx="156">
                  <c:v>8.6</c:v>
                </c:pt>
                <c:pt idx="157">
                  <c:v>6.990000000000002</c:v>
                </c:pt>
                <c:pt idx="158">
                  <c:v>4.875</c:v>
                </c:pt>
                <c:pt idx="159">
                  <c:v>3.25</c:v>
                </c:pt>
                <c:pt idx="160">
                  <c:v>2.1150000000000029</c:v>
                </c:pt>
                <c:pt idx="161">
                  <c:v>1.470000000000002</c:v>
                </c:pt>
                <c:pt idx="162">
                  <c:v>1.3149999999999995</c:v>
                </c:pt>
                <c:pt idx="163">
                  <c:v>1.6500000000000015</c:v>
                </c:pt>
                <c:pt idx="164">
                  <c:v>2.4750000000000023</c:v>
                </c:pt>
                <c:pt idx="165">
                  <c:v>3.7900000000000045</c:v>
                </c:pt>
                <c:pt idx="166">
                  <c:v>5.5949999999999998</c:v>
                </c:pt>
                <c:pt idx="167">
                  <c:v>7.8900000000000023</c:v>
                </c:pt>
                <c:pt idx="168">
                  <c:v>8.6</c:v>
                </c:pt>
                <c:pt idx="169">
                  <c:v>6.990000000000002</c:v>
                </c:pt>
                <c:pt idx="170">
                  <c:v>4.875</c:v>
                </c:pt>
                <c:pt idx="171">
                  <c:v>3.25</c:v>
                </c:pt>
                <c:pt idx="172">
                  <c:v>2.1150000000000029</c:v>
                </c:pt>
                <c:pt idx="173">
                  <c:v>1.470000000000002</c:v>
                </c:pt>
                <c:pt idx="174">
                  <c:v>1.3149999999999995</c:v>
                </c:pt>
                <c:pt idx="175">
                  <c:v>1.6500000000000015</c:v>
                </c:pt>
                <c:pt idx="176">
                  <c:v>2.4750000000000023</c:v>
                </c:pt>
                <c:pt idx="177">
                  <c:v>3.7900000000000045</c:v>
                </c:pt>
                <c:pt idx="178">
                  <c:v>5.5949999999999998</c:v>
                </c:pt>
                <c:pt idx="179">
                  <c:v>7.8900000000000023</c:v>
                </c:pt>
                <c:pt idx="180">
                  <c:v>8.6</c:v>
                </c:pt>
                <c:pt idx="181">
                  <c:v>6.990000000000002</c:v>
                </c:pt>
                <c:pt idx="182">
                  <c:v>4.875</c:v>
                </c:pt>
                <c:pt idx="183">
                  <c:v>3.25</c:v>
                </c:pt>
                <c:pt idx="184">
                  <c:v>2.1150000000000029</c:v>
                </c:pt>
                <c:pt idx="185">
                  <c:v>1.470000000000002</c:v>
                </c:pt>
                <c:pt idx="186">
                  <c:v>1.3149999999999995</c:v>
                </c:pt>
                <c:pt idx="187">
                  <c:v>1.6500000000000015</c:v>
                </c:pt>
                <c:pt idx="188">
                  <c:v>2.4750000000000023</c:v>
                </c:pt>
                <c:pt idx="189">
                  <c:v>3.7900000000000045</c:v>
                </c:pt>
                <c:pt idx="190">
                  <c:v>5.5949999999999998</c:v>
                </c:pt>
                <c:pt idx="191">
                  <c:v>7.8900000000000023</c:v>
                </c:pt>
                <c:pt idx="192">
                  <c:v>8.6</c:v>
                </c:pt>
                <c:pt idx="193">
                  <c:v>6.990000000000002</c:v>
                </c:pt>
                <c:pt idx="194">
                  <c:v>4.875</c:v>
                </c:pt>
                <c:pt idx="195">
                  <c:v>3.25</c:v>
                </c:pt>
                <c:pt idx="196">
                  <c:v>2.1150000000000029</c:v>
                </c:pt>
                <c:pt idx="197">
                  <c:v>1.470000000000002</c:v>
                </c:pt>
                <c:pt idx="198">
                  <c:v>1.3149999999999995</c:v>
                </c:pt>
                <c:pt idx="199">
                  <c:v>1.6500000000000015</c:v>
                </c:pt>
                <c:pt idx="200">
                  <c:v>2.4750000000000023</c:v>
                </c:pt>
                <c:pt idx="201">
                  <c:v>3.7900000000000045</c:v>
                </c:pt>
                <c:pt idx="202">
                  <c:v>5.5949999999999998</c:v>
                </c:pt>
                <c:pt idx="203">
                  <c:v>7.8900000000000023</c:v>
                </c:pt>
                <c:pt idx="204">
                  <c:v>8.6</c:v>
                </c:pt>
                <c:pt idx="205">
                  <c:v>6.990000000000002</c:v>
                </c:pt>
                <c:pt idx="206">
                  <c:v>4.875</c:v>
                </c:pt>
                <c:pt idx="207">
                  <c:v>3.25</c:v>
                </c:pt>
                <c:pt idx="208">
                  <c:v>2.1150000000000029</c:v>
                </c:pt>
                <c:pt idx="209">
                  <c:v>1.470000000000002</c:v>
                </c:pt>
                <c:pt idx="210">
                  <c:v>1.3149999999999995</c:v>
                </c:pt>
                <c:pt idx="211">
                  <c:v>1.6500000000000015</c:v>
                </c:pt>
                <c:pt idx="212">
                  <c:v>2.4750000000000023</c:v>
                </c:pt>
                <c:pt idx="213">
                  <c:v>3.7900000000000045</c:v>
                </c:pt>
                <c:pt idx="214">
                  <c:v>5.5949999999999998</c:v>
                </c:pt>
                <c:pt idx="215">
                  <c:v>7.8900000000000023</c:v>
                </c:pt>
                <c:pt idx="216">
                  <c:v>8.6</c:v>
                </c:pt>
                <c:pt idx="217">
                  <c:v>6.990000000000002</c:v>
                </c:pt>
                <c:pt idx="218">
                  <c:v>4.875</c:v>
                </c:pt>
                <c:pt idx="219">
                  <c:v>3.25</c:v>
                </c:pt>
                <c:pt idx="220">
                  <c:v>2.1150000000000029</c:v>
                </c:pt>
                <c:pt idx="221">
                  <c:v>1.470000000000002</c:v>
                </c:pt>
                <c:pt idx="222">
                  <c:v>1.3149999999999995</c:v>
                </c:pt>
                <c:pt idx="223">
                  <c:v>1.6500000000000015</c:v>
                </c:pt>
                <c:pt idx="224">
                  <c:v>2.4750000000000023</c:v>
                </c:pt>
                <c:pt idx="225">
                  <c:v>3.7900000000000045</c:v>
                </c:pt>
                <c:pt idx="226">
                  <c:v>5.5949999999999998</c:v>
                </c:pt>
                <c:pt idx="227">
                  <c:v>7.8900000000000023</c:v>
                </c:pt>
                <c:pt idx="228">
                  <c:v>8.6</c:v>
                </c:pt>
                <c:pt idx="229">
                  <c:v>6.990000000000002</c:v>
                </c:pt>
                <c:pt idx="230">
                  <c:v>4.875</c:v>
                </c:pt>
                <c:pt idx="231">
                  <c:v>3.25</c:v>
                </c:pt>
                <c:pt idx="232">
                  <c:v>2.1150000000000029</c:v>
                </c:pt>
                <c:pt idx="233">
                  <c:v>1.470000000000002</c:v>
                </c:pt>
                <c:pt idx="234">
                  <c:v>1.3149999999999995</c:v>
                </c:pt>
                <c:pt idx="235">
                  <c:v>1.6500000000000015</c:v>
                </c:pt>
                <c:pt idx="236">
                  <c:v>2.4750000000000023</c:v>
                </c:pt>
                <c:pt idx="237">
                  <c:v>3.7900000000000045</c:v>
                </c:pt>
                <c:pt idx="238">
                  <c:v>5.5949999999999998</c:v>
                </c:pt>
                <c:pt idx="239">
                  <c:v>7.8900000000000023</c:v>
                </c:pt>
              </c:numCache>
            </c:numRef>
          </c:val>
          <c:smooth val="1"/>
        </c:ser>
        <c:ser>
          <c:idx val="3"/>
          <c:order val="2"/>
          <c:tx>
            <c:strRef>
              <c:f>Ecosystem!$E$29</c:f>
              <c:strCache>
                <c:ptCount val="1"/>
                <c:pt idx="0">
                  <c:v>Seas+annual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Ecosystem!$A$29:$A$269</c:f>
              <c:strCache>
                <c:ptCount val="241"/>
                <c:pt idx="0">
                  <c:v>year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7</c:v>
                </c:pt>
                <c:pt idx="74">
                  <c:v>7</c:v>
                </c:pt>
                <c:pt idx="75">
                  <c:v>7</c:v>
                </c:pt>
                <c:pt idx="76">
                  <c:v>7</c:v>
                </c:pt>
                <c:pt idx="77">
                  <c:v>7</c:v>
                </c:pt>
                <c:pt idx="78">
                  <c:v>7</c:v>
                </c:pt>
                <c:pt idx="79">
                  <c:v>7</c:v>
                </c:pt>
                <c:pt idx="80">
                  <c:v>7</c:v>
                </c:pt>
                <c:pt idx="81">
                  <c:v>7</c:v>
                </c:pt>
                <c:pt idx="82">
                  <c:v>7</c:v>
                </c:pt>
                <c:pt idx="83">
                  <c:v>7</c:v>
                </c:pt>
                <c:pt idx="84">
                  <c:v>7</c:v>
                </c:pt>
                <c:pt idx="85">
                  <c:v>8</c:v>
                </c:pt>
                <c:pt idx="86">
                  <c:v>8</c:v>
                </c:pt>
                <c:pt idx="87">
                  <c:v>8</c:v>
                </c:pt>
                <c:pt idx="88">
                  <c:v>8</c:v>
                </c:pt>
                <c:pt idx="89">
                  <c:v>8</c:v>
                </c:pt>
                <c:pt idx="90">
                  <c:v>8</c:v>
                </c:pt>
                <c:pt idx="91">
                  <c:v>8</c:v>
                </c:pt>
                <c:pt idx="92">
                  <c:v>8</c:v>
                </c:pt>
                <c:pt idx="93">
                  <c:v>8</c:v>
                </c:pt>
                <c:pt idx="94">
                  <c:v>8</c:v>
                </c:pt>
                <c:pt idx="95">
                  <c:v>8</c:v>
                </c:pt>
                <c:pt idx="96">
                  <c:v>8</c:v>
                </c:pt>
                <c:pt idx="97">
                  <c:v>9</c:v>
                </c:pt>
                <c:pt idx="98">
                  <c:v>9</c:v>
                </c:pt>
                <c:pt idx="99">
                  <c:v>9</c:v>
                </c:pt>
                <c:pt idx="100">
                  <c:v>9</c:v>
                </c:pt>
                <c:pt idx="101">
                  <c:v>9</c:v>
                </c:pt>
                <c:pt idx="102">
                  <c:v>9</c:v>
                </c:pt>
                <c:pt idx="103">
                  <c:v>9</c:v>
                </c:pt>
                <c:pt idx="104">
                  <c:v>9</c:v>
                </c:pt>
                <c:pt idx="105">
                  <c:v>9</c:v>
                </c:pt>
                <c:pt idx="106">
                  <c:v>9</c:v>
                </c:pt>
                <c:pt idx="107">
                  <c:v>9</c:v>
                </c:pt>
                <c:pt idx="108">
                  <c:v>9</c:v>
                </c:pt>
                <c:pt idx="109">
                  <c:v>10</c:v>
                </c:pt>
                <c:pt idx="110">
                  <c:v>10</c:v>
                </c:pt>
                <c:pt idx="111">
                  <c:v>10</c:v>
                </c:pt>
                <c:pt idx="112">
                  <c:v>10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10</c:v>
                </c:pt>
                <c:pt idx="119">
                  <c:v>10</c:v>
                </c:pt>
                <c:pt idx="120">
                  <c:v>10</c:v>
                </c:pt>
                <c:pt idx="121">
                  <c:v>11</c:v>
                </c:pt>
                <c:pt idx="122">
                  <c:v>11</c:v>
                </c:pt>
                <c:pt idx="123">
                  <c:v>11</c:v>
                </c:pt>
                <c:pt idx="124">
                  <c:v>11</c:v>
                </c:pt>
                <c:pt idx="125">
                  <c:v>11</c:v>
                </c:pt>
                <c:pt idx="126">
                  <c:v>11</c:v>
                </c:pt>
                <c:pt idx="127">
                  <c:v>11</c:v>
                </c:pt>
                <c:pt idx="128">
                  <c:v>11</c:v>
                </c:pt>
                <c:pt idx="129">
                  <c:v>11</c:v>
                </c:pt>
                <c:pt idx="130">
                  <c:v>11</c:v>
                </c:pt>
                <c:pt idx="131">
                  <c:v>11</c:v>
                </c:pt>
                <c:pt idx="132">
                  <c:v>11</c:v>
                </c:pt>
                <c:pt idx="133">
                  <c:v>12</c:v>
                </c:pt>
                <c:pt idx="134">
                  <c:v>12</c:v>
                </c:pt>
                <c:pt idx="135">
                  <c:v>12</c:v>
                </c:pt>
                <c:pt idx="136">
                  <c:v>12</c:v>
                </c:pt>
                <c:pt idx="137">
                  <c:v>12</c:v>
                </c:pt>
                <c:pt idx="138">
                  <c:v>12</c:v>
                </c:pt>
                <c:pt idx="139">
                  <c:v>12</c:v>
                </c:pt>
                <c:pt idx="140">
                  <c:v>12</c:v>
                </c:pt>
                <c:pt idx="141">
                  <c:v>12</c:v>
                </c:pt>
                <c:pt idx="142">
                  <c:v>12</c:v>
                </c:pt>
                <c:pt idx="143">
                  <c:v>12</c:v>
                </c:pt>
                <c:pt idx="144">
                  <c:v>12</c:v>
                </c:pt>
                <c:pt idx="145">
                  <c:v>13</c:v>
                </c:pt>
                <c:pt idx="146">
                  <c:v>13</c:v>
                </c:pt>
                <c:pt idx="147">
                  <c:v>13</c:v>
                </c:pt>
                <c:pt idx="148">
                  <c:v>13</c:v>
                </c:pt>
                <c:pt idx="149">
                  <c:v>13</c:v>
                </c:pt>
                <c:pt idx="150">
                  <c:v>13</c:v>
                </c:pt>
                <c:pt idx="151">
                  <c:v>13</c:v>
                </c:pt>
                <c:pt idx="152">
                  <c:v>13</c:v>
                </c:pt>
                <c:pt idx="153">
                  <c:v>13</c:v>
                </c:pt>
                <c:pt idx="154">
                  <c:v>13</c:v>
                </c:pt>
                <c:pt idx="155">
                  <c:v>13</c:v>
                </c:pt>
                <c:pt idx="156">
                  <c:v>13</c:v>
                </c:pt>
                <c:pt idx="157">
                  <c:v>14</c:v>
                </c:pt>
                <c:pt idx="158">
                  <c:v>14</c:v>
                </c:pt>
                <c:pt idx="159">
                  <c:v>14</c:v>
                </c:pt>
                <c:pt idx="160">
                  <c:v>14</c:v>
                </c:pt>
                <c:pt idx="161">
                  <c:v>14</c:v>
                </c:pt>
                <c:pt idx="162">
                  <c:v>14</c:v>
                </c:pt>
                <c:pt idx="163">
                  <c:v>14</c:v>
                </c:pt>
                <c:pt idx="164">
                  <c:v>14</c:v>
                </c:pt>
                <c:pt idx="165">
                  <c:v>14</c:v>
                </c:pt>
                <c:pt idx="166">
                  <c:v>14</c:v>
                </c:pt>
                <c:pt idx="167">
                  <c:v>14</c:v>
                </c:pt>
                <c:pt idx="168">
                  <c:v>14</c:v>
                </c:pt>
                <c:pt idx="169">
                  <c:v>15</c:v>
                </c:pt>
                <c:pt idx="170">
                  <c:v>15</c:v>
                </c:pt>
                <c:pt idx="171">
                  <c:v>15</c:v>
                </c:pt>
                <c:pt idx="172">
                  <c:v>15</c:v>
                </c:pt>
                <c:pt idx="173">
                  <c:v>15</c:v>
                </c:pt>
                <c:pt idx="174">
                  <c:v>15</c:v>
                </c:pt>
                <c:pt idx="175">
                  <c:v>15</c:v>
                </c:pt>
                <c:pt idx="176">
                  <c:v>15</c:v>
                </c:pt>
                <c:pt idx="177">
                  <c:v>15</c:v>
                </c:pt>
                <c:pt idx="178">
                  <c:v>15</c:v>
                </c:pt>
                <c:pt idx="179">
                  <c:v>15</c:v>
                </c:pt>
                <c:pt idx="180">
                  <c:v>15</c:v>
                </c:pt>
                <c:pt idx="181">
                  <c:v>16</c:v>
                </c:pt>
                <c:pt idx="182">
                  <c:v>16</c:v>
                </c:pt>
                <c:pt idx="183">
                  <c:v>16</c:v>
                </c:pt>
                <c:pt idx="184">
                  <c:v>16</c:v>
                </c:pt>
                <c:pt idx="185">
                  <c:v>16</c:v>
                </c:pt>
                <c:pt idx="186">
                  <c:v>16</c:v>
                </c:pt>
                <c:pt idx="187">
                  <c:v>16</c:v>
                </c:pt>
                <c:pt idx="188">
                  <c:v>16</c:v>
                </c:pt>
                <c:pt idx="189">
                  <c:v>16</c:v>
                </c:pt>
                <c:pt idx="190">
                  <c:v>16</c:v>
                </c:pt>
                <c:pt idx="191">
                  <c:v>16</c:v>
                </c:pt>
                <c:pt idx="192">
                  <c:v>16</c:v>
                </c:pt>
                <c:pt idx="193">
                  <c:v>17</c:v>
                </c:pt>
                <c:pt idx="194">
                  <c:v>17</c:v>
                </c:pt>
                <c:pt idx="195">
                  <c:v>17</c:v>
                </c:pt>
                <c:pt idx="196">
                  <c:v>17</c:v>
                </c:pt>
                <c:pt idx="197">
                  <c:v>17</c:v>
                </c:pt>
                <c:pt idx="198">
                  <c:v>17</c:v>
                </c:pt>
                <c:pt idx="199">
                  <c:v>17</c:v>
                </c:pt>
                <c:pt idx="200">
                  <c:v>17</c:v>
                </c:pt>
                <c:pt idx="201">
                  <c:v>17</c:v>
                </c:pt>
                <c:pt idx="202">
                  <c:v>17</c:v>
                </c:pt>
                <c:pt idx="203">
                  <c:v>17</c:v>
                </c:pt>
                <c:pt idx="204">
                  <c:v>17</c:v>
                </c:pt>
                <c:pt idx="205">
                  <c:v>18</c:v>
                </c:pt>
                <c:pt idx="206">
                  <c:v>18</c:v>
                </c:pt>
                <c:pt idx="207">
                  <c:v>18</c:v>
                </c:pt>
                <c:pt idx="208">
                  <c:v>18</c:v>
                </c:pt>
                <c:pt idx="209">
                  <c:v>18</c:v>
                </c:pt>
                <c:pt idx="210">
                  <c:v>18</c:v>
                </c:pt>
                <c:pt idx="211">
                  <c:v>18</c:v>
                </c:pt>
                <c:pt idx="212">
                  <c:v>18</c:v>
                </c:pt>
                <c:pt idx="213">
                  <c:v>18</c:v>
                </c:pt>
                <c:pt idx="214">
                  <c:v>18</c:v>
                </c:pt>
                <c:pt idx="215">
                  <c:v>18</c:v>
                </c:pt>
                <c:pt idx="216">
                  <c:v>18</c:v>
                </c:pt>
                <c:pt idx="217">
                  <c:v>19</c:v>
                </c:pt>
                <c:pt idx="218">
                  <c:v>19</c:v>
                </c:pt>
                <c:pt idx="219">
                  <c:v>19</c:v>
                </c:pt>
                <c:pt idx="220">
                  <c:v>19</c:v>
                </c:pt>
                <c:pt idx="221">
                  <c:v>19</c:v>
                </c:pt>
                <c:pt idx="222">
                  <c:v>19</c:v>
                </c:pt>
                <c:pt idx="223">
                  <c:v>19</c:v>
                </c:pt>
                <c:pt idx="224">
                  <c:v>19</c:v>
                </c:pt>
                <c:pt idx="225">
                  <c:v>19</c:v>
                </c:pt>
                <c:pt idx="226">
                  <c:v>19</c:v>
                </c:pt>
                <c:pt idx="227">
                  <c:v>19</c:v>
                </c:pt>
                <c:pt idx="228">
                  <c:v>19</c:v>
                </c:pt>
                <c:pt idx="229">
                  <c:v>20</c:v>
                </c:pt>
                <c:pt idx="230">
                  <c:v>20</c:v>
                </c:pt>
                <c:pt idx="231">
                  <c:v>20</c:v>
                </c:pt>
                <c:pt idx="232">
                  <c:v>20</c:v>
                </c:pt>
                <c:pt idx="233">
                  <c:v>20</c:v>
                </c:pt>
                <c:pt idx="234">
                  <c:v>20</c:v>
                </c:pt>
                <c:pt idx="235">
                  <c:v>20</c:v>
                </c:pt>
                <c:pt idx="236">
                  <c:v>20</c:v>
                </c:pt>
                <c:pt idx="237">
                  <c:v>20</c:v>
                </c:pt>
                <c:pt idx="238">
                  <c:v>20</c:v>
                </c:pt>
                <c:pt idx="239">
                  <c:v>20</c:v>
                </c:pt>
                <c:pt idx="240">
                  <c:v>20</c:v>
                </c:pt>
              </c:strCache>
            </c:strRef>
          </c:cat>
          <c:val>
            <c:numRef>
              <c:f>Ecosystem!$E$30:$E$269</c:f>
              <c:numCache>
                <c:formatCode>0.0</c:formatCode>
                <c:ptCount val="240"/>
                <c:pt idx="0">
                  <c:v>11.880422734690077</c:v>
                </c:pt>
                <c:pt idx="1">
                  <c:v>9.656297083195776</c:v>
                </c:pt>
                <c:pt idx="2">
                  <c:v>6.734541957164434</c:v>
                </c:pt>
                <c:pt idx="3">
                  <c:v>4.4896946381096221</c:v>
                </c:pt>
                <c:pt idx="4">
                  <c:v>2.9217551260313428</c:v>
                </c:pt>
                <c:pt idx="5">
                  <c:v>2.0307234209295859</c:v>
                </c:pt>
                <c:pt idx="6">
                  <c:v>1.8165995228043543</c:v>
                </c:pt>
                <c:pt idx="7">
                  <c:v>2.2793834316556567</c:v>
                </c:pt>
                <c:pt idx="8">
                  <c:v>3.4190751474834848</c:v>
                </c:pt>
                <c:pt idx="9">
                  <c:v>5.2356746702878425</c:v>
                </c:pt>
                <c:pt idx="10">
                  <c:v>7.729182000068719</c:v>
                </c:pt>
                <c:pt idx="11">
                  <c:v>10.899597136826133</c:v>
                </c:pt>
                <c:pt idx="12">
                  <c:v>3.3996607349059413</c:v>
                </c:pt>
                <c:pt idx="13">
                  <c:v>2.7632126205805276</c:v>
                </c:pt>
                <c:pt idx="14">
                  <c:v>1.9271332654263331</c:v>
                </c:pt>
                <c:pt idx="15">
                  <c:v>1.2847555102842221</c:v>
                </c:pt>
                <c:pt idx="16">
                  <c:v>0.83607935515419496</c:v>
                </c:pt>
                <c:pt idx="17">
                  <c:v>0.58110480003624898</c:v>
                </c:pt>
                <c:pt idx="18">
                  <c:v>0.51983184493038503</c:v>
                </c:pt>
                <c:pt idx="19">
                  <c:v>0.65226048983660567</c:v>
                </c:pt>
                <c:pt idx="20">
                  <c:v>0.97839073475490856</c:v>
                </c:pt>
                <c:pt idx="21">
                  <c:v>1.4982225796852946</c:v>
                </c:pt>
                <c:pt idx="22">
                  <c:v>2.211756024627761</c:v>
                </c:pt>
                <c:pt idx="23">
                  <c:v>3.1189910695823126</c:v>
                </c:pt>
                <c:pt idx="24">
                  <c:v>19.608000000000001</c:v>
                </c:pt>
                <c:pt idx="25">
                  <c:v>15.937200000000006</c:v>
                </c:pt>
                <c:pt idx="26">
                  <c:v>11.115000000000002</c:v>
                </c:pt>
                <c:pt idx="27">
                  <c:v>7.410000000000001</c:v>
                </c:pt>
                <c:pt idx="28">
                  <c:v>4.8222000000000067</c:v>
                </c:pt>
                <c:pt idx="29">
                  <c:v>3.3516000000000048</c:v>
                </c:pt>
                <c:pt idx="30">
                  <c:v>2.9981999999999993</c:v>
                </c:pt>
                <c:pt idx="31">
                  <c:v>3.7620000000000036</c:v>
                </c:pt>
                <c:pt idx="32">
                  <c:v>5.643000000000006</c:v>
                </c:pt>
                <c:pt idx="33">
                  <c:v>8.641200000000012</c:v>
                </c:pt>
                <c:pt idx="34">
                  <c:v>12.756600000000001</c:v>
                </c:pt>
                <c:pt idx="35">
                  <c:v>17.989200000000007</c:v>
                </c:pt>
                <c:pt idx="36">
                  <c:v>6.2053439010665681</c:v>
                </c:pt>
                <c:pt idx="37">
                  <c:v>5.0436457986575958</c:v>
                </c:pt>
                <c:pt idx="38">
                  <c:v>3.5175641299650602</c:v>
                </c:pt>
                <c:pt idx="39">
                  <c:v>2.3450427533100404</c:v>
                </c:pt>
                <c:pt idx="40">
                  <c:v>1.526081668692536</c:v>
                </c:pt>
                <c:pt idx="41">
                  <c:v>1.0606808761125426</c:v>
                </c:pt>
                <c:pt idx="42">
                  <c:v>0.94884037557006207</c:v>
                </c:pt>
                <c:pt idx="43">
                  <c:v>1.1905601670650985</c:v>
                </c:pt>
                <c:pt idx="44">
                  <c:v>1.7858402505976476</c:v>
                </c:pt>
                <c:pt idx="45">
                  <c:v>2.7346806261677115</c:v>
                </c:pt>
                <c:pt idx="46">
                  <c:v>4.0370812937752847</c:v>
                </c:pt>
                <c:pt idx="47">
                  <c:v>5.6930422534203764</c:v>
                </c:pt>
                <c:pt idx="48">
                  <c:v>5.2005203144120626</c:v>
                </c:pt>
                <c:pt idx="49">
                  <c:v>4.2269345346209688</c:v>
                </c:pt>
                <c:pt idx="50">
                  <c:v>2.9479693642742797</c:v>
                </c:pt>
                <c:pt idx="51">
                  <c:v>1.9653129095161865</c:v>
                </c:pt>
                <c:pt idx="52">
                  <c:v>1.2789651703466893</c:v>
                </c:pt>
                <c:pt idx="53">
                  <c:v>0.88892614676578396</c:v>
                </c:pt>
                <c:pt idx="54">
                  <c:v>0.79519583877347211</c:v>
                </c:pt>
                <c:pt idx="55">
                  <c:v>0.99777424636975709</c:v>
                </c:pt>
                <c:pt idx="56">
                  <c:v>1.4966613695546358</c:v>
                </c:pt>
                <c:pt idx="57">
                  <c:v>2.2918572083281092</c:v>
                </c:pt>
                <c:pt idx="58">
                  <c:v>3.3833617626901731</c:v>
                </c:pt>
                <c:pt idx="59">
                  <c:v>4.7711750326408353</c:v>
                </c:pt>
                <c:pt idx="60">
                  <c:v>8.2919526139763633</c:v>
                </c:pt>
                <c:pt idx="61">
                  <c:v>6.7396219501970691</c:v>
                </c:pt>
                <c:pt idx="62">
                  <c:v>4.7003801154807876</c:v>
                </c:pt>
                <c:pt idx="63">
                  <c:v>3.1335867436538583</c:v>
                </c:pt>
                <c:pt idx="64">
                  <c:v>2.0392418347162828</c:v>
                </c:pt>
                <c:pt idx="65">
                  <c:v>1.4173453886680547</c:v>
                </c:pt>
                <c:pt idx="66">
                  <c:v>1.2678974055091761</c:v>
                </c:pt>
                <c:pt idx="67">
                  <c:v>1.5908978852396525</c:v>
                </c:pt>
                <c:pt idx="68">
                  <c:v>2.3863468278594788</c:v>
                </c:pt>
                <c:pt idx="69">
                  <c:v>3.6542442333686576</c:v>
                </c:pt>
                <c:pt idx="70">
                  <c:v>5.3945901017671805</c:v>
                </c:pt>
                <c:pt idx="71">
                  <c:v>7.6073844330550608</c:v>
                </c:pt>
                <c:pt idx="72">
                  <c:v>10.307876163319426</c:v>
                </c:pt>
                <c:pt idx="73">
                  <c:v>8.3781458583259081</c:v>
                </c:pt>
                <c:pt idx="74">
                  <c:v>5.8431274763002561</c:v>
                </c:pt>
                <c:pt idx="75">
                  <c:v>3.8954183175335042</c:v>
                </c:pt>
                <c:pt idx="76">
                  <c:v>2.5350183820256533</c:v>
                </c:pt>
                <c:pt idx="77">
                  <c:v>1.761927669776695</c:v>
                </c:pt>
                <c:pt idx="78">
                  <c:v>1.5761461807866326</c:v>
                </c:pt>
                <c:pt idx="79">
                  <c:v>1.9776739150554732</c:v>
                </c:pt>
                <c:pt idx="80">
                  <c:v>2.9665108725832097</c:v>
                </c:pt>
                <c:pt idx="81">
                  <c:v>4.5426570533698456</c:v>
                </c:pt>
                <c:pt idx="82">
                  <c:v>6.7061124574153705</c:v>
                </c:pt>
                <c:pt idx="83">
                  <c:v>9.4568770847198014</c:v>
                </c:pt>
                <c:pt idx="84">
                  <c:v>11.642922943305223</c:v>
                </c:pt>
                <c:pt idx="85">
                  <c:v>9.4632594620585504</c:v>
                </c:pt>
                <c:pt idx="86">
                  <c:v>6.5999127149549963</c:v>
                </c:pt>
                <c:pt idx="87">
                  <c:v>4.399941809969997</c:v>
                </c:pt>
                <c:pt idx="88">
                  <c:v>2.8633467471035559</c:v>
                </c:pt>
                <c:pt idx="89">
                  <c:v>1.990127526355663</c:v>
                </c:pt>
                <c:pt idx="90">
                  <c:v>1.7802841477263214</c:v>
                </c:pt>
                <c:pt idx="91">
                  <c:v>2.2338166112155391</c:v>
                </c:pt>
                <c:pt idx="92">
                  <c:v>3.3507249168233089</c:v>
                </c:pt>
                <c:pt idx="93">
                  <c:v>5.1310090645496338</c:v>
                </c:pt>
                <c:pt idx="94">
                  <c:v>7.5746690543945032</c:v>
                </c:pt>
                <c:pt idx="95">
                  <c:v>10.681704886357934</c:v>
                </c:pt>
                <c:pt idx="96">
                  <c:v>6.7521439982722624</c:v>
                </c:pt>
                <c:pt idx="97">
                  <c:v>5.4880798311538523</c:v>
                </c:pt>
                <c:pt idx="98">
                  <c:v>3.8275234873927073</c:v>
                </c:pt>
                <c:pt idx="99">
                  <c:v>2.5516823249284712</c:v>
                </c:pt>
                <c:pt idx="100">
                  <c:v>1.6605563437611459</c:v>
                </c:pt>
                <c:pt idx="101">
                  <c:v>1.1541455438907255</c:v>
                </c:pt>
                <c:pt idx="102">
                  <c:v>1.0324499253172119</c:v>
                </c:pt>
                <c:pt idx="103">
                  <c:v>1.2954694880406097</c:v>
                </c:pt>
                <c:pt idx="104">
                  <c:v>1.9432042320609146</c:v>
                </c:pt>
                <c:pt idx="105">
                  <c:v>2.9756541573781288</c:v>
                </c:pt>
                <c:pt idx="106">
                  <c:v>4.3928192639922452</c:v>
                </c:pt>
                <c:pt idx="107">
                  <c:v>6.1946995519032759</c:v>
                </c:pt>
                <c:pt idx="108">
                  <c:v>1.0452727451913124</c:v>
                </c:pt>
                <c:pt idx="109">
                  <c:v>0.84958796382410184</c:v>
                </c:pt>
                <c:pt idx="110">
                  <c:v>0.59252379451251724</c:v>
                </c:pt>
                <c:pt idx="111">
                  <c:v>0.39501586300834485</c:v>
                </c:pt>
                <c:pt idx="112">
                  <c:v>0.25706416931158477</c:v>
                </c:pt>
                <c:pt idx="113">
                  <c:v>0.1786687134222362</c:v>
                </c:pt>
                <c:pt idx="114">
                  <c:v>0.15982949534029947</c:v>
                </c:pt>
                <c:pt idx="115">
                  <c:v>0.20054651506577525</c:v>
                </c:pt>
                <c:pt idx="116">
                  <c:v>0.30081977259866288</c:v>
                </c:pt>
                <c:pt idx="117">
                  <c:v>0.46064926793896266</c:v>
                </c:pt>
                <c:pt idx="118">
                  <c:v>0.68003500108667359</c:v>
                </c:pt>
                <c:pt idx="119">
                  <c:v>0.95897697204179744</c:v>
                </c:pt>
                <c:pt idx="120">
                  <c:v>12.92405084367495</c:v>
                </c:pt>
                <c:pt idx="121">
                  <c:v>10.504548302010225</c:v>
                </c:pt>
                <c:pt idx="122">
                  <c:v>7.326133472432022</c:v>
                </c:pt>
                <c:pt idx="123">
                  <c:v>4.884088981621348</c:v>
                </c:pt>
                <c:pt idx="124">
                  <c:v>3.1784148295782044</c:v>
                </c:pt>
                <c:pt idx="125">
                  <c:v>2.209111016302582</c:v>
                </c:pt>
                <c:pt idx="126">
                  <c:v>1.9761775417944831</c:v>
                </c:pt>
                <c:pt idx="127">
                  <c:v>2.4796144060539174</c:v>
                </c:pt>
                <c:pt idx="128">
                  <c:v>3.719421609080876</c:v>
                </c:pt>
                <c:pt idx="129">
                  <c:v>5.6955991508753634</c:v>
                </c:pt>
                <c:pt idx="130">
                  <c:v>8.4081470314373661</c:v>
                </c:pt>
                <c:pt idx="131">
                  <c:v>11.857065250766906</c:v>
                </c:pt>
                <c:pt idx="132">
                  <c:v>9.5552064770969736</c:v>
                </c:pt>
                <c:pt idx="133">
                  <c:v>7.7663829389427752</c:v>
                </c:pt>
                <c:pt idx="134">
                  <c:v>5.416468787889273</c:v>
                </c:pt>
                <c:pt idx="135">
                  <c:v>3.610979191926182</c:v>
                </c:pt>
                <c:pt idx="136">
                  <c:v>2.3499141510535031</c:v>
                </c:pt>
                <c:pt idx="137">
                  <c:v>1.6332736652712292</c:v>
                </c:pt>
                <c:pt idx="138">
                  <c:v>1.4610577345793623</c:v>
                </c:pt>
                <c:pt idx="139">
                  <c:v>1.8332663589779095</c:v>
                </c:pt>
                <c:pt idx="140">
                  <c:v>2.7498995384668645</c:v>
                </c:pt>
                <c:pt idx="141">
                  <c:v>4.2109572730462297</c:v>
                </c:pt>
                <c:pt idx="142">
                  <c:v>6.2164395627159967</c:v>
                </c:pt>
                <c:pt idx="143">
                  <c:v>8.7663464074761794</c:v>
                </c:pt>
                <c:pt idx="144">
                  <c:v>0.8779397671061735</c:v>
                </c:pt>
                <c:pt idx="145">
                  <c:v>0.71358127582234365</c:v>
                </c:pt>
                <c:pt idx="146">
                  <c:v>0.49766934472588326</c:v>
                </c:pt>
                <c:pt idx="147">
                  <c:v>0.33177956315058887</c:v>
                </c:pt>
                <c:pt idx="148">
                  <c:v>0.21591193109646042</c:v>
                </c:pt>
                <c:pt idx="149">
                  <c:v>0.15006644856349732</c:v>
                </c:pt>
                <c:pt idx="150">
                  <c:v>0.13424311555169974</c:v>
                </c:pt>
                <c:pt idx="151">
                  <c:v>0.16844193206106833</c:v>
                </c:pt>
                <c:pt idx="152">
                  <c:v>0.25266289809160253</c:v>
                </c:pt>
                <c:pt idx="153">
                  <c:v>0.38690601364330252</c:v>
                </c:pt>
                <c:pt idx="154">
                  <c:v>0.57117127871616757</c:v>
                </c:pt>
                <c:pt idx="155">
                  <c:v>0.80545869331019904</c:v>
                </c:pt>
                <c:pt idx="156">
                  <c:v>5.3401867679003479</c:v>
                </c:pt>
                <c:pt idx="157">
                  <c:v>4.3404541287934242</c:v>
                </c:pt>
                <c:pt idx="158">
                  <c:v>3.0271407550597904</c:v>
                </c:pt>
                <c:pt idx="159">
                  <c:v>2.0180938367065271</c:v>
                </c:pt>
                <c:pt idx="160">
                  <c:v>1.313313373733634</c:v>
                </c:pt>
                <c:pt idx="161">
                  <c:v>0.91279936614110724</c:v>
                </c:pt>
                <c:pt idx="162">
                  <c:v>0.81655181392894827</c:v>
                </c:pt>
                <c:pt idx="163">
                  <c:v>1.0245707170971607</c:v>
                </c:pt>
                <c:pt idx="164">
                  <c:v>1.5368560756457412</c:v>
                </c:pt>
                <c:pt idx="165">
                  <c:v>2.353407889574691</c:v>
                </c:pt>
                <c:pt idx="166">
                  <c:v>3.4742261588840053</c:v>
                </c:pt>
                <c:pt idx="167">
                  <c:v>4.8993108835736932</c:v>
                </c:pt>
                <c:pt idx="168">
                  <c:v>13.7359780283143</c:v>
                </c:pt>
                <c:pt idx="169">
                  <c:v>11.164475164874069</c:v>
                </c:pt>
                <c:pt idx="170">
                  <c:v>7.7863828939572342</c:v>
                </c:pt>
                <c:pt idx="171">
                  <c:v>5.1909219293048228</c:v>
                </c:pt>
                <c:pt idx="172">
                  <c:v>3.3780922709168357</c:v>
                </c:pt>
                <c:pt idx="173">
                  <c:v>2.3478939187932615</c:v>
                </c:pt>
                <c:pt idx="174">
                  <c:v>2.1003268729341045</c:v>
                </c:pt>
                <c:pt idx="175">
                  <c:v>2.635391133339374</c:v>
                </c:pt>
                <c:pt idx="176">
                  <c:v>3.9530867000090613</c:v>
                </c:pt>
                <c:pt idx="177">
                  <c:v>6.0534135729431702</c:v>
                </c:pt>
                <c:pt idx="178">
                  <c:v>8.936371752141687</c:v>
                </c:pt>
                <c:pt idx="179">
                  <c:v>12.601961237604636</c:v>
                </c:pt>
                <c:pt idx="180">
                  <c:v>11.596880177810366</c:v>
                </c:pt>
                <c:pt idx="181">
                  <c:v>9.4258363305691262</c:v>
                </c:pt>
                <c:pt idx="182">
                  <c:v>6.5738128914913414</c:v>
                </c:pt>
                <c:pt idx="183">
                  <c:v>4.3825419276608946</c:v>
                </c:pt>
                <c:pt idx="184">
                  <c:v>2.8520234390777861</c:v>
                </c:pt>
                <c:pt idx="185">
                  <c:v>1.9822574257420071</c:v>
                </c:pt>
                <c:pt idx="186">
                  <c:v>1.7732438876535612</c:v>
                </c:pt>
                <c:pt idx="187">
                  <c:v>2.2249828248124559</c:v>
                </c:pt>
                <c:pt idx="188">
                  <c:v>3.3374742372186841</c:v>
                </c:pt>
                <c:pt idx="189">
                  <c:v>5.1107181248722489</c:v>
                </c:pt>
                <c:pt idx="190">
                  <c:v>7.5447144877731391</c:v>
                </c:pt>
                <c:pt idx="191">
                  <c:v>10.639463325921374</c:v>
                </c:pt>
                <c:pt idx="192">
                  <c:v>2.3728536651028116</c:v>
                </c:pt>
                <c:pt idx="193">
                  <c:v>1.9286333859382163</c:v>
                </c:pt>
                <c:pt idx="194">
                  <c:v>1.3450769322530474</c:v>
                </c:pt>
                <c:pt idx="195">
                  <c:v>0.89671795483536498</c:v>
                </c:pt>
                <c:pt idx="196">
                  <c:v>0.58355645368516906</c:v>
                </c:pt>
                <c:pt idx="197">
                  <c:v>0.40559242880245794</c:v>
                </c:pt>
                <c:pt idx="198">
                  <c:v>0.36282588018723216</c:v>
                </c:pt>
                <c:pt idx="199">
                  <c:v>0.4552568078394934</c:v>
                </c:pt>
                <c:pt idx="200">
                  <c:v>0.68288521175924011</c:v>
                </c:pt>
                <c:pt idx="201">
                  <c:v>1.0457110919464729</c:v>
                </c:pt>
                <c:pt idx="202">
                  <c:v>1.5437344484011897</c:v>
                </c:pt>
                <c:pt idx="203">
                  <c:v>2.1769552811233943</c:v>
                </c:pt>
                <c:pt idx="204">
                  <c:v>4.6140075953308797</c:v>
                </c:pt>
                <c:pt idx="205">
                  <c:v>3.7502224524840533</c:v>
                </c:pt>
                <c:pt idx="206">
                  <c:v>2.6154984915393067</c:v>
                </c:pt>
                <c:pt idx="207">
                  <c:v>1.7436656610262045</c:v>
                </c:pt>
                <c:pt idx="208">
                  <c:v>1.1347239609447468</c:v>
                </c:pt>
                <c:pt idx="209">
                  <c:v>0.78867339129493041</c:v>
                </c:pt>
                <c:pt idx="210">
                  <c:v>0.70551395207675627</c:v>
                </c:pt>
                <c:pt idx="211">
                  <c:v>0.8852456432902277</c:v>
                </c:pt>
                <c:pt idx="212">
                  <c:v>1.3278684649353416</c:v>
                </c:pt>
                <c:pt idx="213">
                  <c:v>2.0333824170120991</c:v>
                </c:pt>
                <c:pt idx="214">
                  <c:v>3.0017874995204963</c:v>
                </c:pt>
                <c:pt idx="215">
                  <c:v>4.2330837124605409</c:v>
                </c:pt>
                <c:pt idx="216">
                  <c:v>10.679859101845059</c:v>
                </c:pt>
                <c:pt idx="217">
                  <c:v>8.680490130453137</c:v>
                </c:pt>
                <c:pt idx="218">
                  <c:v>6.0539898978482167</c:v>
                </c:pt>
                <c:pt idx="219">
                  <c:v>4.0359932652321442</c:v>
                </c:pt>
                <c:pt idx="220">
                  <c:v>2.626500232604922</c:v>
                </c:pt>
                <c:pt idx="221">
                  <c:v>1.8255107999665416</c:v>
                </c:pt>
                <c:pt idx="222">
                  <c:v>1.6330249673170054</c:v>
                </c:pt>
                <c:pt idx="223">
                  <c:v>2.0490427346563211</c:v>
                </c:pt>
                <c:pt idx="224">
                  <c:v>3.0735641019844819</c:v>
                </c:pt>
                <c:pt idx="225">
                  <c:v>4.7065890693014909</c:v>
                </c:pt>
                <c:pt idx="226">
                  <c:v>6.9481176366073374</c:v>
                </c:pt>
                <c:pt idx="227">
                  <c:v>9.7981498039020387</c:v>
                </c:pt>
                <c:pt idx="228">
                  <c:v>16.025168429610265</c:v>
                </c:pt>
                <c:pt idx="229">
                  <c:v>13.025107828252999</c:v>
                </c:pt>
                <c:pt idx="230">
                  <c:v>9.0840344295755866</c:v>
                </c:pt>
                <c:pt idx="231">
                  <c:v>6.0560229530503911</c:v>
                </c:pt>
                <c:pt idx="232">
                  <c:v>3.9410733986774136</c:v>
                </c:pt>
                <c:pt idx="233">
                  <c:v>2.7391857664566421</c:v>
                </c:pt>
                <c:pt idx="234">
                  <c:v>2.4503600563880803</c:v>
                </c:pt>
                <c:pt idx="235">
                  <c:v>3.0745962684717396</c:v>
                </c:pt>
                <c:pt idx="236">
                  <c:v>4.6118944027076099</c:v>
                </c:pt>
                <c:pt idx="237">
                  <c:v>7.062254459095695</c:v>
                </c:pt>
                <c:pt idx="238">
                  <c:v>10.42567643763598</c:v>
                </c:pt>
                <c:pt idx="239">
                  <c:v>14.702160338328493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9211968"/>
        <c:axId val="298533400"/>
      </c:lineChart>
      <c:catAx>
        <c:axId val="369211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year month</a:t>
                </a:r>
              </a:p>
            </c:rich>
          </c:tx>
          <c:layout>
            <c:manualLayout>
              <c:xMode val="edge"/>
              <c:yMode val="edge"/>
              <c:x val="0.34400067187631228"/>
              <c:y val="0.8673005852446156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298533400"/>
        <c:crosses val="autoZero"/>
        <c:auto val="1"/>
        <c:lblAlgn val="ctr"/>
        <c:lblOffset val="100"/>
        <c:tickLblSkip val="26"/>
        <c:tickMarkSkip val="1"/>
        <c:noMultiLvlLbl val="0"/>
      </c:catAx>
      <c:valAx>
        <c:axId val="298533400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water flow</a:t>
                </a:r>
              </a:p>
            </c:rich>
          </c:tx>
          <c:layout>
            <c:manualLayout>
              <c:xMode val="edge"/>
              <c:yMode val="edge"/>
              <c:x val="6.4000125000244143E-2"/>
              <c:y val="0.3933658392093065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3692119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200139062771606"/>
          <c:y val="0.41232322905071889"/>
          <c:w val="0.25600050000097657"/>
          <c:h val="0.1611378136520050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Primary production</a:t>
            </a:r>
          </a:p>
        </c:rich>
      </c:tx>
      <c:layout>
        <c:manualLayout>
          <c:xMode val="edge"/>
          <c:yMode val="edge"/>
          <c:x val="0.375854632170318"/>
          <c:y val="4.11524287568671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3138717631866"/>
          <c:y val="0.22633835816276912"/>
          <c:w val="0.50797323014533891"/>
          <c:h val="0.49382914508240533"/>
        </c:manualLayout>
      </c:layout>
      <c:lineChart>
        <c:grouping val="standard"/>
        <c:varyColors val="0"/>
        <c:ser>
          <c:idx val="1"/>
          <c:order val="0"/>
          <c:tx>
            <c:strRef>
              <c:f>Ecosystem!$I$29</c:f>
              <c:strCache>
                <c:ptCount val="1"/>
                <c:pt idx="0">
                  <c:v>Biomass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strRef>
              <c:f>Ecosystem!$A$29:$A$269</c:f>
              <c:strCache>
                <c:ptCount val="241"/>
                <c:pt idx="0">
                  <c:v>year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7</c:v>
                </c:pt>
                <c:pt idx="74">
                  <c:v>7</c:v>
                </c:pt>
                <c:pt idx="75">
                  <c:v>7</c:v>
                </c:pt>
                <c:pt idx="76">
                  <c:v>7</c:v>
                </c:pt>
                <c:pt idx="77">
                  <c:v>7</c:v>
                </c:pt>
                <c:pt idx="78">
                  <c:v>7</c:v>
                </c:pt>
                <c:pt idx="79">
                  <c:v>7</c:v>
                </c:pt>
                <c:pt idx="80">
                  <c:v>7</c:v>
                </c:pt>
                <c:pt idx="81">
                  <c:v>7</c:v>
                </c:pt>
                <c:pt idx="82">
                  <c:v>7</c:v>
                </c:pt>
                <c:pt idx="83">
                  <c:v>7</c:v>
                </c:pt>
                <c:pt idx="84">
                  <c:v>7</c:v>
                </c:pt>
                <c:pt idx="85">
                  <c:v>8</c:v>
                </c:pt>
                <c:pt idx="86">
                  <c:v>8</c:v>
                </c:pt>
                <c:pt idx="87">
                  <c:v>8</c:v>
                </c:pt>
                <c:pt idx="88">
                  <c:v>8</c:v>
                </c:pt>
                <c:pt idx="89">
                  <c:v>8</c:v>
                </c:pt>
                <c:pt idx="90">
                  <c:v>8</c:v>
                </c:pt>
                <c:pt idx="91">
                  <c:v>8</c:v>
                </c:pt>
                <c:pt idx="92">
                  <c:v>8</c:v>
                </c:pt>
                <c:pt idx="93">
                  <c:v>8</c:v>
                </c:pt>
                <c:pt idx="94">
                  <c:v>8</c:v>
                </c:pt>
                <c:pt idx="95">
                  <c:v>8</c:v>
                </c:pt>
                <c:pt idx="96">
                  <c:v>8</c:v>
                </c:pt>
                <c:pt idx="97">
                  <c:v>9</c:v>
                </c:pt>
                <c:pt idx="98">
                  <c:v>9</c:v>
                </c:pt>
                <c:pt idx="99">
                  <c:v>9</c:v>
                </c:pt>
                <c:pt idx="100">
                  <c:v>9</c:v>
                </c:pt>
                <c:pt idx="101">
                  <c:v>9</c:v>
                </c:pt>
                <c:pt idx="102">
                  <c:v>9</c:v>
                </c:pt>
                <c:pt idx="103">
                  <c:v>9</c:v>
                </c:pt>
                <c:pt idx="104">
                  <c:v>9</c:v>
                </c:pt>
                <c:pt idx="105">
                  <c:v>9</c:v>
                </c:pt>
                <c:pt idx="106">
                  <c:v>9</c:v>
                </c:pt>
                <c:pt idx="107">
                  <c:v>9</c:v>
                </c:pt>
                <c:pt idx="108">
                  <c:v>9</c:v>
                </c:pt>
                <c:pt idx="109">
                  <c:v>10</c:v>
                </c:pt>
                <c:pt idx="110">
                  <c:v>10</c:v>
                </c:pt>
                <c:pt idx="111">
                  <c:v>10</c:v>
                </c:pt>
                <c:pt idx="112">
                  <c:v>10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10</c:v>
                </c:pt>
                <c:pt idx="119">
                  <c:v>10</c:v>
                </c:pt>
                <c:pt idx="120">
                  <c:v>10</c:v>
                </c:pt>
                <c:pt idx="121">
                  <c:v>11</c:v>
                </c:pt>
                <c:pt idx="122">
                  <c:v>11</c:v>
                </c:pt>
                <c:pt idx="123">
                  <c:v>11</c:v>
                </c:pt>
                <c:pt idx="124">
                  <c:v>11</c:v>
                </c:pt>
                <c:pt idx="125">
                  <c:v>11</c:v>
                </c:pt>
                <c:pt idx="126">
                  <c:v>11</c:v>
                </c:pt>
                <c:pt idx="127">
                  <c:v>11</c:v>
                </c:pt>
                <c:pt idx="128">
                  <c:v>11</c:v>
                </c:pt>
                <c:pt idx="129">
                  <c:v>11</c:v>
                </c:pt>
                <c:pt idx="130">
                  <c:v>11</c:v>
                </c:pt>
                <c:pt idx="131">
                  <c:v>11</c:v>
                </c:pt>
                <c:pt idx="132">
                  <c:v>11</c:v>
                </c:pt>
                <c:pt idx="133">
                  <c:v>12</c:v>
                </c:pt>
                <c:pt idx="134">
                  <c:v>12</c:v>
                </c:pt>
                <c:pt idx="135">
                  <c:v>12</c:v>
                </c:pt>
                <c:pt idx="136">
                  <c:v>12</c:v>
                </c:pt>
                <c:pt idx="137">
                  <c:v>12</c:v>
                </c:pt>
                <c:pt idx="138">
                  <c:v>12</c:v>
                </c:pt>
                <c:pt idx="139">
                  <c:v>12</c:v>
                </c:pt>
                <c:pt idx="140">
                  <c:v>12</c:v>
                </c:pt>
                <c:pt idx="141">
                  <c:v>12</c:v>
                </c:pt>
                <c:pt idx="142">
                  <c:v>12</c:v>
                </c:pt>
                <c:pt idx="143">
                  <c:v>12</c:v>
                </c:pt>
                <c:pt idx="144">
                  <c:v>12</c:v>
                </c:pt>
                <c:pt idx="145">
                  <c:v>13</c:v>
                </c:pt>
                <c:pt idx="146">
                  <c:v>13</c:v>
                </c:pt>
                <c:pt idx="147">
                  <c:v>13</c:v>
                </c:pt>
                <c:pt idx="148">
                  <c:v>13</c:v>
                </c:pt>
                <c:pt idx="149">
                  <c:v>13</c:v>
                </c:pt>
                <c:pt idx="150">
                  <c:v>13</c:v>
                </c:pt>
                <c:pt idx="151">
                  <c:v>13</c:v>
                </c:pt>
                <c:pt idx="152">
                  <c:v>13</c:v>
                </c:pt>
                <c:pt idx="153">
                  <c:v>13</c:v>
                </c:pt>
                <c:pt idx="154">
                  <c:v>13</c:v>
                </c:pt>
                <c:pt idx="155">
                  <c:v>13</c:v>
                </c:pt>
                <c:pt idx="156">
                  <c:v>13</c:v>
                </c:pt>
                <c:pt idx="157">
                  <c:v>14</c:v>
                </c:pt>
                <c:pt idx="158">
                  <c:v>14</c:v>
                </c:pt>
                <c:pt idx="159">
                  <c:v>14</c:v>
                </c:pt>
                <c:pt idx="160">
                  <c:v>14</c:v>
                </c:pt>
                <c:pt idx="161">
                  <c:v>14</c:v>
                </c:pt>
                <c:pt idx="162">
                  <c:v>14</c:v>
                </c:pt>
                <c:pt idx="163">
                  <c:v>14</c:v>
                </c:pt>
                <c:pt idx="164">
                  <c:v>14</c:v>
                </c:pt>
                <c:pt idx="165">
                  <c:v>14</c:v>
                </c:pt>
                <c:pt idx="166">
                  <c:v>14</c:v>
                </c:pt>
                <c:pt idx="167">
                  <c:v>14</c:v>
                </c:pt>
                <c:pt idx="168">
                  <c:v>14</c:v>
                </c:pt>
                <c:pt idx="169">
                  <c:v>15</c:v>
                </c:pt>
                <c:pt idx="170">
                  <c:v>15</c:v>
                </c:pt>
                <c:pt idx="171">
                  <c:v>15</c:v>
                </c:pt>
                <c:pt idx="172">
                  <c:v>15</c:v>
                </c:pt>
                <c:pt idx="173">
                  <c:v>15</c:v>
                </c:pt>
                <c:pt idx="174">
                  <c:v>15</c:v>
                </c:pt>
                <c:pt idx="175">
                  <c:v>15</c:v>
                </c:pt>
                <c:pt idx="176">
                  <c:v>15</c:v>
                </c:pt>
                <c:pt idx="177">
                  <c:v>15</c:v>
                </c:pt>
                <c:pt idx="178">
                  <c:v>15</c:v>
                </c:pt>
                <c:pt idx="179">
                  <c:v>15</c:v>
                </c:pt>
                <c:pt idx="180">
                  <c:v>15</c:v>
                </c:pt>
                <c:pt idx="181">
                  <c:v>16</c:v>
                </c:pt>
                <c:pt idx="182">
                  <c:v>16</c:v>
                </c:pt>
                <c:pt idx="183">
                  <c:v>16</c:v>
                </c:pt>
                <c:pt idx="184">
                  <c:v>16</c:v>
                </c:pt>
                <c:pt idx="185">
                  <c:v>16</c:v>
                </c:pt>
                <c:pt idx="186">
                  <c:v>16</c:v>
                </c:pt>
                <c:pt idx="187">
                  <c:v>16</c:v>
                </c:pt>
                <c:pt idx="188">
                  <c:v>16</c:v>
                </c:pt>
                <c:pt idx="189">
                  <c:v>16</c:v>
                </c:pt>
                <c:pt idx="190">
                  <c:v>16</c:v>
                </c:pt>
                <c:pt idx="191">
                  <c:v>16</c:v>
                </c:pt>
                <c:pt idx="192">
                  <c:v>16</c:v>
                </c:pt>
                <c:pt idx="193">
                  <c:v>17</c:v>
                </c:pt>
                <c:pt idx="194">
                  <c:v>17</c:v>
                </c:pt>
                <c:pt idx="195">
                  <c:v>17</c:v>
                </c:pt>
                <c:pt idx="196">
                  <c:v>17</c:v>
                </c:pt>
                <c:pt idx="197">
                  <c:v>17</c:v>
                </c:pt>
                <c:pt idx="198">
                  <c:v>17</c:v>
                </c:pt>
                <c:pt idx="199">
                  <c:v>17</c:v>
                </c:pt>
                <c:pt idx="200">
                  <c:v>17</c:v>
                </c:pt>
                <c:pt idx="201">
                  <c:v>17</c:v>
                </c:pt>
                <c:pt idx="202">
                  <c:v>17</c:v>
                </c:pt>
                <c:pt idx="203">
                  <c:v>17</c:v>
                </c:pt>
                <c:pt idx="204">
                  <c:v>17</c:v>
                </c:pt>
                <c:pt idx="205">
                  <c:v>18</c:v>
                </c:pt>
                <c:pt idx="206">
                  <c:v>18</c:v>
                </c:pt>
                <c:pt idx="207">
                  <c:v>18</c:v>
                </c:pt>
                <c:pt idx="208">
                  <c:v>18</c:v>
                </c:pt>
                <c:pt idx="209">
                  <c:v>18</c:v>
                </c:pt>
                <c:pt idx="210">
                  <c:v>18</c:v>
                </c:pt>
                <c:pt idx="211">
                  <c:v>18</c:v>
                </c:pt>
                <c:pt idx="212">
                  <c:v>18</c:v>
                </c:pt>
                <c:pt idx="213">
                  <c:v>18</c:v>
                </c:pt>
                <c:pt idx="214">
                  <c:v>18</c:v>
                </c:pt>
                <c:pt idx="215">
                  <c:v>18</c:v>
                </c:pt>
                <c:pt idx="216">
                  <c:v>18</c:v>
                </c:pt>
                <c:pt idx="217">
                  <c:v>19</c:v>
                </c:pt>
                <c:pt idx="218">
                  <c:v>19</c:v>
                </c:pt>
                <c:pt idx="219">
                  <c:v>19</c:v>
                </c:pt>
                <c:pt idx="220">
                  <c:v>19</c:v>
                </c:pt>
                <c:pt idx="221">
                  <c:v>19</c:v>
                </c:pt>
                <c:pt idx="222">
                  <c:v>19</c:v>
                </c:pt>
                <c:pt idx="223">
                  <c:v>19</c:v>
                </c:pt>
                <c:pt idx="224">
                  <c:v>19</c:v>
                </c:pt>
                <c:pt idx="225">
                  <c:v>19</c:v>
                </c:pt>
                <c:pt idx="226">
                  <c:v>19</c:v>
                </c:pt>
                <c:pt idx="227">
                  <c:v>19</c:v>
                </c:pt>
                <c:pt idx="228">
                  <c:v>19</c:v>
                </c:pt>
                <c:pt idx="229">
                  <c:v>20</c:v>
                </c:pt>
                <c:pt idx="230">
                  <c:v>20</c:v>
                </c:pt>
                <c:pt idx="231">
                  <c:v>20</c:v>
                </c:pt>
                <c:pt idx="232">
                  <c:v>20</c:v>
                </c:pt>
                <c:pt idx="233">
                  <c:v>20</c:v>
                </c:pt>
                <c:pt idx="234">
                  <c:v>20</c:v>
                </c:pt>
                <c:pt idx="235">
                  <c:v>20</c:v>
                </c:pt>
                <c:pt idx="236">
                  <c:v>20</c:v>
                </c:pt>
                <c:pt idx="237">
                  <c:v>20</c:v>
                </c:pt>
                <c:pt idx="238">
                  <c:v>20</c:v>
                </c:pt>
                <c:pt idx="239">
                  <c:v>20</c:v>
                </c:pt>
                <c:pt idx="240">
                  <c:v>20</c:v>
                </c:pt>
              </c:strCache>
            </c:strRef>
          </c:cat>
          <c:val>
            <c:numRef>
              <c:f>Ecosystem!$I$30:$I$269</c:f>
              <c:numCache>
                <c:formatCode>0</c:formatCode>
                <c:ptCount val="240"/>
                <c:pt idx="0" formatCode="General">
                  <c:v>500</c:v>
                </c:pt>
                <c:pt idx="1">
                  <c:v>360.00099999999998</c:v>
                </c:pt>
                <c:pt idx="2">
                  <c:v>253.05046284848589</c:v>
                </c:pt>
                <c:pt idx="3">
                  <c:v>148.54399753857481</c:v>
                </c:pt>
                <c:pt idx="4">
                  <c:v>71.088877889794219</c:v>
                </c:pt>
                <c:pt idx="5">
                  <c:v>27.208848589542029</c:v>
                </c:pt>
                <c:pt idx="6">
                  <c:v>17.006613070672916</c:v>
                </c:pt>
                <c:pt idx="7">
                  <c:v>18.656622553249584</c:v>
                </c:pt>
                <c:pt idx="8">
                  <c:v>26.573572322620095</c:v>
                </c:pt>
                <c:pt idx="9">
                  <c:v>44.391716882588554</c:v>
                </c:pt>
                <c:pt idx="10">
                  <c:v>81.784617060511167</c:v>
                </c:pt>
                <c:pt idx="11">
                  <c:v>156.80027004981042</c:v>
                </c:pt>
                <c:pt idx="12">
                  <c:v>288.72261890862865</c:v>
                </c:pt>
                <c:pt idx="13">
                  <c:v>445.60537264284642</c:v>
                </c:pt>
                <c:pt idx="14">
                  <c:v>473.5810338098234</c:v>
                </c:pt>
                <c:pt idx="15">
                  <c:v>359.18764015075556</c:v>
                </c:pt>
                <c:pt idx="16">
                  <c:v>277.83867664616002</c:v>
                </c:pt>
                <c:pt idx="17">
                  <c:v>231.47709387337014</c:v>
                </c:pt>
                <c:pt idx="18">
                  <c:v>209.97637519554334</c:v>
                </c:pt>
                <c:pt idx="19">
                  <c:v>204.98654251961045</c:v>
                </c:pt>
                <c:pt idx="20">
                  <c:v>210.51807322977064</c:v>
                </c:pt>
                <c:pt idx="21">
                  <c:v>221.5402245395461</c:v>
                </c:pt>
                <c:pt idx="22">
                  <c:v>233.16342048044802</c:v>
                </c:pt>
                <c:pt idx="23">
                  <c:v>241.15199409921703</c:v>
                </c:pt>
                <c:pt idx="24">
                  <c:v>243.33273125337359</c:v>
                </c:pt>
                <c:pt idx="25">
                  <c:v>240.32085626851207</c:v>
                </c:pt>
                <c:pt idx="26">
                  <c:v>234.55549132954121</c:v>
                </c:pt>
                <c:pt idx="27">
                  <c:v>228.59553339339115</c:v>
                </c:pt>
                <c:pt idx="28">
                  <c:v>224.07061006531788</c:v>
                </c:pt>
                <c:pt idx="29">
                  <c:v>221.52375521355549</c:v>
                </c:pt>
                <c:pt idx="30">
                  <c:v>220.68925582085882</c:v>
                </c:pt>
                <c:pt idx="31">
                  <c:v>220.85579950673096</c:v>
                </c:pt>
                <c:pt idx="32">
                  <c:v>221.19965672023309</c:v>
                </c:pt>
                <c:pt idx="33">
                  <c:v>221.05700493776331</c:v>
                </c:pt>
                <c:pt idx="34">
                  <c:v>220.09549561470709</c:v>
                </c:pt>
                <c:pt idx="35">
                  <c:v>218.34549371279198</c:v>
                </c:pt>
                <c:pt idx="36">
                  <c:v>216.09879164183616</c:v>
                </c:pt>
                <c:pt idx="37">
                  <c:v>213.73995244954432</c:v>
                </c:pt>
                <c:pt idx="38">
                  <c:v>211.59146266813531</c:v>
                </c:pt>
                <c:pt idx="39">
                  <c:v>209.82402313057528</c:v>
                </c:pt>
                <c:pt idx="40">
                  <c:v>208.44131012053938</c:v>
                </c:pt>
                <c:pt idx="41">
                  <c:v>207.32140767462309</c:v>
                </c:pt>
                <c:pt idx="42">
                  <c:v>206.2876629268485</c:v>
                </c:pt>
                <c:pt idx="43">
                  <c:v>205.18173093054568</c:v>
                </c:pt>
                <c:pt idx="44">
                  <c:v>203.91604808264108</c:v>
                </c:pt>
                <c:pt idx="45">
                  <c:v>202.49195054593685</c:v>
                </c:pt>
                <c:pt idx="46">
                  <c:v>200.98272487414198</c:v>
                </c:pt>
                <c:pt idx="47">
                  <c:v>199.49365799058177</c:v>
                </c:pt>
                <c:pt idx="48">
                  <c:v>198.11780117454893</c:v>
                </c:pt>
                <c:pt idx="49">
                  <c:v>196.90428055792745</c:v>
                </c:pt>
                <c:pt idx="50">
                  <c:v>195.84810183919464</c:v>
                </c:pt>
                <c:pt idx="51">
                  <c:v>194.90115441877745</c:v>
                </c:pt>
                <c:pt idx="52">
                  <c:v>193.99701505161875</c:v>
                </c:pt>
                <c:pt idx="53">
                  <c:v>193.07866432564981</c:v>
                </c:pt>
                <c:pt idx="54">
                  <c:v>192.11864722256993</c:v>
                </c:pt>
                <c:pt idx="55">
                  <c:v>191.12512904454508</c:v>
                </c:pt>
                <c:pt idx="56">
                  <c:v>190.13332811398814</c:v>
                </c:pt>
                <c:pt idx="57">
                  <c:v>189.18754112082382</c:v>
                </c:pt>
                <c:pt idx="58">
                  <c:v>188.32202234191442</c:v>
                </c:pt>
                <c:pt idx="59">
                  <c:v>187.54832402834731</c:v>
                </c:pt>
                <c:pt idx="60">
                  <c:v>186.85316252105491</c:v>
                </c:pt>
                <c:pt idx="61">
                  <c:v>186.20631026595203</c:v>
                </c:pt>
                <c:pt idx="62">
                  <c:v>185.57426229510679</c:v>
                </c:pt>
                <c:pt idx="63">
                  <c:v>184.93368041335253</c:v>
                </c:pt>
                <c:pt idx="64">
                  <c:v>184.27929351250361</c:v>
                </c:pt>
                <c:pt idx="65">
                  <c:v>183.62362922251344</c:v>
                </c:pt>
                <c:pt idx="66">
                  <c:v>182.98950712801118</c:v>
                </c:pt>
                <c:pt idx="67">
                  <c:v>182.39910400744526</c:v>
                </c:pt>
                <c:pt idx="68">
                  <c:v>181.86442605254027</c:v>
                </c:pt>
                <c:pt idx="69">
                  <c:v>181.38294300576763</c:v>
                </c:pt>
                <c:pt idx="70">
                  <c:v>180.93965176009863</c:v>
                </c:pt>
                <c:pt idx="71">
                  <c:v>180.51411001091043</c:v>
                </c:pt>
                <c:pt idx="72">
                  <c:v>180.08909998951992</c:v>
                </c:pt>
                <c:pt idx="73">
                  <c:v>179.65719668652488</c:v>
                </c:pt>
                <c:pt idx="74">
                  <c:v>179.22267491606357</c:v>
                </c:pt>
                <c:pt idx="75">
                  <c:v>178.79833839204065</c:v>
                </c:pt>
                <c:pt idx="76">
                  <c:v>178.39902968968033</c:v>
                </c:pt>
                <c:pt idx="77">
                  <c:v>178.03484029725075</c:v>
                </c:pt>
                <c:pt idx="78">
                  <c:v>177.70691093757023</c:v>
                </c:pt>
                <c:pt idx="79">
                  <c:v>177.40737695914794</c:v>
                </c:pt>
                <c:pt idx="80">
                  <c:v>177.12314813612997</c:v>
                </c:pt>
                <c:pt idx="81">
                  <c:v>176.84163051808798</c:v>
                </c:pt>
                <c:pt idx="82">
                  <c:v>176.5558197041928</c:v>
                </c:pt>
                <c:pt idx="83">
                  <c:v>176.26663891887108</c:v>
                </c:pt>
                <c:pt idx="84">
                  <c:v>175.98171512606754</c:v>
                </c:pt>
                <c:pt idx="85">
                  <c:v>175.7113716363381</c:v>
                </c:pt>
                <c:pt idx="86">
                  <c:v>175.46376010336502</c:v>
                </c:pt>
                <c:pt idx="87">
                  <c:v>175.24128633476241</c:v>
                </c:pt>
                <c:pt idx="88">
                  <c:v>175.0397718322973</c:v>
                </c:pt>
                <c:pt idx="89">
                  <c:v>174.85051893790279</c:v>
                </c:pt>
                <c:pt idx="90">
                  <c:v>174.66419493480248</c:v>
                </c:pt>
                <c:pt idx="91">
                  <c:v>174.47474251162151</c:v>
                </c:pt>
                <c:pt idx="92">
                  <c:v>174.28162447775671</c:v>
                </c:pt>
                <c:pt idx="93">
                  <c:v>174.08953406566488</c:v>
                </c:pt>
                <c:pt idx="94">
                  <c:v>173.90585648578838</c:v>
                </c:pt>
                <c:pt idx="95">
                  <c:v>173.73712901953783</c:v>
                </c:pt>
                <c:pt idx="96">
                  <c:v>173.58610308284358</c:v>
                </c:pt>
                <c:pt idx="97">
                  <c:v>173.45064600776763</c:v>
                </c:pt>
                <c:pt idx="98">
                  <c:v>173.32484314783451</c:v>
                </c:pt>
                <c:pt idx="99">
                  <c:v>173.2016858713032</c:v>
                </c:pt>
                <c:pt idx="100">
                  <c:v>173.07608081962584</c:v>
                </c:pt>
                <c:pt idx="101">
                  <c:v>172.94684920743592</c:v>
                </c:pt>
                <c:pt idx="102">
                  <c:v>172.81690055657606</c:v>
                </c:pt>
                <c:pt idx="103">
                  <c:v>172.6916103525129</c:v>
                </c:pt>
                <c:pt idx="104">
                  <c:v>172.57621718519161</c:v>
                </c:pt>
                <c:pt idx="105">
                  <c:v>172.4734371538521</c:v>
                </c:pt>
                <c:pt idx="106">
                  <c:v>172.38232689516164</c:v>
                </c:pt>
                <c:pt idx="107">
                  <c:v>172.29881965561796</c:v>
                </c:pt>
                <c:pt idx="108">
                  <c:v>172.21760387569327</c:v>
                </c:pt>
                <c:pt idx="109">
                  <c:v>172.13444624038905</c:v>
                </c:pt>
                <c:pt idx="110">
                  <c:v>172.04791572126575</c:v>
                </c:pt>
                <c:pt idx="111">
                  <c:v>171.95978363270447</c:v>
                </c:pt>
                <c:pt idx="112">
                  <c:v>171.8739956829055</c:v>
                </c:pt>
                <c:pt idx="113">
                  <c:v>171.79474672956604</c:v>
                </c:pt>
                <c:pt idx="114">
                  <c:v>171.7245551139269</c:v>
                </c:pt>
                <c:pt idx="115">
                  <c:v>171.66318357173583</c:v>
                </c:pt>
                <c:pt idx="116">
                  <c:v>171.60783437901122</c:v>
                </c:pt>
                <c:pt idx="117">
                  <c:v>171.55446356144756</c:v>
                </c:pt>
                <c:pt idx="118">
                  <c:v>171.49957623604465</c:v>
                </c:pt>
                <c:pt idx="119">
                  <c:v>171.44168718542275</c:v>
                </c:pt>
                <c:pt idx="120">
                  <c:v>171.38182014669107</c:v>
                </c:pt>
                <c:pt idx="121">
                  <c:v>171.32287553544711</c:v>
                </c:pt>
                <c:pt idx="122">
                  <c:v>171.26820507247834</c:v>
                </c:pt>
                <c:pt idx="123">
                  <c:v>171.22006445979144</c:v>
                </c:pt>
                <c:pt idx="124">
                  <c:v>171.17863332954698</c:v>
                </c:pt>
                <c:pt idx="125">
                  <c:v>171.14200466474983</c:v>
                </c:pt>
                <c:pt idx="126">
                  <c:v>171.10709750068028</c:v>
                </c:pt>
                <c:pt idx="127">
                  <c:v>171.07104250777684</c:v>
                </c:pt>
                <c:pt idx="128">
                  <c:v>171.03240460076378</c:v>
                </c:pt>
                <c:pt idx="129">
                  <c:v>170.99171056195902</c:v>
                </c:pt>
                <c:pt idx="130">
                  <c:v>170.95108349979967</c:v>
                </c:pt>
                <c:pt idx="131">
                  <c:v>170.91319125512726</c:v>
                </c:pt>
                <c:pt idx="132">
                  <c:v>170.88000905368381</c:v>
                </c:pt>
                <c:pt idx="133">
                  <c:v>170.85195309425595</c:v>
                </c:pt>
                <c:pt idx="134">
                  <c:v>170.82774895067422</c:v>
                </c:pt>
                <c:pt idx="135">
                  <c:v>170.8050554036592</c:v>
                </c:pt>
                <c:pt idx="136">
                  <c:v>170.78152977516618</c:v>
                </c:pt>
                <c:pt idx="137">
                  <c:v>170.7558415411828</c:v>
                </c:pt>
                <c:pt idx="138">
                  <c:v>170.72818820788447</c:v>
                </c:pt>
                <c:pt idx="139">
                  <c:v>170.70010969095117</c:v>
                </c:pt>
                <c:pt idx="140">
                  <c:v>170.67371834093126</c:v>
                </c:pt>
                <c:pt idx="141">
                  <c:v>170.65071493481366</c:v>
                </c:pt>
                <c:pt idx="142">
                  <c:v>170.63163712873646</c:v>
                </c:pt>
                <c:pt idx="143">
                  <c:v>170.61566133445928</c:v>
                </c:pt>
                <c:pt idx="144">
                  <c:v>170.60101795150237</c:v>
                </c:pt>
                <c:pt idx="145">
                  <c:v>170.58580566116296</c:v>
                </c:pt>
                <c:pt idx="146">
                  <c:v>170.56882455544496</c:v>
                </c:pt>
                <c:pt idx="147">
                  <c:v>170.55005809727385</c:v>
                </c:pt>
                <c:pt idx="148">
                  <c:v>170.53060748691834</c:v>
                </c:pt>
                <c:pt idx="149">
                  <c:v>170.51213440969144</c:v>
                </c:pt>
                <c:pt idx="150">
                  <c:v>170.4960834620862</c:v>
                </c:pt>
                <c:pt idx="151">
                  <c:v>170.48303980934281</c:v>
                </c:pt>
                <c:pt idx="152">
                  <c:v>170.47249997589881</c:v>
                </c:pt>
                <c:pt idx="153">
                  <c:v>170.46313686429161</c:v>
                </c:pt>
                <c:pt idx="154">
                  <c:v>170.45341728362791</c:v>
                </c:pt>
                <c:pt idx="155">
                  <c:v>170.44228112042543</c:v>
                </c:pt>
                <c:pt idx="156">
                  <c:v>170.42957807526082</c:v>
                </c:pt>
                <c:pt idx="157">
                  <c:v>170.41608004830979</c:v>
                </c:pt>
                <c:pt idx="158">
                  <c:v>170.40308431386245</c:v>
                </c:pt>
                <c:pt idx="159">
                  <c:v>170.39180348619362</c:v>
                </c:pt>
                <c:pt idx="160">
                  <c:v>170.38282327465018</c:v>
                </c:pt>
                <c:pt idx="161">
                  <c:v>170.3758651204231</c:v>
                </c:pt>
                <c:pt idx="162">
                  <c:v>170.36994399107959</c:v>
                </c:pt>
                <c:pt idx="163">
                  <c:v>170.36383209431372</c:v>
                </c:pt>
                <c:pt idx="164">
                  <c:v>170.35660805921393</c:v>
                </c:pt>
                <c:pt idx="165">
                  <c:v>170.34804388647214</c:v>
                </c:pt>
                <c:pt idx="166">
                  <c:v>170.33866582876374</c:v>
                </c:pt>
                <c:pt idx="167">
                  <c:v>170.32947794458977</c:v>
                </c:pt>
                <c:pt idx="168">
                  <c:v>170.32148735052803</c:v>
                </c:pt>
                <c:pt idx="169">
                  <c:v>170.31525145367164</c:v>
                </c:pt>
                <c:pt idx="170">
                  <c:v>170.31064693276218</c:v>
                </c:pt>
                <c:pt idx="171">
                  <c:v>170.30695212721483</c:v>
                </c:pt>
                <c:pt idx="172">
                  <c:v>170.30319107897728</c:v>
                </c:pt>
                <c:pt idx="173">
                  <c:v>170.29857397887201</c:v>
                </c:pt>
                <c:pt idx="174">
                  <c:v>170.29283397042147</c:v>
                </c:pt>
                <c:pt idx="175">
                  <c:v>170.28631583710879</c:v>
                </c:pt>
                <c:pt idx="176">
                  <c:v>170.27978915398447</c:v>
                </c:pt>
                <c:pt idx="177">
                  <c:v>170.27408213126938</c:v>
                </c:pt>
                <c:pt idx="178">
                  <c:v>170.26970732648473</c:v>
                </c:pt>
                <c:pt idx="179">
                  <c:v>170.26664569810345</c:v>
                </c:pt>
                <c:pt idx="180">
                  <c:v>170.26437713081935</c:v>
                </c:pt>
                <c:pt idx="181">
                  <c:v>170.26213196947774</c:v>
                </c:pt>
                <c:pt idx="182">
                  <c:v>170.25924131006548</c:v>
                </c:pt>
                <c:pt idx="183">
                  <c:v>170.25542586201013</c:v>
                </c:pt>
                <c:pt idx="184">
                  <c:v>170.25089812436792</c:v>
                </c:pt>
                <c:pt idx="185">
                  <c:v>170.24624148408731</c:v>
                </c:pt>
                <c:pt idx="186">
                  <c:v>170.2421306368629</c:v>
                </c:pt>
                <c:pt idx="187">
                  <c:v>170.23902508000322</c:v>
                </c:pt>
                <c:pt idx="188">
                  <c:v>170.23697300947762</c:v>
                </c:pt>
                <c:pt idx="189">
                  <c:v>170.23560730920161</c:v>
                </c:pt>
                <c:pt idx="190">
                  <c:v>170.23432614640242</c:v>
                </c:pt>
                <c:pt idx="191">
                  <c:v>170.23256915130941</c:v>
                </c:pt>
                <c:pt idx="192">
                  <c:v>170.23006202259265</c:v>
                </c:pt>
                <c:pt idx="193">
                  <c:v>170.22692249715206</c:v>
                </c:pt>
                <c:pt idx="194">
                  <c:v>170.22358728698057</c:v>
                </c:pt>
                <c:pt idx="195">
                  <c:v>170.22060101413697</c:v>
                </c:pt>
                <c:pt idx="196">
                  <c:v>170.21836747856887</c:v>
                </c:pt>
                <c:pt idx="197">
                  <c:v>170.21697547914184</c:v>
                </c:pt>
                <c:pt idx="198">
                  <c:v>170.21617290006287</c:v>
                </c:pt>
                <c:pt idx="199">
                  <c:v>170.21549342517136</c:v>
                </c:pt>
                <c:pt idx="200">
                  <c:v>170.21447230885136</c:v>
                </c:pt>
                <c:pt idx="201">
                  <c:v>170.21285116207358</c:v>
                </c:pt>
                <c:pt idx="202">
                  <c:v>170.21068137337554</c:v>
                </c:pt>
                <c:pt idx="203">
                  <c:v>170.20828510538212</c:v>
                </c:pt>
                <c:pt idx="204">
                  <c:v>170.2060980116147</c:v>
                </c:pt>
                <c:pt idx="205">
                  <c:v>170.20446917986669</c:v>
                </c:pt>
                <c:pt idx="206">
                  <c:v>170.20350916711513</c:v>
                </c:pt>
                <c:pt idx="207">
                  <c:v>170.20305126589665</c:v>
                </c:pt>
                <c:pt idx="208">
                  <c:v>170.20273775039144</c:v>
                </c:pt>
                <c:pt idx="209">
                  <c:v>170.20218682155686</c:v>
                </c:pt>
                <c:pt idx="210">
                  <c:v>170.20116227882468</c:v>
                </c:pt>
                <c:pt idx="211">
                  <c:v>170.19967046553447</c:v>
                </c:pt>
                <c:pt idx="212">
                  <c:v>170.1979449287777</c:v>
                </c:pt>
                <c:pt idx="213">
                  <c:v>170.19633098332744</c:v>
                </c:pt>
                <c:pt idx="214">
                  <c:v>170.1951262311604</c:v>
                </c:pt>
                <c:pt idx="215">
                  <c:v>170.19444995181854</c:v>
                </c:pt>
                <c:pt idx="216">
                  <c:v>170.1941979553234</c:v>
                </c:pt>
                <c:pt idx="217">
                  <c:v>170.19409883337946</c:v>
                </c:pt>
                <c:pt idx="218">
                  <c:v>170.19384177507411</c:v>
                </c:pt>
                <c:pt idx="219">
                  <c:v>170.19321577961199</c:v>
                </c:pt>
                <c:pt idx="220">
                  <c:v>170.19219791795135</c:v>
                </c:pt>
                <c:pt idx="221">
                  <c:v>170.19095389566081</c:v>
                </c:pt>
                <c:pt idx="222">
                  <c:v>170.18975486605564</c:v>
                </c:pt>
                <c:pt idx="223">
                  <c:v>170.18885144109137</c:v>
                </c:pt>
                <c:pt idx="224">
                  <c:v>170.18836288764777</c:v>
                </c:pt>
                <c:pt idx="225">
                  <c:v>170.18822996974816</c:v>
                </c:pt>
                <c:pt idx="226">
                  <c:v>170.18824931631224</c:v>
                </c:pt>
                <c:pt idx="227">
                  <c:v>170.18817014889629</c:v>
                </c:pt>
                <c:pt idx="228">
                  <c:v>170.18780744220663</c:v>
                </c:pt>
                <c:pt idx="229">
                  <c:v>170.18712049291921</c:v>
                </c:pt>
                <c:pt idx="230">
                  <c:v>170.18622366910122</c:v>
                </c:pt>
                <c:pt idx="231">
                  <c:v>170.18532781375944</c:v>
                </c:pt>
                <c:pt idx="232">
                  <c:v>170.1846416405395</c:v>
                </c:pt>
                <c:pt idx="233">
                  <c:v>170.18427881719322</c:v>
                </c:pt>
                <c:pt idx="234">
                  <c:v>170.18421171426021</c:v>
                </c:pt>
                <c:pt idx="235">
                  <c:v>170.18429011323954</c:v>
                </c:pt>
                <c:pt idx="236">
                  <c:v>170.18431345531096</c:v>
                </c:pt>
                <c:pt idx="237">
                  <c:v>170.18412199219483</c:v>
                </c:pt>
                <c:pt idx="238">
                  <c:v>170.18366546715725</c:v>
                </c:pt>
                <c:pt idx="239">
                  <c:v>170.18301990825543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7658000"/>
        <c:axId val="297658392"/>
      </c:lineChart>
      <c:lineChart>
        <c:grouping val="standard"/>
        <c:varyColors val="0"/>
        <c:ser>
          <c:idx val="0"/>
          <c:order val="1"/>
          <c:tx>
            <c:strRef>
              <c:f>Ecosystem!$M$29</c:f>
              <c:strCache>
                <c:ptCount val="1"/>
                <c:pt idx="0">
                  <c:v>Mortality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ysDash"/>
            </a:ln>
          </c:spPr>
          <c:marker>
            <c:symbol val="none"/>
          </c:marker>
          <c:cat>
            <c:strRef>
              <c:f>Ecosystem!$A$29:$A$269</c:f>
              <c:strCache>
                <c:ptCount val="241"/>
                <c:pt idx="0">
                  <c:v>year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7</c:v>
                </c:pt>
                <c:pt idx="74">
                  <c:v>7</c:v>
                </c:pt>
                <c:pt idx="75">
                  <c:v>7</c:v>
                </c:pt>
                <c:pt idx="76">
                  <c:v>7</c:v>
                </c:pt>
                <c:pt idx="77">
                  <c:v>7</c:v>
                </c:pt>
                <c:pt idx="78">
                  <c:v>7</c:v>
                </c:pt>
                <c:pt idx="79">
                  <c:v>7</c:v>
                </c:pt>
                <c:pt idx="80">
                  <c:v>7</c:v>
                </c:pt>
                <c:pt idx="81">
                  <c:v>7</c:v>
                </c:pt>
                <c:pt idx="82">
                  <c:v>7</c:v>
                </c:pt>
                <c:pt idx="83">
                  <c:v>7</c:v>
                </c:pt>
                <c:pt idx="84">
                  <c:v>7</c:v>
                </c:pt>
                <c:pt idx="85">
                  <c:v>8</c:v>
                </c:pt>
                <c:pt idx="86">
                  <c:v>8</c:v>
                </c:pt>
                <c:pt idx="87">
                  <c:v>8</c:v>
                </c:pt>
                <c:pt idx="88">
                  <c:v>8</c:v>
                </c:pt>
                <c:pt idx="89">
                  <c:v>8</c:v>
                </c:pt>
                <c:pt idx="90">
                  <c:v>8</c:v>
                </c:pt>
                <c:pt idx="91">
                  <c:v>8</c:v>
                </c:pt>
                <c:pt idx="92">
                  <c:v>8</c:v>
                </c:pt>
                <c:pt idx="93">
                  <c:v>8</c:v>
                </c:pt>
                <c:pt idx="94">
                  <c:v>8</c:v>
                </c:pt>
                <c:pt idx="95">
                  <c:v>8</c:v>
                </c:pt>
                <c:pt idx="96">
                  <c:v>8</c:v>
                </c:pt>
                <c:pt idx="97">
                  <c:v>9</c:v>
                </c:pt>
                <c:pt idx="98">
                  <c:v>9</c:v>
                </c:pt>
                <c:pt idx="99">
                  <c:v>9</c:v>
                </c:pt>
                <c:pt idx="100">
                  <c:v>9</c:v>
                </c:pt>
                <c:pt idx="101">
                  <c:v>9</c:v>
                </c:pt>
                <c:pt idx="102">
                  <c:v>9</c:v>
                </c:pt>
                <c:pt idx="103">
                  <c:v>9</c:v>
                </c:pt>
                <c:pt idx="104">
                  <c:v>9</c:v>
                </c:pt>
                <c:pt idx="105">
                  <c:v>9</c:v>
                </c:pt>
                <c:pt idx="106">
                  <c:v>9</c:v>
                </c:pt>
                <c:pt idx="107">
                  <c:v>9</c:v>
                </c:pt>
                <c:pt idx="108">
                  <c:v>9</c:v>
                </c:pt>
                <c:pt idx="109">
                  <c:v>10</c:v>
                </c:pt>
                <c:pt idx="110">
                  <c:v>10</c:v>
                </c:pt>
                <c:pt idx="111">
                  <c:v>10</c:v>
                </c:pt>
                <c:pt idx="112">
                  <c:v>10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10</c:v>
                </c:pt>
                <c:pt idx="119">
                  <c:v>10</c:v>
                </c:pt>
                <c:pt idx="120">
                  <c:v>10</c:v>
                </c:pt>
                <c:pt idx="121">
                  <c:v>11</c:v>
                </c:pt>
                <c:pt idx="122">
                  <c:v>11</c:v>
                </c:pt>
                <c:pt idx="123">
                  <c:v>11</c:v>
                </c:pt>
                <c:pt idx="124">
                  <c:v>11</c:v>
                </c:pt>
                <c:pt idx="125">
                  <c:v>11</c:v>
                </c:pt>
                <c:pt idx="126">
                  <c:v>11</c:v>
                </c:pt>
                <c:pt idx="127">
                  <c:v>11</c:v>
                </c:pt>
                <c:pt idx="128">
                  <c:v>11</c:v>
                </c:pt>
                <c:pt idx="129">
                  <c:v>11</c:v>
                </c:pt>
                <c:pt idx="130">
                  <c:v>11</c:v>
                </c:pt>
                <c:pt idx="131">
                  <c:v>11</c:v>
                </c:pt>
                <c:pt idx="132">
                  <c:v>11</c:v>
                </c:pt>
                <c:pt idx="133">
                  <c:v>12</c:v>
                </c:pt>
                <c:pt idx="134">
                  <c:v>12</c:v>
                </c:pt>
                <c:pt idx="135">
                  <c:v>12</c:v>
                </c:pt>
                <c:pt idx="136">
                  <c:v>12</c:v>
                </c:pt>
                <c:pt idx="137">
                  <c:v>12</c:v>
                </c:pt>
                <c:pt idx="138">
                  <c:v>12</c:v>
                </c:pt>
                <c:pt idx="139">
                  <c:v>12</c:v>
                </c:pt>
                <c:pt idx="140">
                  <c:v>12</c:v>
                </c:pt>
                <c:pt idx="141">
                  <c:v>12</c:v>
                </c:pt>
                <c:pt idx="142">
                  <c:v>12</c:v>
                </c:pt>
                <c:pt idx="143">
                  <c:v>12</c:v>
                </c:pt>
                <c:pt idx="144">
                  <c:v>12</c:v>
                </c:pt>
                <c:pt idx="145">
                  <c:v>13</c:v>
                </c:pt>
                <c:pt idx="146">
                  <c:v>13</c:v>
                </c:pt>
                <c:pt idx="147">
                  <c:v>13</c:v>
                </c:pt>
                <c:pt idx="148">
                  <c:v>13</c:v>
                </c:pt>
                <c:pt idx="149">
                  <c:v>13</c:v>
                </c:pt>
                <c:pt idx="150">
                  <c:v>13</c:v>
                </c:pt>
                <c:pt idx="151">
                  <c:v>13</c:v>
                </c:pt>
                <c:pt idx="152">
                  <c:v>13</c:v>
                </c:pt>
                <c:pt idx="153">
                  <c:v>13</c:v>
                </c:pt>
                <c:pt idx="154">
                  <c:v>13</c:v>
                </c:pt>
                <c:pt idx="155">
                  <c:v>13</c:v>
                </c:pt>
                <c:pt idx="156">
                  <c:v>13</c:v>
                </c:pt>
                <c:pt idx="157">
                  <c:v>14</c:v>
                </c:pt>
                <c:pt idx="158">
                  <c:v>14</c:v>
                </c:pt>
                <c:pt idx="159">
                  <c:v>14</c:v>
                </c:pt>
                <c:pt idx="160">
                  <c:v>14</c:v>
                </c:pt>
                <c:pt idx="161">
                  <c:v>14</c:v>
                </c:pt>
                <c:pt idx="162">
                  <c:v>14</c:v>
                </c:pt>
                <c:pt idx="163">
                  <c:v>14</c:v>
                </c:pt>
                <c:pt idx="164">
                  <c:v>14</c:v>
                </c:pt>
                <c:pt idx="165">
                  <c:v>14</c:v>
                </c:pt>
                <c:pt idx="166">
                  <c:v>14</c:v>
                </c:pt>
                <c:pt idx="167">
                  <c:v>14</c:v>
                </c:pt>
                <c:pt idx="168">
                  <c:v>14</c:v>
                </c:pt>
                <c:pt idx="169">
                  <c:v>15</c:v>
                </c:pt>
                <c:pt idx="170">
                  <c:v>15</c:v>
                </c:pt>
                <c:pt idx="171">
                  <c:v>15</c:v>
                </c:pt>
                <c:pt idx="172">
                  <c:v>15</c:v>
                </c:pt>
                <c:pt idx="173">
                  <c:v>15</c:v>
                </c:pt>
                <c:pt idx="174">
                  <c:v>15</c:v>
                </c:pt>
                <c:pt idx="175">
                  <c:v>15</c:v>
                </c:pt>
                <c:pt idx="176">
                  <c:v>15</c:v>
                </c:pt>
                <c:pt idx="177">
                  <c:v>15</c:v>
                </c:pt>
                <c:pt idx="178">
                  <c:v>15</c:v>
                </c:pt>
                <c:pt idx="179">
                  <c:v>15</c:v>
                </c:pt>
                <c:pt idx="180">
                  <c:v>15</c:v>
                </c:pt>
                <c:pt idx="181">
                  <c:v>16</c:v>
                </c:pt>
                <c:pt idx="182">
                  <c:v>16</c:v>
                </c:pt>
                <c:pt idx="183">
                  <c:v>16</c:v>
                </c:pt>
                <c:pt idx="184">
                  <c:v>16</c:v>
                </c:pt>
                <c:pt idx="185">
                  <c:v>16</c:v>
                </c:pt>
                <c:pt idx="186">
                  <c:v>16</c:v>
                </c:pt>
                <c:pt idx="187">
                  <c:v>16</c:v>
                </c:pt>
                <c:pt idx="188">
                  <c:v>16</c:v>
                </c:pt>
                <c:pt idx="189">
                  <c:v>16</c:v>
                </c:pt>
                <c:pt idx="190">
                  <c:v>16</c:v>
                </c:pt>
                <c:pt idx="191">
                  <c:v>16</c:v>
                </c:pt>
                <c:pt idx="192">
                  <c:v>16</c:v>
                </c:pt>
                <c:pt idx="193">
                  <c:v>17</c:v>
                </c:pt>
                <c:pt idx="194">
                  <c:v>17</c:v>
                </c:pt>
                <c:pt idx="195">
                  <c:v>17</c:v>
                </c:pt>
                <c:pt idx="196">
                  <c:v>17</c:v>
                </c:pt>
                <c:pt idx="197">
                  <c:v>17</c:v>
                </c:pt>
                <c:pt idx="198">
                  <c:v>17</c:v>
                </c:pt>
                <c:pt idx="199">
                  <c:v>17</c:v>
                </c:pt>
                <c:pt idx="200">
                  <c:v>17</c:v>
                </c:pt>
                <c:pt idx="201">
                  <c:v>17</c:v>
                </c:pt>
                <c:pt idx="202">
                  <c:v>17</c:v>
                </c:pt>
                <c:pt idx="203">
                  <c:v>17</c:v>
                </c:pt>
                <c:pt idx="204">
                  <c:v>17</c:v>
                </c:pt>
                <c:pt idx="205">
                  <c:v>18</c:v>
                </c:pt>
                <c:pt idx="206">
                  <c:v>18</c:v>
                </c:pt>
                <c:pt idx="207">
                  <c:v>18</c:v>
                </c:pt>
                <c:pt idx="208">
                  <c:v>18</c:v>
                </c:pt>
                <c:pt idx="209">
                  <c:v>18</c:v>
                </c:pt>
                <c:pt idx="210">
                  <c:v>18</c:v>
                </c:pt>
                <c:pt idx="211">
                  <c:v>18</c:v>
                </c:pt>
                <c:pt idx="212">
                  <c:v>18</c:v>
                </c:pt>
                <c:pt idx="213">
                  <c:v>18</c:v>
                </c:pt>
                <c:pt idx="214">
                  <c:v>18</c:v>
                </c:pt>
                <c:pt idx="215">
                  <c:v>18</c:v>
                </c:pt>
                <c:pt idx="216">
                  <c:v>18</c:v>
                </c:pt>
                <c:pt idx="217">
                  <c:v>19</c:v>
                </c:pt>
                <c:pt idx="218">
                  <c:v>19</c:v>
                </c:pt>
                <c:pt idx="219">
                  <c:v>19</c:v>
                </c:pt>
                <c:pt idx="220">
                  <c:v>19</c:v>
                </c:pt>
                <c:pt idx="221">
                  <c:v>19</c:v>
                </c:pt>
                <c:pt idx="222">
                  <c:v>19</c:v>
                </c:pt>
                <c:pt idx="223">
                  <c:v>19</c:v>
                </c:pt>
                <c:pt idx="224">
                  <c:v>19</c:v>
                </c:pt>
                <c:pt idx="225">
                  <c:v>19</c:v>
                </c:pt>
                <c:pt idx="226">
                  <c:v>19</c:v>
                </c:pt>
                <c:pt idx="227">
                  <c:v>19</c:v>
                </c:pt>
                <c:pt idx="228">
                  <c:v>19</c:v>
                </c:pt>
                <c:pt idx="229">
                  <c:v>20</c:v>
                </c:pt>
                <c:pt idx="230">
                  <c:v>20</c:v>
                </c:pt>
                <c:pt idx="231">
                  <c:v>20</c:v>
                </c:pt>
                <c:pt idx="232">
                  <c:v>20</c:v>
                </c:pt>
                <c:pt idx="233">
                  <c:v>20</c:v>
                </c:pt>
                <c:pt idx="234">
                  <c:v>20</c:v>
                </c:pt>
                <c:pt idx="235">
                  <c:v>20</c:v>
                </c:pt>
                <c:pt idx="236">
                  <c:v>20</c:v>
                </c:pt>
                <c:pt idx="237">
                  <c:v>20</c:v>
                </c:pt>
                <c:pt idx="238">
                  <c:v>20</c:v>
                </c:pt>
                <c:pt idx="239">
                  <c:v>20</c:v>
                </c:pt>
                <c:pt idx="240">
                  <c:v>20</c:v>
                </c:pt>
              </c:strCache>
            </c:strRef>
          </c:cat>
          <c:val>
            <c:numRef>
              <c:f>Ecosystem!$M$30:$M$269</c:f>
              <c:numCache>
                <c:formatCode>0</c:formatCode>
                <c:ptCount val="240"/>
                <c:pt idx="0">
                  <c:v>3600</c:v>
                </c:pt>
                <c:pt idx="1">
                  <c:v>2530.4946284848588</c:v>
                </c:pt>
                <c:pt idx="2">
                  <c:v>1485.4299753857481</c:v>
                </c:pt>
                <c:pt idx="3">
                  <c:v>710.87877889794208</c:v>
                </c:pt>
                <c:pt idx="4">
                  <c:v>272.07848589542027</c:v>
                </c:pt>
                <c:pt idx="5">
                  <c:v>84.859503765336257</c:v>
                </c:pt>
                <c:pt idx="6">
                  <c:v>44.603845526407397</c:v>
                </c:pt>
                <c:pt idx="7">
                  <c:v>42.060480778908207</c:v>
                </c:pt>
                <c:pt idx="8">
                  <c:v>52.05599931290886</c:v>
                </c:pt>
                <c:pt idx="9">
                  <c:v>76.288700787876678</c:v>
                </c:pt>
                <c:pt idx="10">
                  <c:v>125.24897854738059</c:v>
                </c:pt>
                <c:pt idx="11">
                  <c:v>220.68057171830458</c:v>
                </c:pt>
                <c:pt idx="12">
                  <c:v>396.13546318190089</c:v>
                </c:pt>
                <c:pt idx="13">
                  <c:v>655.1415556885712</c:v>
                </c:pt>
                <c:pt idx="14">
                  <c:v>819.60943246963745</c:v>
                </c:pt>
                <c:pt idx="15">
                  <c:v>729.75406865423645</c:v>
                </c:pt>
                <c:pt idx="16">
                  <c:v>608.85827642996253</c:v>
                </c:pt>
                <c:pt idx="17">
                  <c:v>518.04371210122179</c:v>
                </c:pt>
                <c:pt idx="18">
                  <c:v>466.33952812682475</c:v>
                </c:pt>
                <c:pt idx="19">
                  <c:v>446.5401322816731</c:v>
                </c:pt>
                <c:pt idx="20">
                  <c:v>449.42042652634831</c:v>
                </c:pt>
                <c:pt idx="21">
                  <c:v>466.14131965042452</c:v>
                </c:pt>
                <c:pt idx="22">
                  <c:v>487.78558439666176</c:v>
                </c:pt>
                <c:pt idx="23">
                  <c:v>505.90393049868214</c:v>
                </c:pt>
                <c:pt idx="24">
                  <c:v>514.79628652247675</c:v>
                </c:pt>
                <c:pt idx="25">
                  <c:v>513.53580079574886</c:v>
                </c:pt>
                <c:pt idx="26">
                  <c:v>505.34221108655203</c:v>
                </c:pt>
                <c:pt idx="27">
                  <c:v>494.85995788114298</c:v>
                </c:pt>
                <c:pt idx="28">
                  <c:v>485.78253808605314</c:v>
                </c:pt>
                <c:pt idx="29">
                  <c:v>479.95772457421918</c:v>
                </c:pt>
                <c:pt idx="30">
                  <c:v>477.55247419929304</c:v>
                </c:pt>
                <c:pt idx="31">
                  <c:v>477.61381234881327</c:v>
                </c:pt>
                <c:pt idx="32">
                  <c:v>478.68730361131117</c:v>
                </c:pt>
                <c:pt idx="33">
                  <c:v>479.37613676369847</c:v>
                </c:pt>
                <c:pt idx="34">
                  <c:v>478.75963662663781</c:v>
                </c:pt>
                <c:pt idx="35">
                  <c:v>476.58172199025398</c:v>
                </c:pt>
                <c:pt idx="36">
                  <c:v>473.17677658247544</c:v>
                </c:pt>
                <c:pt idx="37">
                  <c:v>469.20716969159565</c:v>
                </c:pt>
                <c:pt idx="38">
                  <c:v>465.3541428031067</c:v>
                </c:pt>
                <c:pt idx="39">
                  <c:v>462.086076810804</c:v>
                </c:pt>
                <c:pt idx="40">
                  <c:v>459.55969815038628</c:v>
                </c:pt>
                <c:pt idx="41">
                  <c:v>457.64649859318246</c:v>
                </c:pt>
                <c:pt idx="42">
                  <c:v>456.04287735985707</c:v>
                </c:pt>
                <c:pt idx="43">
                  <c:v>454.41239267236858</c:v>
                </c:pt>
                <c:pt idx="44">
                  <c:v>452.51092342133558</c:v>
                </c:pt>
                <c:pt idx="45">
                  <c:v>450.25736327432412</c:v>
                </c:pt>
                <c:pt idx="46">
                  <c:v>447.7341553603639</c:v>
                </c:pt>
                <c:pt idx="47">
                  <c:v>445.12855871814361</c:v>
                </c:pt>
                <c:pt idx="48">
                  <c:v>442.64596188599842</c:v>
                </c:pt>
                <c:pt idx="49">
                  <c:v>440.43182317607113</c:v>
                </c:pt>
                <c:pt idx="50">
                  <c:v>438.52889392596097</c:v>
                </c:pt>
                <c:pt idx="51">
                  <c:v>436.87875047741335</c:v>
                </c:pt>
                <c:pt idx="52">
                  <c:v>435.35975970296755</c:v>
                </c:pt>
                <c:pt idx="53">
                  <c:v>433.84250152529114</c:v>
                </c:pt>
                <c:pt idx="54">
                  <c:v>432.24022189763781</c:v>
                </c:pt>
                <c:pt idx="55">
                  <c:v>430.53620684576077</c:v>
                </c:pt>
                <c:pt idx="56">
                  <c:v>428.78044569875664</c:v>
                </c:pt>
                <c:pt idx="57">
                  <c:v>427.06061921401158</c:v>
                </c:pt>
                <c:pt idx="58">
                  <c:v>425.46199324553544</c:v>
                </c:pt>
                <c:pt idx="59">
                  <c:v>424.03337440395092</c:v>
                </c:pt>
                <c:pt idx="60">
                  <c:v>422.77166410826749</c:v>
                </c:pt>
                <c:pt idx="61">
                  <c:v>421.62872075397257</c:v>
                </c:pt>
                <c:pt idx="62">
                  <c:v>420.53524505954272</c:v>
                </c:pt>
                <c:pt idx="63">
                  <c:v>419.43046950684459</c:v>
                </c:pt>
                <c:pt idx="64">
                  <c:v>418.28528114175629</c:v>
                </c:pt>
                <c:pt idx="65">
                  <c:v>417.11011347629801</c:v>
                </c:pt>
                <c:pt idx="66">
                  <c:v>415.94585738134742</c:v>
                </c:pt>
                <c:pt idx="67">
                  <c:v>414.8431723519123</c:v>
                </c:pt>
                <c:pt idx="68">
                  <c:v>413.83986057730402</c:v>
                </c:pt>
                <c:pt idx="69">
                  <c:v>412.9457985850047</c:v>
                </c:pt>
                <c:pt idx="70">
                  <c:v>412.14086355752261</c:v>
                </c:pt>
                <c:pt idx="71">
                  <c:v>411.38547251787651</c:v>
                </c:pt>
                <c:pt idx="72">
                  <c:v>410.63827048800732</c:v>
                </c:pt>
                <c:pt idx="73">
                  <c:v>409.87304742624644</c:v>
                </c:pt>
                <c:pt idx="74">
                  <c:v>409.08789533778815</c:v>
                </c:pt>
                <c:pt idx="75">
                  <c:v>408.30337794786135</c:v>
                </c:pt>
                <c:pt idx="76">
                  <c:v>407.55136570120197</c:v>
                </c:pt>
                <c:pt idx="77">
                  <c:v>406.860021337376</c:v>
                </c:pt>
                <c:pt idx="78">
                  <c:v>406.24160648323777</c:v>
                </c:pt>
                <c:pt idx="79">
                  <c:v>405.68803080230526</c:v>
                </c:pt>
                <c:pt idx="80">
                  <c:v>405.17540438248147</c:v>
                </c:pt>
                <c:pt idx="81">
                  <c:v>404.67497933152799</c:v>
                </c:pt>
                <c:pt idx="82">
                  <c:v>404.16537374139466</c:v>
                </c:pt>
                <c:pt idx="83">
                  <c:v>403.64077900065786</c:v>
                </c:pt>
                <c:pt idx="84">
                  <c:v>403.1119123979081</c:v>
                </c:pt>
                <c:pt idx="85">
                  <c:v>402.59980590890001</c:v>
                </c:pt>
                <c:pt idx="86">
                  <c:v>402.12560694776334</c:v>
                </c:pt>
                <c:pt idx="87">
                  <c:v>401.70106583190625</c:v>
                </c:pt>
                <c:pt idx="88">
                  <c:v>401.32375351931228</c:v>
                </c:pt>
                <c:pt idx="89">
                  <c:v>400.97873490635834</c:v>
                </c:pt>
                <c:pt idx="90">
                  <c:v>400.64554142181169</c:v>
                </c:pt>
                <c:pt idx="91">
                  <c:v>400.30709430741899</c:v>
                </c:pt>
                <c:pt idx="92">
                  <c:v>399.95660003329897</c:v>
                </c:pt>
                <c:pt idx="93">
                  <c:v>399.59955340670882</c:v>
                </c:pt>
                <c:pt idx="94">
                  <c:v>399.25027931175822</c:v>
                </c:pt>
                <c:pt idx="95">
                  <c:v>398.92485942851107</c:v>
                </c:pt>
                <c:pt idx="96">
                  <c:v>398.63375202607324</c:v>
                </c:pt>
                <c:pt idx="97">
                  <c:v>398.37733486452493</c:v>
                </c:pt>
                <c:pt idx="98">
                  <c:v>398.14612446173783</c:v>
                </c:pt>
                <c:pt idx="99">
                  <c:v>397.9252886203127</c:v>
                </c:pt>
                <c:pt idx="100">
                  <c:v>397.70123253505602</c:v>
                </c:pt>
                <c:pt idx="101">
                  <c:v>397.46726671388961</c:v>
                </c:pt>
                <c:pt idx="102">
                  <c:v>397.22593200061061</c:v>
                </c:pt>
                <c:pt idx="103">
                  <c:v>396.98715370360355</c:v>
                </c:pt>
                <c:pt idx="104">
                  <c:v>396.76327349938049</c:v>
                </c:pt>
                <c:pt idx="105">
                  <c:v>396.56331870462361</c:v>
                </c:pt>
                <c:pt idx="106">
                  <c:v>396.38906434774657</c:v>
                </c:pt>
                <c:pt idx="107">
                  <c:v>396.23450753574627</c:v>
                </c:pt>
                <c:pt idx="108">
                  <c:v>396.08878845869384</c:v>
                </c:pt>
                <c:pt idx="109">
                  <c:v>395.9410857376472</c:v>
                </c:pt>
                <c:pt idx="110">
                  <c:v>395.78523125738479</c:v>
                </c:pt>
                <c:pt idx="111">
                  <c:v>395.62203229338201</c:v>
                </c:pt>
                <c:pt idx="112">
                  <c:v>395.45840242287181</c:v>
                </c:pt>
                <c:pt idx="113">
                  <c:v>395.30385658873865</c:v>
                </c:pt>
                <c:pt idx="114">
                  <c:v>395.16605806035329</c:v>
                </c:pt>
                <c:pt idx="115">
                  <c:v>395.0474295967839</c:v>
                </c:pt>
                <c:pt idx="116">
                  <c:v>394.94426079384039</c:v>
                </c:pt>
                <c:pt idx="117">
                  <c:v>394.84856812153527</c:v>
                </c:pt>
                <c:pt idx="118">
                  <c:v>394.75174224208473</c:v>
                </c:pt>
                <c:pt idx="119">
                  <c:v>394.64828304425299</c:v>
                </c:pt>
                <c:pt idx="120">
                  <c:v>394.53797142887754</c:v>
                </c:pt>
                <c:pt idx="121">
                  <c:v>394.42560010805647</c:v>
                </c:pt>
                <c:pt idx="122">
                  <c:v>394.31850902445723</c:v>
                </c:pt>
                <c:pt idx="123">
                  <c:v>394.22312899520585</c:v>
                </c:pt>
                <c:pt idx="124">
                  <c:v>394.14211190803991</c:v>
                </c:pt>
                <c:pt idx="125">
                  <c:v>394.07328269363438</c:v>
                </c:pt>
                <c:pt idx="126">
                  <c:v>394.01077967426204</c:v>
                </c:pt>
                <c:pt idx="127">
                  <c:v>393.94776690523463</c:v>
                </c:pt>
                <c:pt idx="128">
                  <c:v>393.87944109101761</c:v>
                </c:pt>
                <c:pt idx="129">
                  <c:v>393.80498973866111</c:v>
                </c:pt>
                <c:pt idx="130">
                  <c:v>393.72768735531429</c:v>
                </c:pt>
                <c:pt idx="131">
                  <c:v>393.6531810852581</c:v>
                </c:pt>
                <c:pt idx="132">
                  <c:v>393.58681650907744</c:v>
                </c:pt>
                <c:pt idx="133">
                  <c:v>393.53123576546341</c:v>
                </c:pt>
                <c:pt idx="134">
                  <c:v>393.48529599423796</c:v>
                </c:pt>
                <c:pt idx="135">
                  <c:v>393.44471862113704</c:v>
                </c:pt>
                <c:pt idx="136">
                  <c:v>393.40409487892657</c:v>
                </c:pt>
                <c:pt idx="137">
                  <c:v>393.3592929279572</c:v>
                </c:pt>
                <c:pt idx="138">
                  <c:v>393.30918157197493</c:v>
                </c:pt>
                <c:pt idx="139">
                  <c:v>393.25594106237884</c:v>
                </c:pt>
                <c:pt idx="140">
                  <c:v>393.2038932529411</c:v>
                </c:pt>
                <c:pt idx="141">
                  <c:v>393.15744319300416</c:v>
                </c:pt>
                <c:pt idx="142">
                  <c:v>393.11908849226262</c:v>
                </c:pt>
                <c:pt idx="143">
                  <c:v>393.08837443068649</c:v>
                </c:pt>
                <c:pt idx="144">
                  <c:v>393.06220983763694</c:v>
                </c:pt>
                <c:pt idx="145">
                  <c:v>393.03633613995038</c:v>
                </c:pt>
                <c:pt idx="146">
                  <c:v>393.00724230135347</c:v>
                </c:pt>
                <c:pt idx="147">
                  <c:v>392.97365562342372</c:v>
                </c:pt>
                <c:pt idx="148">
                  <c:v>392.93696841097693</c:v>
                </c:pt>
                <c:pt idx="149">
                  <c:v>392.90046335495805</c:v>
                </c:pt>
                <c:pt idx="150">
                  <c:v>392.86774013131361</c:v>
                </c:pt>
                <c:pt idx="151">
                  <c:v>392.84108022246238</c:v>
                </c:pt>
                <c:pt idx="152">
                  <c:v>392.82047770141355</c:v>
                </c:pt>
                <c:pt idx="153">
                  <c:v>392.80373240817465</c:v>
                </c:pt>
                <c:pt idx="154">
                  <c:v>392.78751190345088</c:v>
                </c:pt>
                <c:pt idx="155">
                  <c:v>392.76886429154763</c:v>
                </c:pt>
                <c:pt idx="156">
                  <c:v>392.74648945313834</c:v>
                </c:pt>
                <c:pt idx="157">
                  <c:v>392.72121667515773</c:v>
                </c:pt>
                <c:pt idx="158">
                  <c:v>392.69551528125749</c:v>
                </c:pt>
                <c:pt idx="159">
                  <c:v>392.67230243203721</c:v>
                </c:pt>
                <c:pt idx="160">
                  <c:v>392.65361130361208</c:v>
                </c:pt>
                <c:pt idx="161">
                  <c:v>392.63971710174411</c:v>
                </c:pt>
                <c:pt idx="162">
                  <c:v>392.62908592850658</c:v>
                </c:pt>
                <c:pt idx="163">
                  <c:v>392.6191289513726</c:v>
                </c:pt>
                <c:pt idx="164">
                  <c:v>392.60738838575008</c:v>
                </c:pt>
                <c:pt idx="165">
                  <c:v>392.5926084822446</c:v>
                </c:pt>
                <c:pt idx="166">
                  <c:v>392.5752219614169</c:v>
                </c:pt>
                <c:pt idx="167">
                  <c:v>392.55706423704993</c:v>
                </c:pt>
                <c:pt idx="168">
                  <c:v>392.5404795999292</c:v>
                </c:pt>
                <c:pt idx="169">
                  <c:v>392.52724551196673</c:v>
                </c:pt>
                <c:pt idx="170">
                  <c:v>392.51780110090317</c:v>
                </c:pt>
                <c:pt idx="171">
                  <c:v>392.51110723235661</c:v>
                </c:pt>
                <c:pt idx="172">
                  <c:v>392.50516952037981</c:v>
                </c:pt>
                <c:pt idx="173">
                  <c:v>392.49796023059696</c:v>
                </c:pt>
                <c:pt idx="174">
                  <c:v>392.48831089463613</c:v>
                </c:pt>
                <c:pt idx="175">
                  <c:v>392.47638096939704</c:v>
                </c:pt>
                <c:pt idx="176">
                  <c:v>392.4635149131808</c:v>
                </c:pt>
                <c:pt idx="177">
                  <c:v>392.45158057649155</c:v>
                </c:pt>
                <c:pt idx="178">
                  <c:v>392.44210762441799</c:v>
                </c:pt>
                <c:pt idx="179">
                  <c:v>392.43561802148224</c:v>
                </c:pt>
                <c:pt idx="180">
                  <c:v>392.43143632113936</c:v>
                </c:pt>
                <c:pt idx="181">
                  <c:v>392.42804069569667</c:v>
                </c:pt>
                <c:pt idx="182">
                  <c:v>392.42377288280147</c:v>
                </c:pt>
                <c:pt idx="183">
                  <c:v>392.41757478225713</c:v>
                </c:pt>
                <c:pt idx="184">
                  <c:v>392.40942352312857</c:v>
                </c:pt>
                <c:pt idx="185">
                  <c:v>392.40028634310806</c:v>
                </c:pt>
                <c:pt idx="186">
                  <c:v>392.39163837730013</c:v>
                </c:pt>
                <c:pt idx="187">
                  <c:v>392.38477846673192</c:v>
                </c:pt>
                <c:pt idx="188">
                  <c:v>392.38025641710675</c:v>
                </c:pt>
                <c:pt idx="189">
                  <c:v>392.37766049552391</c:v>
                </c:pt>
                <c:pt idx="190">
                  <c:v>392.37584207199973</c:v>
                </c:pt>
                <c:pt idx="191">
                  <c:v>392.37345667483544</c:v>
                </c:pt>
                <c:pt idx="192">
                  <c:v>392.36956615709204</c:v>
                </c:pt>
                <c:pt idx="193">
                  <c:v>392.3640317732478</c:v>
                </c:pt>
                <c:pt idx="194">
                  <c:v>392.35753368686028</c:v>
                </c:pt>
                <c:pt idx="195">
                  <c:v>392.35122616319501</c:v>
                </c:pt>
                <c:pt idx="196">
                  <c:v>392.34619903130709</c:v>
                </c:pt>
                <c:pt idx="197">
                  <c:v>392.34299380418514</c:v>
                </c:pt>
                <c:pt idx="198">
                  <c:v>392.34138659243166</c:v>
                </c:pt>
                <c:pt idx="199">
                  <c:v>392.34052130479108</c:v>
                </c:pt>
                <c:pt idx="200">
                  <c:v>392.33931717828261</c:v>
                </c:pt>
                <c:pt idx="201">
                  <c:v>392.33695660230717</c:v>
                </c:pt>
                <c:pt idx="202">
                  <c:v>392.33323285273383</c:v>
                </c:pt>
                <c:pt idx="203">
                  <c:v>392.32861006770577</c:v>
                </c:pt>
                <c:pt idx="204">
                  <c:v>392.32398262215145</c:v>
                </c:pt>
                <c:pt idx="205">
                  <c:v>392.32025515601981</c:v>
                </c:pt>
                <c:pt idx="206">
                  <c:v>392.3179383188953</c:v>
                </c:pt>
                <c:pt idx="207">
                  <c:v>392.31693892188139</c:v>
                </c:pt>
                <c:pt idx="208">
                  <c:v>392.31662828943541</c:v>
                </c:pt>
                <c:pt idx="209">
                  <c:v>392.31614511058217</c:v>
                </c:pt>
                <c:pt idx="210">
                  <c:v>392.31478711966099</c:v>
                </c:pt>
                <c:pt idx="211">
                  <c:v>392.31231348239072</c:v>
                </c:pt>
                <c:pt idx="212">
                  <c:v>392.30902791382937</c:v>
                </c:pt>
                <c:pt idx="213">
                  <c:v>392.3056161222442</c:v>
                </c:pt>
                <c:pt idx="214">
                  <c:v>392.30282152793484</c:v>
                </c:pt>
                <c:pt idx="215">
                  <c:v>392.30111098892922</c:v>
                </c:pt>
                <c:pt idx="216">
                  <c:v>392.30047940679208</c:v>
                </c:pt>
                <c:pt idx="217">
                  <c:v>392.30047327498738</c:v>
                </c:pt>
                <c:pt idx="218">
                  <c:v>392.30041220861108</c:v>
                </c:pt>
                <c:pt idx="219">
                  <c:v>392.2997006301963</c:v>
                </c:pt>
                <c:pt idx="220">
                  <c:v>392.29808692979009</c:v>
                </c:pt>
                <c:pt idx="221">
                  <c:v>392.29575755441095</c:v>
                </c:pt>
                <c:pt idx="222">
                  <c:v>392.29323215187014</c:v>
                </c:pt>
                <c:pt idx="223">
                  <c:v>392.2911158545304</c:v>
                </c:pt>
                <c:pt idx="224">
                  <c:v>392.28982553452761</c:v>
                </c:pt>
                <c:pt idx="225">
                  <c:v>392.28941280801848</c:v>
                </c:pt>
                <c:pt idx="226">
                  <c:v>392.28955771646491</c:v>
                </c:pt>
                <c:pt idx="227">
                  <c:v>392.28972770261805</c:v>
                </c:pt>
                <c:pt idx="228">
                  <c:v>392.2894233887111</c:v>
                </c:pt>
                <c:pt idx="229">
                  <c:v>392.28839789104171</c:v>
                </c:pt>
                <c:pt idx="230">
                  <c:v>392.28675356802387</c:v>
                </c:pt>
                <c:pt idx="231">
                  <c:v>392.28487911102957</c:v>
                </c:pt>
                <c:pt idx="232">
                  <c:v>392.28326255433103</c:v>
                </c:pt>
                <c:pt idx="233">
                  <c:v>392.2822691717729</c:v>
                </c:pt>
                <c:pt idx="234">
                  <c:v>392.28198454962313</c:v>
                </c:pt>
                <c:pt idx="235">
                  <c:v>392.28218937517698</c:v>
                </c:pt>
                <c:pt idx="236">
                  <c:v>392.28247081750521</c:v>
                </c:pt>
                <c:pt idx="237">
                  <c:v>392.28241451098779</c:v>
                </c:pt>
                <c:pt idx="238">
                  <c:v>392.28178805244642</c:v>
                </c:pt>
                <c:pt idx="239">
                  <c:v>392.28063495021587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578312"/>
        <c:axId val="501578704"/>
      </c:lineChart>
      <c:catAx>
        <c:axId val="297658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year month</a:t>
                </a:r>
              </a:p>
            </c:rich>
          </c:tx>
          <c:layout>
            <c:manualLayout>
              <c:xMode val="edge"/>
              <c:yMode val="edge"/>
              <c:x val="0.33940812238410539"/>
              <c:y val="0.8518552752671492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297658392"/>
        <c:crosses val="autoZero"/>
        <c:auto val="1"/>
        <c:lblAlgn val="ctr"/>
        <c:lblOffset val="100"/>
        <c:tickLblSkip val="20"/>
        <c:tickMarkSkip val="1"/>
        <c:noMultiLvlLbl val="0"/>
      </c:catAx>
      <c:valAx>
        <c:axId val="297658392"/>
        <c:scaling>
          <c:orientation val="minMax"/>
          <c:max val="10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Standing biomass</a:t>
                </a:r>
              </a:p>
            </c:rich>
          </c:tx>
          <c:layout>
            <c:manualLayout>
              <c:xMode val="edge"/>
              <c:yMode val="edge"/>
              <c:x val="3.6446509786212659E-2"/>
              <c:y val="0.263375544043949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297658000"/>
        <c:crosses val="autoZero"/>
        <c:crossBetween val="between"/>
      </c:valAx>
      <c:catAx>
        <c:axId val="501578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1578704"/>
        <c:crosses val="autoZero"/>
        <c:auto val="1"/>
        <c:lblAlgn val="ctr"/>
        <c:lblOffset val="100"/>
        <c:noMultiLvlLbl val="0"/>
      </c:catAx>
      <c:valAx>
        <c:axId val="501578704"/>
        <c:scaling>
          <c:orientation val="minMax"/>
          <c:max val="1000"/>
          <c:min val="0"/>
        </c:scaling>
        <c:delete val="0"/>
        <c:axPos val="r"/>
        <c:numFmt formatCode="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501578312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221042609538071"/>
          <c:y val="0.39506331606592426"/>
          <c:w val="0.20956743127072278"/>
          <c:h val="0.160494472151781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Secondary production (zoopl, insects)</a:t>
            </a:r>
          </a:p>
        </c:rich>
      </c:tx>
      <c:layout>
        <c:manualLayout>
          <c:xMode val="edge"/>
          <c:yMode val="edge"/>
          <c:x val="0.25799144279627478"/>
          <c:y val="4.09836885719946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840215736068904"/>
          <c:y val="0.22541028714597036"/>
          <c:w val="0.52968154627199782"/>
          <c:h val="0.4959026317211348"/>
        </c:manualLayout>
      </c:layout>
      <c:lineChart>
        <c:grouping val="standard"/>
        <c:varyColors val="0"/>
        <c:ser>
          <c:idx val="2"/>
          <c:order val="0"/>
          <c:tx>
            <c:strRef>
              <c:f>Ecosystem!$O$29</c:f>
              <c:strCache>
                <c:ptCount val="1"/>
                <c:pt idx="0">
                  <c:v>Biomass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Ecosystem!$A$29:$A$269</c:f>
              <c:strCache>
                <c:ptCount val="241"/>
                <c:pt idx="0">
                  <c:v>year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7</c:v>
                </c:pt>
                <c:pt idx="74">
                  <c:v>7</c:v>
                </c:pt>
                <c:pt idx="75">
                  <c:v>7</c:v>
                </c:pt>
                <c:pt idx="76">
                  <c:v>7</c:v>
                </c:pt>
                <c:pt idx="77">
                  <c:v>7</c:v>
                </c:pt>
                <c:pt idx="78">
                  <c:v>7</c:v>
                </c:pt>
                <c:pt idx="79">
                  <c:v>7</c:v>
                </c:pt>
                <c:pt idx="80">
                  <c:v>7</c:v>
                </c:pt>
                <c:pt idx="81">
                  <c:v>7</c:v>
                </c:pt>
                <c:pt idx="82">
                  <c:v>7</c:v>
                </c:pt>
                <c:pt idx="83">
                  <c:v>7</c:v>
                </c:pt>
                <c:pt idx="84">
                  <c:v>7</c:v>
                </c:pt>
                <c:pt idx="85">
                  <c:v>8</c:v>
                </c:pt>
                <c:pt idx="86">
                  <c:v>8</c:v>
                </c:pt>
                <c:pt idx="87">
                  <c:v>8</c:v>
                </c:pt>
                <c:pt idx="88">
                  <c:v>8</c:v>
                </c:pt>
                <c:pt idx="89">
                  <c:v>8</c:v>
                </c:pt>
                <c:pt idx="90">
                  <c:v>8</c:v>
                </c:pt>
                <c:pt idx="91">
                  <c:v>8</c:v>
                </c:pt>
                <c:pt idx="92">
                  <c:v>8</c:v>
                </c:pt>
                <c:pt idx="93">
                  <c:v>8</c:v>
                </c:pt>
                <c:pt idx="94">
                  <c:v>8</c:v>
                </c:pt>
                <c:pt idx="95">
                  <c:v>8</c:v>
                </c:pt>
                <c:pt idx="96">
                  <c:v>8</c:v>
                </c:pt>
                <c:pt idx="97">
                  <c:v>9</c:v>
                </c:pt>
                <c:pt idx="98">
                  <c:v>9</c:v>
                </c:pt>
                <c:pt idx="99">
                  <c:v>9</c:v>
                </c:pt>
                <c:pt idx="100">
                  <c:v>9</c:v>
                </c:pt>
                <c:pt idx="101">
                  <c:v>9</c:v>
                </c:pt>
                <c:pt idx="102">
                  <c:v>9</c:v>
                </c:pt>
                <c:pt idx="103">
                  <c:v>9</c:v>
                </c:pt>
                <c:pt idx="104">
                  <c:v>9</c:v>
                </c:pt>
                <c:pt idx="105">
                  <c:v>9</c:v>
                </c:pt>
                <c:pt idx="106">
                  <c:v>9</c:v>
                </c:pt>
                <c:pt idx="107">
                  <c:v>9</c:v>
                </c:pt>
                <c:pt idx="108">
                  <c:v>9</c:v>
                </c:pt>
                <c:pt idx="109">
                  <c:v>10</c:v>
                </c:pt>
                <c:pt idx="110">
                  <c:v>10</c:v>
                </c:pt>
                <c:pt idx="111">
                  <c:v>10</c:v>
                </c:pt>
                <c:pt idx="112">
                  <c:v>10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10</c:v>
                </c:pt>
                <c:pt idx="119">
                  <c:v>10</c:v>
                </c:pt>
                <c:pt idx="120">
                  <c:v>10</c:v>
                </c:pt>
                <c:pt idx="121">
                  <c:v>11</c:v>
                </c:pt>
                <c:pt idx="122">
                  <c:v>11</c:v>
                </c:pt>
                <c:pt idx="123">
                  <c:v>11</c:v>
                </c:pt>
                <c:pt idx="124">
                  <c:v>11</c:v>
                </c:pt>
                <c:pt idx="125">
                  <c:v>11</c:v>
                </c:pt>
                <c:pt idx="126">
                  <c:v>11</c:v>
                </c:pt>
                <c:pt idx="127">
                  <c:v>11</c:v>
                </c:pt>
                <c:pt idx="128">
                  <c:v>11</c:v>
                </c:pt>
                <c:pt idx="129">
                  <c:v>11</c:v>
                </c:pt>
                <c:pt idx="130">
                  <c:v>11</c:v>
                </c:pt>
                <c:pt idx="131">
                  <c:v>11</c:v>
                </c:pt>
                <c:pt idx="132">
                  <c:v>11</c:v>
                </c:pt>
                <c:pt idx="133">
                  <c:v>12</c:v>
                </c:pt>
                <c:pt idx="134">
                  <c:v>12</c:v>
                </c:pt>
                <c:pt idx="135">
                  <c:v>12</c:v>
                </c:pt>
                <c:pt idx="136">
                  <c:v>12</c:v>
                </c:pt>
                <c:pt idx="137">
                  <c:v>12</c:v>
                </c:pt>
                <c:pt idx="138">
                  <c:v>12</c:v>
                </c:pt>
                <c:pt idx="139">
                  <c:v>12</c:v>
                </c:pt>
                <c:pt idx="140">
                  <c:v>12</c:v>
                </c:pt>
                <c:pt idx="141">
                  <c:v>12</c:v>
                </c:pt>
                <c:pt idx="142">
                  <c:v>12</c:v>
                </c:pt>
                <c:pt idx="143">
                  <c:v>12</c:v>
                </c:pt>
                <c:pt idx="144">
                  <c:v>12</c:v>
                </c:pt>
                <c:pt idx="145">
                  <c:v>13</c:v>
                </c:pt>
                <c:pt idx="146">
                  <c:v>13</c:v>
                </c:pt>
                <c:pt idx="147">
                  <c:v>13</c:v>
                </c:pt>
                <c:pt idx="148">
                  <c:v>13</c:v>
                </c:pt>
                <c:pt idx="149">
                  <c:v>13</c:v>
                </c:pt>
                <c:pt idx="150">
                  <c:v>13</c:v>
                </c:pt>
                <c:pt idx="151">
                  <c:v>13</c:v>
                </c:pt>
                <c:pt idx="152">
                  <c:v>13</c:v>
                </c:pt>
                <c:pt idx="153">
                  <c:v>13</c:v>
                </c:pt>
                <c:pt idx="154">
                  <c:v>13</c:v>
                </c:pt>
                <c:pt idx="155">
                  <c:v>13</c:v>
                </c:pt>
                <c:pt idx="156">
                  <c:v>13</c:v>
                </c:pt>
                <c:pt idx="157">
                  <c:v>14</c:v>
                </c:pt>
                <c:pt idx="158">
                  <c:v>14</c:v>
                </c:pt>
                <c:pt idx="159">
                  <c:v>14</c:v>
                </c:pt>
                <c:pt idx="160">
                  <c:v>14</c:v>
                </c:pt>
                <c:pt idx="161">
                  <c:v>14</c:v>
                </c:pt>
                <c:pt idx="162">
                  <c:v>14</c:v>
                </c:pt>
                <c:pt idx="163">
                  <c:v>14</c:v>
                </c:pt>
                <c:pt idx="164">
                  <c:v>14</c:v>
                </c:pt>
                <c:pt idx="165">
                  <c:v>14</c:v>
                </c:pt>
                <c:pt idx="166">
                  <c:v>14</c:v>
                </c:pt>
                <c:pt idx="167">
                  <c:v>14</c:v>
                </c:pt>
                <c:pt idx="168">
                  <c:v>14</c:v>
                </c:pt>
                <c:pt idx="169">
                  <c:v>15</c:v>
                </c:pt>
                <c:pt idx="170">
                  <c:v>15</c:v>
                </c:pt>
                <c:pt idx="171">
                  <c:v>15</c:v>
                </c:pt>
                <c:pt idx="172">
                  <c:v>15</c:v>
                </c:pt>
                <c:pt idx="173">
                  <c:v>15</c:v>
                </c:pt>
                <c:pt idx="174">
                  <c:v>15</c:v>
                </c:pt>
                <c:pt idx="175">
                  <c:v>15</c:v>
                </c:pt>
                <c:pt idx="176">
                  <c:v>15</c:v>
                </c:pt>
                <c:pt idx="177">
                  <c:v>15</c:v>
                </c:pt>
                <c:pt idx="178">
                  <c:v>15</c:v>
                </c:pt>
                <c:pt idx="179">
                  <c:v>15</c:v>
                </c:pt>
                <c:pt idx="180">
                  <c:v>15</c:v>
                </c:pt>
                <c:pt idx="181">
                  <c:v>16</c:v>
                </c:pt>
                <c:pt idx="182">
                  <c:v>16</c:v>
                </c:pt>
                <c:pt idx="183">
                  <c:v>16</c:v>
                </c:pt>
                <c:pt idx="184">
                  <c:v>16</c:v>
                </c:pt>
                <c:pt idx="185">
                  <c:v>16</c:v>
                </c:pt>
                <c:pt idx="186">
                  <c:v>16</c:v>
                </c:pt>
                <c:pt idx="187">
                  <c:v>16</c:v>
                </c:pt>
                <c:pt idx="188">
                  <c:v>16</c:v>
                </c:pt>
                <c:pt idx="189">
                  <c:v>16</c:v>
                </c:pt>
                <c:pt idx="190">
                  <c:v>16</c:v>
                </c:pt>
                <c:pt idx="191">
                  <c:v>16</c:v>
                </c:pt>
                <c:pt idx="192">
                  <c:v>16</c:v>
                </c:pt>
                <c:pt idx="193">
                  <c:v>17</c:v>
                </c:pt>
                <c:pt idx="194">
                  <c:v>17</c:v>
                </c:pt>
                <c:pt idx="195">
                  <c:v>17</c:v>
                </c:pt>
                <c:pt idx="196">
                  <c:v>17</c:v>
                </c:pt>
                <c:pt idx="197">
                  <c:v>17</c:v>
                </c:pt>
                <c:pt idx="198">
                  <c:v>17</c:v>
                </c:pt>
                <c:pt idx="199">
                  <c:v>17</c:v>
                </c:pt>
                <c:pt idx="200">
                  <c:v>17</c:v>
                </c:pt>
                <c:pt idx="201">
                  <c:v>17</c:v>
                </c:pt>
                <c:pt idx="202">
                  <c:v>17</c:v>
                </c:pt>
                <c:pt idx="203">
                  <c:v>17</c:v>
                </c:pt>
                <c:pt idx="204">
                  <c:v>17</c:v>
                </c:pt>
                <c:pt idx="205">
                  <c:v>18</c:v>
                </c:pt>
                <c:pt idx="206">
                  <c:v>18</c:v>
                </c:pt>
                <c:pt idx="207">
                  <c:v>18</c:v>
                </c:pt>
                <c:pt idx="208">
                  <c:v>18</c:v>
                </c:pt>
                <c:pt idx="209">
                  <c:v>18</c:v>
                </c:pt>
                <c:pt idx="210">
                  <c:v>18</c:v>
                </c:pt>
                <c:pt idx="211">
                  <c:v>18</c:v>
                </c:pt>
                <c:pt idx="212">
                  <c:v>18</c:v>
                </c:pt>
                <c:pt idx="213">
                  <c:v>18</c:v>
                </c:pt>
                <c:pt idx="214">
                  <c:v>18</c:v>
                </c:pt>
                <c:pt idx="215">
                  <c:v>18</c:v>
                </c:pt>
                <c:pt idx="216">
                  <c:v>18</c:v>
                </c:pt>
                <c:pt idx="217">
                  <c:v>19</c:v>
                </c:pt>
                <c:pt idx="218">
                  <c:v>19</c:v>
                </c:pt>
                <c:pt idx="219">
                  <c:v>19</c:v>
                </c:pt>
                <c:pt idx="220">
                  <c:v>19</c:v>
                </c:pt>
                <c:pt idx="221">
                  <c:v>19</c:v>
                </c:pt>
                <c:pt idx="222">
                  <c:v>19</c:v>
                </c:pt>
                <c:pt idx="223">
                  <c:v>19</c:v>
                </c:pt>
                <c:pt idx="224">
                  <c:v>19</c:v>
                </c:pt>
                <c:pt idx="225">
                  <c:v>19</c:v>
                </c:pt>
                <c:pt idx="226">
                  <c:v>19</c:v>
                </c:pt>
                <c:pt idx="227">
                  <c:v>19</c:v>
                </c:pt>
                <c:pt idx="228">
                  <c:v>19</c:v>
                </c:pt>
                <c:pt idx="229">
                  <c:v>20</c:v>
                </c:pt>
                <c:pt idx="230">
                  <c:v>20</c:v>
                </c:pt>
                <c:pt idx="231">
                  <c:v>20</c:v>
                </c:pt>
                <c:pt idx="232">
                  <c:v>20</c:v>
                </c:pt>
                <c:pt idx="233">
                  <c:v>20</c:v>
                </c:pt>
                <c:pt idx="234">
                  <c:v>20</c:v>
                </c:pt>
                <c:pt idx="235">
                  <c:v>20</c:v>
                </c:pt>
                <c:pt idx="236">
                  <c:v>20</c:v>
                </c:pt>
                <c:pt idx="237">
                  <c:v>20</c:v>
                </c:pt>
                <c:pt idx="238">
                  <c:v>20</c:v>
                </c:pt>
                <c:pt idx="239">
                  <c:v>20</c:v>
                </c:pt>
                <c:pt idx="240">
                  <c:v>20</c:v>
                </c:pt>
              </c:strCache>
            </c:strRef>
          </c:cat>
          <c:val>
            <c:numRef>
              <c:f>Ecosystem!$O$30:$O$269</c:f>
              <c:numCache>
                <c:formatCode>0</c:formatCode>
                <c:ptCount val="240"/>
                <c:pt idx="0" formatCode="General">
                  <c:v>500</c:v>
                </c:pt>
                <c:pt idx="1">
                  <c:v>433.33333333333326</c:v>
                </c:pt>
                <c:pt idx="2">
                  <c:v>283.13355315777073</c:v>
                </c:pt>
                <c:pt idx="3">
                  <c:v>164.92133010387391</c:v>
                </c:pt>
                <c:pt idx="4">
                  <c:v>76.559885722228131</c:v>
                </c:pt>
                <c:pt idx="5">
                  <c:v>28.430631926556941</c:v>
                </c:pt>
                <c:pt idx="6">
                  <c:v>9.8839185745168407</c:v>
                </c:pt>
                <c:pt idx="7">
                  <c:v>4.0423914286601068</c:v>
                </c:pt>
                <c:pt idx="8">
                  <c:v>1.9970278134512851</c:v>
                </c:pt>
                <c:pt idx="9">
                  <c:v>1.1682227765176942</c:v>
                </c:pt>
                <c:pt idx="10">
                  <c:v>0.80717467114434727</c:v>
                </c:pt>
                <c:pt idx="11">
                  <c:v>0.67533749770488516</c:v>
                </c:pt>
                <c:pt idx="12">
                  <c:v>0.720823201295688</c:v>
                </c:pt>
                <c:pt idx="13">
                  <c:v>1.0291961933350677</c:v>
                </c:pt>
                <c:pt idx="14">
                  <c:v>1.8747419780097643</c:v>
                </c:pt>
                <c:pt idx="15">
                  <c:v>3.4337751091317559</c:v>
                </c:pt>
                <c:pt idx="16">
                  <c:v>4.9909662438703366</c:v>
                </c:pt>
                <c:pt idx="17">
                  <c:v>5.9858400398685134</c:v>
                </c:pt>
                <c:pt idx="18">
                  <c:v>6.3812120976085209</c:v>
                </c:pt>
                <c:pt idx="19">
                  <c:v>6.469896781677873</c:v>
                </c:pt>
                <c:pt idx="20">
                  <c:v>6.543893257865558</c:v>
                </c:pt>
                <c:pt idx="21">
                  <c:v>6.7865934459980863</c:v>
                </c:pt>
                <c:pt idx="22">
                  <c:v>7.2909352813558916</c:v>
                </c:pt>
                <c:pt idx="23">
                  <c:v>8.084257924907531</c:v>
                </c:pt>
                <c:pt idx="24">
                  <c:v>9.1317829417306395</c:v>
                </c:pt>
                <c:pt idx="25">
                  <c:v>10.340134689848593</c:v>
                </c:pt>
                <c:pt idx="26">
                  <c:v>11.58808993759747</c:v>
                </c:pt>
                <c:pt idx="27">
                  <c:v>12.779258110386273</c:v>
                </c:pt>
                <c:pt idx="28">
                  <c:v>13.880325590651196</c:v>
                </c:pt>
                <c:pt idx="29">
                  <c:v>14.92122956040798</c:v>
                </c:pt>
                <c:pt idx="30">
                  <c:v>15.967254580337311</c:v>
                </c:pt>
                <c:pt idx="31">
                  <c:v>17.085984243855471</c:v>
                </c:pt>
                <c:pt idx="32">
                  <c:v>18.323319043444499</c:v>
                </c:pt>
                <c:pt idx="33">
                  <c:v>19.691913033035298</c:v>
                </c:pt>
                <c:pt idx="34">
                  <c:v>21.171173891805303</c:v>
                </c:pt>
                <c:pt idx="35">
                  <c:v>22.717280715963902</c:v>
                </c:pt>
                <c:pt idx="36">
                  <c:v>24.279959276519516</c:v>
                </c:pt>
                <c:pt idx="37">
                  <c:v>25.819885853650149</c:v>
                </c:pt>
                <c:pt idx="38">
                  <c:v>27.319768766577049</c:v>
                </c:pt>
                <c:pt idx="39">
                  <c:v>28.785261199569604</c:v>
                </c:pt>
                <c:pt idx="40">
                  <c:v>30.236935770487932</c:v>
                </c:pt>
                <c:pt idx="41">
                  <c:v>31.698117452351248</c:v>
                </c:pt>
                <c:pt idx="42">
                  <c:v>33.183887291800247</c:v>
                </c:pt>
                <c:pt idx="43">
                  <c:v>34.694929421012269</c:v>
                </c:pt>
                <c:pt idx="44">
                  <c:v>36.217590524060299</c:v>
                </c:pt>
                <c:pt idx="45">
                  <c:v>37.729350470607386</c:v>
                </c:pt>
                <c:pt idx="46">
                  <c:v>39.207164279402761</c:v>
                </c:pt>
                <c:pt idx="47">
                  <c:v>40.635241479148831</c:v>
                </c:pt>
                <c:pt idx="48">
                  <c:v>42.0092557449669</c:v>
                </c:pt>
                <c:pt idx="49">
                  <c:v>43.335675667208861</c:v>
                </c:pt>
                <c:pt idx="50">
                  <c:v>44.62705631123157</c:v>
                </c:pt>
                <c:pt idx="51">
                  <c:v>45.89566137450548</c:v>
                </c:pt>
                <c:pt idx="52">
                  <c:v>47.148111135407618</c:v>
                </c:pt>
                <c:pt idx="53">
                  <c:v>48.382987636414818</c:v>
                </c:pt>
                <c:pt idx="54">
                  <c:v>49.591979806776727</c:v>
                </c:pt>
                <c:pt idx="55">
                  <c:v>50.763756803473044</c:v>
                </c:pt>
                <c:pt idx="56">
                  <c:v>51.888772340206629</c:v>
                </c:pt>
                <c:pt idx="57">
                  <c:v>52.962964474713424</c:v>
                </c:pt>
                <c:pt idx="58">
                  <c:v>53.988920504524529</c:v>
                </c:pt>
                <c:pt idx="59">
                  <c:v>54.974251487894549</c:v>
                </c:pt>
                <c:pt idx="60">
                  <c:v>55.928109769515615</c:v>
                </c:pt>
                <c:pt idx="61">
                  <c:v>56.857456782335937</c:v>
                </c:pt>
                <c:pt idx="62">
                  <c:v>57.764624062513818</c:v>
                </c:pt>
                <c:pt idx="63">
                  <c:v>58.647035711376866</c:v>
                </c:pt>
                <c:pt idx="64">
                  <c:v>59.499012576796126</c:v>
                </c:pt>
                <c:pt idx="65">
                  <c:v>60.314740142468779</c:v>
                </c:pt>
                <c:pt idx="66">
                  <c:v>61.091068466616662</c:v>
                </c:pt>
                <c:pt idx="67">
                  <c:v>61.828974965197546</c:v>
                </c:pt>
                <c:pt idx="68">
                  <c:v>62.533171591307422</c:v>
                </c:pt>
                <c:pt idx="69">
                  <c:v>63.210168516576886</c:v>
                </c:pt>
                <c:pt idx="70">
                  <c:v>63.86573708382852</c:v>
                </c:pt>
                <c:pt idx="71">
                  <c:v>64.502889089373213</c:v>
                </c:pt>
                <c:pt idx="72">
                  <c:v>65.121180582128773</c:v>
                </c:pt>
                <c:pt idx="73">
                  <c:v>65.717531995869152</c:v>
                </c:pt>
                <c:pt idx="74">
                  <c:v>66.28810748291427</c:v>
                </c:pt>
                <c:pt idx="75">
                  <c:v>66.830379260987925</c:v>
                </c:pt>
                <c:pt idx="76">
                  <c:v>67.344479211377134</c:v>
                </c:pt>
                <c:pt idx="77">
                  <c:v>67.833303912746786</c:v>
                </c:pt>
                <c:pt idx="78">
                  <c:v>68.301413606621054</c:v>
                </c:pt>
                <c:pt idx="79">
                  <c:v>68.753283821895906</c:v>
                </c:pt>
                <c:pt idx="80">
                  <c:v>69.191706669287157</c:v>
                </c:pt>
                <c:pt idx="81">
                  <c:v>69.617017391072864</c:v>
                </c:pt>
                <c:pt idx="82">
                  <c:v>70.027422551344827</c:v>
                </c:pt>
                <c:pt idx="83">
                  <c:v>70.420217460605187</c:v>
                </c:pt>
                <c:pt idx="84">
                  <c:v>70.793311673853793</c:v>
                </c:pt>
                <c:pt idx="85">
                  <c:v>71.146382346968608</c:v>
                </c:pt>
                <c:pt idx="86">
                  <c:v>71.481176710037005</c:v>
                </c:pt>
                <c:pt idx="87">
                  <c:v>71.800884869240662</c:v>
                </c:pt>
                <c:pt idx="88">
                  <c:v>72.108914799574791</c:v>
                </c:pt>
                <c:pt idx="89">
                  <c:v>72.407640352842989</c:v>
                </c:pt>
                <c:pt idx="90">
                  <c:v>72.697667976856479</c:v>
                </c:pt>
                <c:pt idx="91">
                  <c:v>72.97790894229864</c:v>
                </c:pt>
                <c:pt idx="92">
                  <c:v>73.246377985621422</c:v>
                </c:pt>
                <c:pt idx="93">
                  <c:v>73.501328594173586</c:v>
                </c:pt>
                <c:pt idx="94">
                  <c:v>73.742209946160642</c:v>
                </c:pt>
                <c:pt idx="95">
                  <c:v>73.970036731945797</c:v>
                </c:pt>
                <c:pt idx="96">
                  <c:v>74.187043568979774</c:v>
                </c:pt>
                <c:pt idx="97">
                  <c:v>74.395817322724213</c:v>
                </c:pt>
                <c:pt idx="98">
                  <c:v>74.598318229307779</c:v>
                </c:pt>
                <c:pt idx="99">
                  <c:v>74.795224933987754</c:v>
                </c:pt>
                <c:pt idx="100">
                  <c:v>74.985871653242128</c:v>
                </c:pt>
                <c:pt idx="101">
                  <c:v>75.168772091033134</c:v>
                </c:pt>
                <c:pt idx="102">
                  <c:v>75.342468609804499</c:v>
                </c:pt>
                <c:pt idx="103">
                  <c:v>75.506316384613598</c:v>
                </c:pt>
                <c:pt idx="104">
                  <c:v>75.660861220320612</c:v>
                </c:pt>
                <c:pt idx="105">
                  <c:v>75.807666819618134</c:v>
                </c:pt>
                <c:pt idx="106">
                  <c:v>75.948697904902019</c:v>
                </c:pt>
                <c:pt idx="107">
                  <c:v>76.085555402841436</c:v>
                </c:pt>
                <c:pt idx="108">
                  <c:v>76.218908390515736</c:v>
                </c:pt>
                <c:pt idx="109">
                  <c:v>76.348361992194157</c:v>
                </c:pt>
                <c:pt idx="110">
                  <c:v>76.472796195144809</c:v>
                </c:pt>
                <c:pt idx="111">
                  <c:v>76.591001933906142</c:v>
                </c:pt>
                <c:pt idx="112">
                  <c:v>76.702318864727374</c:v>
                </c:pt>
                <c:pt idx="113">
                  <c:v>76.806993442675804</c:v>
                </c:pt>
                <c:pt idx="114">
                  <c:v>76.906113831964973</c:v>
                </c:pt>
                <c:pt idx="115">
                  <c:v>77.001172743014493</c:v>
                </c:pt>
                <c:pt idx="116">
                  <c:v>77.09347101164721</c:v>
                </c:pt>
                <c:pt idx="117">
                  <c:v>77.183633627192876</c:v>
                </c:pt>
                <c:pt idx="118">
                  <c:v>77.271445880654056</c:v>
                </c:pt>
                <c:pt idx="119">
                  <c:v>77.35606546178127</c:v>
                </c:pt>
                <c:pt idx="120">
                  <c:v>77.436497861400284</c:v>
                </c:pt>
                <c:pt idx="121">
                  <c:v>77.512111906369242</c:v>
                </c:pt>
                <c:pt idx="122">
                  <c:v>77.582965557247761</c:v>
                </c:pt>
                <c:pt idx="123">
                  <c:v>77.649807500728244</c:v>
                </c:pt>
                <c:pt idx="124">
                  <c:v>77.713770443102575</c:v>
                </c:pt>
                <c:pt idx="125">
                  <c:v>77.775907695923593</c:v>
                </c:pt>
                <c:pt idx="126">
                  <c:v>77.836786098463648</c:v>
                </c:pt>
                <c:pt idx="127">
                  <c:v>77.896312404741565</c:v>
                </c:pt>
                <c:pt idx="128">
                  <c:v>77.953858142419364</c:v>
                </c:pt>
                <c:pt idx="129">
                  <c:v>78.008612906612797</c:v>
                </c:pt>
                <c:pt idx="130">
                  <c:v>78.059998543347405</c:v>
                </c:pt>
                <c:pt idx="131">
                  <c:v>78.107957904352673</c:v>
                </c:pt>
                <c:pt idx="132">
                  <c:v>78.152996541903548</c:v>
                </c:pt>
                <c:pt idx="133">
                  <c:v>78.195971264756338</c:v>
                </c:pt>
                <c:pt idx="134">
                  <c:v>78.237731992958771</c:v>
                </c:pt>
                <c:pt idx="135">
                  <c:v>78.278782937503934</c:v>
                </c:pt>
                <c:pt idx="136">
                  <c:v>78.319112164650676</c:v>
                </c:pt>
                <c:pt idx="137">
                  <c:v>78.35825665204986</c:v>
                </c:pt>
                <c:pt idx="138">
                  <c:v>78.39556248196638</c:v>
                </c:pt>
                <c:pt idx="139">
                  <c:v>78.430515435051021</c:v>
                </c:pt>
                <c:pt idx="140">
                  <c:v>78.462992096010311</c:v>
                </c:pt>
                <c:pt idx="141">
                  <c:v>78.493324082278875</c:v>
                </c:pt>
                <c:pt idx="142">
                  <c:v>78.522156155473368</c:v>
                </c:pt>
                <c:pt idx="143">
                  <c:v>78.550171361361095</c:v>
                </c:pt>
                <c:pt idx="144">
                  <c:v>78.577811653546604</c:v>
                </c:pt>
                <c:pt idx="145">
                  <c:v>78.605118045589961</c:v>
                </c:pt>
                <c:pt idx="146">
                  <c:v>78.631755259878872</c:v>
                </c:pt>
                <c:pt idx="147">
                  <c:v>78.657200975396535</c:v>
                </c:pt>
                <c:pt idx="148">
                  <c:v>78.681007839599516</c:v>
                </c:pt>
                <c:pt idx="149">
                  <c:v>78.703018575490375</c:v>
                </c:pt>
                <c:pt idx="150">
                  <c:v>78.723441077489127</c:v>
                </c:pt>
                <c:pt idx="151">
                  <c:v>78.742757034449596</c:v>
                </c:pt>
                <c:pt idx="152">
                  <c:v>78.76151279356003</c:v>
                </c:pt>
                <c:pt idx="153">
                  <c:v>78.780091021342315</c:v>
                </c:pt>
                <c:pt idx="154">
                  <c:v>78.798565367185304</c:v>
                </c:pt>
                <c:pt idx="155">
                  <c:v>78.816698529042782</c:v>
                </c:pt>
                <c:pt idx="156">
                  <c:v>78.834077640635655</c:v>
                </c:pt>
                <c:pt idx="157">
                  <c:v>78.85032033437804</c:v>
                </c:pt>
                <c:pt idx="158">
                  <c:v>78.865256690408046</c:v>
                </c:pt>
                <c:pt idx="159">
                  <c:v>78.879007524142736</c:v>
                </c:pt>
                <c:pt idx="160">
                  <c:v>78.891929309993714</c:v>
                </c:pt>
                <c:pt idx="161">
                  <c:v>78.904456683610647</c:v>
                </c:pt>
                <c:pt idx="162">
                  <c:v>78.91691740866203</c:v>
                </c:pt>
                <c:pt idx="163">
                  <c:v>78.929403242149306</c:v>
                </c:pt>
                <c:pt idx="164">
                  <c:v>78.941751272399131</c:v>
                </c:pt>
                <c:pt idx="165">
                  <c:v>78.953638681556754</c:v>
                </c:pt>
                <c:pt idx="166">
                  <c:v>78.964743451389253</c:v>
                </c:pt>
                <c:pt idx="167">
                  <c:v>78.974896553932012</c:v>
                </c:pt>
                <c:pt idx="168">
                  <c:v>78.984158508178666</c:v>
                </c:pt>
                <c:pt idx="169">
                  <c:v>78.992789982396175</c:v>
                </c:pt>
                <c:pt idx="170">
                  <c:v>79.001134628166412</c:v>
                </c:pt>
                <c:pt idx="171">
                  <c:v>79.009470410314265</c:v>
                </c:pt>
                <c:pt idx="172">
                  <c:v>79.017896938128189</c:v>
                </c:pt>
                <c:pt idx="173">
                  <c:v>79.026307053046793</c:v>
                </c:pt>
                <c:pt idx="174">
                  <c:v>79.034451226518883</c:v>
                </c:pt>
                <c:pt idx="175">
                  <c:v>79.042061746046528</c:v>
                </c:pt>
                <c:pt idx="176">
                  <c:v>79.048978720956711</c:v>
                </c:pt>
                <c:pt idx="177">
                  <c:v>79.055221901045826</c:v>
                </c:pt>
                <c:pt idx="178">
                  <c:v>79.060979040991356</c:v>
                </c:pt>
                <c:pt idx="179">
                  <c:v>79.066520007228362</c:v>
                </c:pt>
                <c:pt idx="180">
                  <c:v>79.072078347494056</c:v>
                </c:pt>
                <c:pt idx="181">
                  <c:v>79.077754462944029</c:v>
                </c:pt>
                <c:pt idx="182">
                  <c:v>79.083482315729555</c:v>
                </c:pt>
                <c:pt idx="183">
                  <c:v>79.089071395281621</c:v>
                </c:pt>
                <c:pt idx="184">
                  <c:v>79.09430171553177</c:v>
                </c:pt>
                <c:pt idx="185">
                  <c:v>79.099027146323095</c:v>
                </c:pt>
                <c:pt idx="186">
                  <c:v>79.103240817326864</c:v>
                </c:pt>
                <c:pt idx="187">
                  <c:v>79.107075384804773</c:v>
                </c:pt>
                <c:pt idx="188">
                  <c:v>79.110741181093204</c:v>
                </c:pt>
                <c:pt idx="189">
                  <c:v>79.11443270149698</c:v>
                </c:pt>
                <c:pt idx="190">
                  <c:v>79.118246467470499</c:v>
                </c:pt>
                <c:pt idx="191">
                  <c:v>79.122146177597472</c:v>
                </c:pt>
                <c:pt idx="192">
                  <c:v>79.12598834515336</c:v>
                </c:pt>
                <c:pt idx="193">
                  <c:v>79.12959414822592</c:v>
                </c:pt>
                <c:pt idx="194">
                  <c:v>79.132833392140626</c:v>
                </c:pt>
                <c:pt idx="195">
                  <c:v>79.135682735660197</c:v>
                </c:pt>
                <c:pt idx="196">
                  <c:v>79.138233568259679</c:v>
                </c:pt>
                <c:pt idx="197">
                  <c:v>79.140648462501687</c:v>
                </c:pt>
                <c:pt idx="198">
                  <c:v>79.143088011070262</c:v>
                </c:pt>
                <c:pt idx="199">
                  <c:v>79.145641954763306</c:v>
                </c:pt>
                <c:pt idx="200">
                  <c:v>79.148294968959718</c:v>
                </c:pt>
                <c:pt idx="201">
                  <c:v>79.150940633816077</c:v>
                </c:pt>
                <c:pt idx="202">
                  <c:v>79.153435081402506</c:v>
                </c:pt>
                <c:pt idx="203">
                  <c:v>79.155664609881683</c:v>
                </c:pt>
                <c:pt idx="204">
                  <c:v>79.157596582586365</c:v>
                </c:pt>
                <c:pt idx="205">
                  <c:v>79.159291817445933</c:v>
                </c:pt>
                <c:pt idx="206">
                  <c:v>79.160874815619849</c:v>
                </c:pt>
                <c:pt idx="207">
                  <c:v>79.162477074120261</c:v>
                </c:pt>
                <c:pt idx="208">
                  <c:v>79.164179943925575</c:v>
                </c:pt>
                <c:pt idx="209">
                  <c:v>79.165982423451524</c:v>
                </c:pt>
                <c:pt idx="210">
                  <c:v>79.167806989461155</c:v>
                </c:pt>
                <c:pt idx="211">
                  <c:v>79.169539056970308</c:v>
                </c:pt>
                <c:pt idx="212">
                  <c:v>79.171080943868802</c:v>
                </c:pt>
                <c:pt idx="213">
                  <c:v>79.172395690601036</c:v>
                </c:pt>
                <c:pt idx="214">
                  <c:v>79.173521767409937</c:v>
                </c:pt>
                <c:pt idx="215">
                  <c:v>79.174553536255388</c:v>
                </c:pt>
                <c:pt idx="216">
                  <c:v>79.175597786644488</c:v>
                </c:pt>
                <c:pt idx="217">
                  <c:v>79.176726791832436</c:v>
                </c:pt>
                <c:pt idx="218">
                  <c:v>79.177948893819973</c:v>
                </c:pt>
                <c:pt idx="219">
                  <c:v>79.179208835870782</c:v>
                </c:pt>
                <c:pt idx="220">
                  <c:v>79.180416271532067</c:v>
                </c:pt>
                <c:pt idx="221">
                  <c:v>79.181488447078976</c:v>
                </c:pt>
                <c:pt idx="222">
                  <c:v>79.182387431418732</c:v>
                </c:pt>
                <c:pt idx="223">
                  <c:v>79.183135626286543</c:v>
                </c:pt>
                <c:pt idx="224">
                  <c:v>79.183803711922081</c:v>
                </c:pt>
                <c:pt idx="225">
                  <c:v>79.184477702917675</c:v>
                </c:pt>
                <c:pt idx="226">
                  <c:v>79.185220743651939</c:v>
                </c:pt>
                <c:pt idx="227">
                  <c:v>79.186046857572393</c:v>
                </c:pt>
                <c:pt idx="228">
                  <c:v>79.186917731916679</c:v>
                </c:pt>
                <c:pt idx="229">
                  <c:v>79.187762862991747</c:v>
                </c:pt>
                <c:pt idx="230">
                  <c:v>79.188513001644878</c:v>
                </c:pt>
                <c:pt idx="231">
                  <c:v>79.189131414967989</c:v>
                </c:pt>
                <c:pt idx="232">
                  <c:v>79.18962918994842</c:v>
                </c:pt>
                <c:pt idx="233">
                  <c:v>79.19005854933144</c:v>
                </c:pt>
                <c:pt idx="234">
                  <c:v>79.190488201854919</c:v>
                </c:pt>
                <c:pt idx="235">
                  <c:v>79.19097253290775</c:v>
                </c:pt>
                <c:pt idx="236">
                  <c:v>79.191528609792044</c:v>
                </c:pt>
                <c:pt idx="237">
                  <c:v>79.192130836239926</c:v>
                </c:pt>
                <c:pt idx="238">
                  <c:v>79.192724784742694</c:v>
                </c:pt>
                <c:pt idx="239">
                  <c:v>79.193253148627775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0895688"/>
        <c:axId val="359534056"/>
      </c:lineChart>
      <c:lineChart>
        <c:grouping val="standard"/>
        <c:varyColors val="0"/>
        <c:ser>
          <c:idx val="0"/>
          <c:order val="1"/>
          <c:tx>
            <c:strRef>
              <c:f>Ecosystem!$V$29</c:f>
              <c:strCache>
                <c:ptCount val="1"/>
                <c:pt idx="0">
                  <c:v>Mortality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cat>
            <c:strRef>
              <c:f>Ecosystem!$A$29:$A$269</c:f>
              <c:strCache>
                <c:ptCount val="241"/>
                <c:pt idx="0">
                  <c:v>year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7</c:v>
                </c:pt>
                <c:pt idx="74">
                  <c:v>7</c:v>
                </c:pt>
                <c:pt idx="75">
                  <c:v>7</c:v>
                </c:pt>
                <c:pt idx="76">
                  <c:v>7</c:v>
                </c:pt>
                <c:pt idx="77">
                  <c:v>7</c:v>
                </c:pt>
                <c:pt idx="78">
                  <c:v>7</c:v>
                </c:pt>
                <c:pt idx="79">
                  <c:v>7</c:v>
                </c:pt>
                <c:pt idx="80">
                  <c:v>7</c:v>
                </c:pt>
                <c:pt idx="81">
                  <c:v>7</c:v>
                </c:pt>
                <c:pt idx="82">
                  <c:v>7</c:v>
                </c:pt>
                <c:pt idx="83">
                  <c:v>7</c:v>
                </c:pt>
                <c:pt idx="84">
                  <c:v>7</c:v>
                </c:pt>
                <c:pt idx="85">
                  <c:v>8</c:v>
                </c:pt>
                <c:pt idx="86">
                  <c:v>8</c:v>
                </c:pt>
                <c:pt idx="87">
                  <c:v>8</c:v>
                </c:pt>
                <c:pt idx="88">
                  <c:v>8</c:v>
                </c:pt>
                <c:pt idx="89">
                  <c:v>8</c:v>
                </c:pt>
                <c:pt idx="90">
                  <c:v>8</c:v>
                </c:pt>
                <c:pt idx="91">
                  <c:v>8</c:v>
                </c:pt>
                <c:pt idx="92">
                  <c:v>8</c:v>
                </c:pt>
                <c:pt idx="93">
                  <c:v>8</c:v>
                </c:pt>
                <c:pt idx="94">
                  <c:v>8</c:v>
                </c:pt>
                <c:pt idx="95">
                  <c:v>8</c:v>
                </c:pt>
                <c:pt idx="96">
                  <c:v>8</c:v>
                </c:pt>
                <c:pt idx="97">
                  <c:v>9</c:v>
                </c:pt>
                <c:pt idx="98">
                  <c:v>9</c:v>
                </c:pt>
                <c:pt idx="99">
                  <c:v>9</c:v>
                </c:pt>
                <c:pt idx="100">
                  <c:v>9</c:v>
                </c:pt>
                <c:pt idx="101">
                  <c:v>9</c:v>
                </c:pt>
                <c:pt idx="102">
                  <c:v>9</c:v>
                </c:pt>
                <c:pt idx="103">
                  <c:v>9</c:v>
                </c:pt>
                <c:pt idx="104">
                  <c:v>9</c:v>
                </c:pt>
                <c:pt idx="105">
                  <c:v>9</c:v>
                </c:pt>
                <c:pt idx="106">
                  <c:v>9</c:v>
                </c:pt>
                <c:pt idx="107">
                  <c:v>9</c:v>
                </c:pt>
                <c:pt idx="108">
                  <c:v>9</c:v>
                </c:pt>
                <c:pt idx="109">
                  <c:v>10</c:v>
                </c:pt>
                <c:pt idx="110">
                  <c:v>10</c:v>
                </c:pt>
                <c:pt idx="111">
                  <c:v>10</c:v>
                </c:pt>
                <c:pt idx="112">
                  <c:v>10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10</c:v>
                </c:pt>
                <c:pt idx="119">
                  <c:v>10</c:v>
                </c:pt>
                <c:pt idx="120">
                  <c:v>10</c:v>
                </c:pt>
                <c:pt idx="121">
                  <c:v>11</c:v>
                </c:pt>
                <c:pt idx="122">
                  <c:v>11</c:v>
                </c:pt>
                <c:pt idx="123">
                  <c:v>11</c:v>
                </c:pt>
                <c:pt idx="124">
                  <c:v>11</c:v>
                </c:pt>
                <c:pt idx="125">
                  <c:v>11</c:v>
                </c:pt>
                <c:pt idx="126">
                  <c:v>11</c:v>
                </c:pt>
                <c:pt idx="127">
                  <c:v>11</c:v>
                </c:pt>
                <c:pt idx="128">
                  <c:v>11</c:v>
                </c:pt>
                <c:pt idx="129">
                  <c:v>11</c:v>
                </c:pt>
                <c:pt idx="130">
                  <c:v>11</c:v>
                </c:pt>
                <c:pt idx="131">
                  <c:v>11</c:v>
                </c:pt>
                <c:pt idx="132">
                  <c:v>11</c:v>
                </c:pt>
                <c:pt idx="133">
                  <c:v>12</c:v>
                </c:pt>
                <c:pt idx="134">
                  <c:v>12</c:v>
                </c:pt>
                <c:pt idx="135">
                  <c:v>12</c:v>
                </c:pt>
                <c:pt idx="136">
                  <c:v>12</c:v>
                </c:pt>
                <c:pt idx="137">
                  <c:v>12</c:v>
                </c:pt>
                <c:pt idx="138">
                  <c:v>12</c:v>
                </c:pt>
                <c:pt idx="139">
                  <c:v>12</c:v>
                </c:pt>
                <c:pt idx="140">
                  <c:v>12</c:v>
                </c:pt>
                <c:pt idx="141">
                  <c:v>12</c:v>
                </c:pt>
                <c:pt idx="142">
                  <c:v>12</c:v>
                </c:pt>
                <c:pt idx="143">
                  <c:v>12</c:v>
                </c:pt>
                <c:pt idx="144">
                  <c:v>12</c:v>
                </c:pt>
                <c:pt idx="145">
                  <c:v>13</c:v>
                </c:pt>
                <c:pt idx="146">
                  <c:v>13</c:v>
                </c:pt>
                <c:pt idx="147">
                  <c:v>13</c:v>
                </c:pt>
                <c:pt idx="148">
                  <c:v>13</c:v>
                </c:pt>
                <c:pt idx="149">
                  <c:v>13</c:v>
                </c:pt>
                <c:pt idx="150">
                  <c:v>13</c:v>
                </c:pt>
                <c:pt idx="151">
                  <c:v>13</c:v>
                </c:pt>
                <c:pt idx="152">
                  <c:v>13</c:v>
                </c:pt>
                <c:pt idx="153">
                  <c:v>13</c:v>
                </c:pt>
                <c:pt idx="154">
                  <c:v>13</c:v>
                </c:pt>
                <c:pt idx="155">
                  <c:v>13</c:v>
                </c:pt>
                <c:pt idx="156">
                  <c:v>13</c:v>
                </c:pt>
                <c:pt idx="157">
                  <c:v>14</c:v>
                </c:pt>
                <c:pt idx="158">
                  <c:v>14</c:v>
                </c:pt>
                <c:pt idx="159">
                  <c:v>14</c:v>
                </c:pt>
                <c:pt idx="160">
                  <c:v>14</c:v>
                </c:pt>
                <c:pt idx="161">
                  <c:v>14</c:v>
                </c:pt>
                <c:pt idx="162">
                  <c:v>14</c:v>
                </c:pt>
                <c:pt idx="163">
                  <c:v>14</c:v>
                </c:pt>
                <c:pt idx="164">
                  <c:v>14</c:v>
                </c:pt>
                <c:pt idx="165">
                  <c:v>14</c:v>
                </c:pt>
                <c:pt idx="166">
                  <c:v>14</c:v>
                </c:pt>
                <c:pt idx="167">
                  <c:v>14</c:v>
                </c:pt>
                <c:pt idx="168">
                  <c:v>14</c:v>
                </c:pt>
                <c:pt idx="169">
                  <c:v>15</c:v>
                </c:pt>
                <c:pt idx="170">
                  <c:v>15</c:v>
                </c:pt>
                <c:pt idx="171">
                  <c:v>15</c:v>
                </c:pt>
                <c:pt idx="172">
                  <c:v>15</c:v>
                </c:pt>
                <c:pt idx="173">
                  <c:v>15</c:v>
                </c:pt>
                <c:pt idx="174">
                  <c:v>15</c:v>
                </c:pt>
                <c:pt idx="175">
                  <c:v>15</c:v>
                </c:pt>
                <c:pt idx="176">
                  <c:v>15</c:v>
                </c:pt>
                <c:pt idx="177">
                  <c:v>15</c:v>
                </c:pt>
                <c:pt idx="178">
                  <c:v>15</c:v>
                </c:pt>
                <c:pt idx="179">
                  <c:v>15</c:v>
                </c:pt>
                <c:pt idx="180">
                  <c:v>15</c:v>
                </c:pt>
                <c:pt idx="181">
                  <c:v>16</c:v>
                </c:pt>
                <c:pt idx="182">
                  <c:v>16</c:v>
                </c:pt>
                <c:pt idx="183">
                  <c:v>16</c:v>
                </c:pt>
                <c:pt idx="184">
                  <c:v>16</c:v>
                </c:pt>
                <c:pt idx="185">
                  <c:v>16</c:v>
                </c:pt>
                <c:pt idx="186">
                  <c:v>16</c:v>
                </c:pt>
                <c:pt idx="187">
                  <c:v>16</c:v>
                </c:pt>
                <c:pt idx="188">
                  <c:v>16</c:v>
                </c:pt>
                <c:pt idx="189">
                  <c:v>16</c:v>
                </c:pt>
                <c:pt idx="190">
                  <c:v>16</c:v>
                </c:pt>
                <c:pt idx="191">
                  <c:v>16</c:v>
                </c:pt>
                <c:pt idx="192">
                  <c:v>16</c:v>
                </c:pt>
                <c:pt idx="193">
                  <c:v>17</c:v>
                </c:pt>
                <c:pt idx="194">
                  <c:v>17</c:v>
                </c:pt>
                <c:pt idx="195">
                  <c:v>17</c:v>
                </c:pt>
                <c:pt idx="196">
                  <c:v>17</c:v>
                </c:pt>
                <c:pt idx="197">
                  <c:v>17</c:v>
                </c:pt>
                <c:pt idx="198">
                  <c:v>17</c:v>
                </c:pt>
                <c:pt idx="199">
                  <c:v>17</c:v>
                </c:pt>
                <c:pt idx="200">
                  <c:v>17</c:v>
                </c:pt>
                <c:pt idx="201">
                  <c:v>17</c:v>
                </c:pt>
                <c:pt idx="202">
                  <c:v>17</c:v>
                </c:pt>
                <c:pt idx="203">
                  <c:v>17</c:v>
                </c:pt>
                <c:pt idx="204">
                  <c:v>17</c:v>
                </c:pt>
                <c:pt idx="205">
                  <c:v>18</c:v>
                </c:pt>
                <c:pt idx="206">
                  <c:v>18</c:v>
                </c:pt>
                <c:pt idx="207">
                  <c:v>18</c:v>
                </c:pt>
                <c:pt idx="208">
                  <c:v>18</c:v>
                </c:pt>
                <c:pt idx="209">
                  <c:v>18</c:v>
                </c:pt>
                <c:pt idx="210">
                  <c:v>18</c:v>
                </c:pt>
                <c:pt idx="211">
                  <c:v>18</c:v>
                </c:pt>
                <c:pt idx="212">
                  <c:v>18</c:v>
                </c:pt>
                <c:pt idx="213">
                  <c:v>18</c:v>
                </c:pt>
                <c:pt idx="214">
                  <c:v>18</c:v>
                </c:pt>
                <c:pt idx="215">
                  <c:v>18</c:v>
                </c:pt>
                <c:pt idx="216">
                  <c:v>18</c:v>
                </c:pt>
                <c:pt idx="217">
                  <c:v>19</c:v>
                </c:pt>
                <c:pt idx="218">
                  <c:v>19</c:v>
                </c:pt>
                <c:pt idx="219">
                  <c:v>19</c:v>
                </c:pt>
                <c:pt idx="220">
                  <c:v>19</c:v>
                </c:pt>
                <c:pt idx="221">
                  <c:v>19</c:v>
                </c:pt>
                <c:pt idx="222">
                  <c:v>19</c:v>
                </c:pt>
                <c:pt idx="223">
                  <c:v>19</c:v>
                </c:pt>
                <c:pt idx="224">
                  <c:v>19</c:v>
                </c:pt>
                <c:pt idx="225">
                  <c:v>19</c:v>
                </c:pt>
                <c:pt idx="226">
                  <c:v>19</c:v>
                </c:pt>
                <c:pt idx="227">
                  <c:v>19</c:v>
                </c:pt>
                <c:pt idx="228">
                  <c:v>19</c:v>
                </c:pt>
                <c:pt idx="229">
                  <c:v>20</c:v>
                </c:pt>
                <c:pt idx="230">
                  <c:v>20</c:v>
                </c:pt>
                <c:pt idx="231">
                  <c:v>20</c:v>
                </c:pt>
                <c:pt idx="232">
                  <c:v>20</c:v>
                </c:pt>
                <c:pt idx="233">
                  <c:v>20</c:v>
                </c:pt>
                <c:pt idx="234">
                  <c:v>20</c:v>
                </c:pt>
                <c:pt idx="235">
                  <c:v>20</c:v>
                </c:pt>
                <c:pt idx="236">
                  <c:v>20</c:v>
                </c:pt>
                <c:pt idx="237">
                  <c:v>20</c:v>
                </c:pt>
                <c:pt idx="238">
                  <c:v>20</c:v>
                </c:pt>
                <c:pt idx="239">
                  <c:v>20</c:v>
                </c:pt>
                <c:pt idx="240">
                  <c:v>20</c:v>
                </c:pt>
              </c:strCache>
            </c:strRef>
          </c:cat>
          <c:val>
            <c:numRef>
              <c:f>Ecosystem!$V$30:$V$269</c:f>
              <c:numCache>
                <c:formatCode>0.0</c:formatCode>
                <c:ptCount val="240"/>
                <c:pt idx="0">
                  <c:v>400</c:v>
                </c:pt>
                <c:pt idx="1">
                  <c:v>385.93376832371064</c:v>
                </c:pt>
                <c:pt idx="2">
                  <c:v>255.17591714000065</c:v>
                </c:pt>
                <c:pt idx="3">
                  <c:v>142.91562774476986</c:v>
                </c:pt>
                <c:pt idx="4">
                  <c:v>61.531586792582914</c:v>
                </c:pt>
                <c:pt idx="5">
                  <c:v>20.55090488390405</c:v>
                </c:pt>
                <c:pt idx="6">
                  <c:v>6.2853420028891875</c:v>
                </c:pt>
                <c:pt idx="7">
                  <c:v>2.2456636273755111</c:v>
                </c:pt>
                <c:pt idx="8">
                  <c:v>0.9700375287561237</c:v>
                </c:pt>
                <c:pt idx="9">
                  <c:v>0.49917832244394972</c:v>
                </c:pt>
                <c:pt idx="10">
                  <c:v>0.30773366989614798</c:v>
                </c:pt>
                <c:pt idx="11">
                  <c:v>0.2367051988954646</c:v>
                </c:pt>
                <c:pt idx="12">
                  <c:v>0.24620819780663006</c:v>
                </c:pt>
                <c:pt idx="13">
                  <c:v>0.37616981019969864</c:v>
                </c:pt>
                <c:pt idx="14">
                  <c:v>0.80410758607193977</c:v>
                </c:pt>
                <c:pt idx="15">
                  <c:v>1.7205007705927728</c:v>
                </c:pt>
                <c:pt idx="16">
                  <c:v>2.68449304683076</c:v>
                </c:pt>
                <c:pt idx="17">
                  <c:v>3.277403855606754</c:v>
                </c:pt>
                <c:pt idx="18">
                  <c:v>3.4615915168997726</c:v>
                </c:pt>
                <c:pt idx="19">
                  <c:v>3.4397665221169236</c:v>
                </c:pt>
                <c:pt idx="20">
                  <c:v>3.4068808296602762</c:v>
                </c:pt>
                <c:pt idx="21">
                  <c:v>3.4777908828315676</c:v>
                </c:pt>
                <c:pt idx="22">
                  <c:v>3.7069039400591048</c:v>
                </c:pt>
                <c:pt idx="23">
                  <c:v>4.1092066532616247</c:v>
                </c:pt>
                <c:pt idx="24">
                  <c:v>4.6630357170526713</c:v>
                </c:pt>
                <c:pt idx="25">
                  <c:v>5.3100588980243835</c:v>
                </c:pt>
                <c:pt idx="26">
                  <c:v>5.9729734793063409</c:v>
                </c:pt>
                <c:pt idx="27">
                  <c:v>6.5894645625661319</c:v>
                </c:pt>
                <c:pt idx="28">
                  <c:v>7.1377701870430093</c:v>
                </c:pt>
                <c:pt idx="29">
                  <c:v>7.6368711691446398</c:v>
                </c:pt>
                <c:pt idx="30">
                  <c:v>8.1280332556908714</c:v>
                </c:pt>
                <c:pt idx="31">
                  <c:v>8.6535027673024629</c:v>
                </c:pt>
                <c:pt idx="32">
                  <c:v>9.2416604643972349</c:v>
                </c:pt>
                <c:pt idx="33">
                  <c:v>9.9002477377470886</c:v>
                </c:pt>
                <c:pt idx="34">
                  <c:v>10.616637481655738</c:v>
                </c:pt>
                <c:pt idx="35">
                  <c:v>11.364076792307618</c:v>
                </c:pt>
                <c:pt idx="36">
                  <c:v>12.112009620789884</c:v>
                </c:pt>
                <c:pt idx="37">
                  <c:v>12.836778173546513</c:v>
                </c:pt>
                <c:pt idx="38">
                  <c:v>13.528385867568739</c:v>
                </c:pt>
                <c:pt idx="39">
                  <c:v>14.190941321257023</c:v>
                </c:pt>
                <c:pt idx="40">
                  <c:v>14.837630033291001</c:v>
                </c:pt>
                <c:pt idx="41">
                  <c:v>15.483264468028523</c:v>
                </c:pt>
                <c:pt idx="42">
                  <c:v>16.13767438531174</c:v>
                </c:pt>
                <c:pt idx="43">
                  <c:v>16.802087165013074</c:v>
                </c:pt>
                <c:pt idx="44">
                  <c:v>17.469222516141897</c:v>
                </c:pt>
                <c:pt idx="45">
                  <c:v>18.126564033736827</c:v>
                </c:pt>
                <c:pt idx="46">
                  <c:v>18.761287384036908</c:v>
                </c:pt>
                <c:pt idx="47">
                  <c:v>19.364824346150392</c:v>
                </c:pt>
                <c:pt idx="48">
                  <c:v>19.935306813195524</c:v>
                </c:pt>
                <c:pt idx="49">
                  <c:v>20.477146247354227</c:v>
                </c:pt>
                <c:pt idx="50">
                  <c:v>20.998270273514535</c:v>
                </c:pt>
                <c:pt idx="51">
                  <c:v>21.506417722460046</c:v>
                </c:pt>
                <c:pt idx="52">
                  <c:v>22.006052167098879</c:v>
                </c:pt>
                <c:pt idx="53">
                  <c:v>22.496986972212447</c:v>
                </c:pt>
                <c:pt idx="54">
                  <c:v>22.975034470670199</c:v>
                </c:pt>
                <c:pt idx="55">
                  <c:v>23.434205656638085</c:v>
                </c:pt>
                <c:pt idx="56">
                  <c:v>23.869438548624721</c:v>
                </c:pt>
                <c:pt idx="57">
                  <c:v>24.27870440457006</c:v>
                </c:pt>
                <c:pt idx="58">
                  <c:v>24.663685007578717</c:v>
                </c:pt>
                <c:pt idx="59">
                  <c:v>25.028878056170772</c:v>
                </c:pt>
                <c:pt idx="60">
                  <c:v>25.379656154092366</c:v>
                </c:pt>
                <c:pt idx="61">
                  <c:v>25.720179365045727</c:v>
                </c:pt>
                <c:pt idx="62">
                  <c:v>26.05202100364847</c:v>
                </c:pt>
                <c:pt idx="63">
                  <c:v>26.37398960499349</c:v>
                </c:pt>
                <c:pt idx="64">
                  <c:v>26.683106798974393</c:v>
                </c:pt>
                <c:pt idx="65">
                  <c:v>26.976239617450229</c:v>
                </c:pt>
                <c:pt idx="66">
                  <c:v>27.251656053374006</c:v>
                </c:pt>
                <c:pt idx="67">
                  <c:v>27.509857510631232</c:v>
                </c:pt>
                <c:pt idx="68">
                  <c:v>27.753395487432599</c:v>
                </c:pt>
                <c:pt idx="69">
                  <c:v>27.985834730920683</c:v>
                </c:pt>
                <c:pt idx="70">
                  <c:v>28.210372576173537</c:v>
                </c:pt>
                <c:pt idx="71">
                  <c:v>28.428723209006705</c:v>
                </c:pt>
                <c:pt idx="72">
                  <c:v>28.640711732974509</c:v>
                </c:pt>
                <c:pt idx="73">
                  <c:v>28.844691569859425</c:v>
                </c:pt>
                <c:pt idx="74">
                  <c:v>29.038547469282538</c:v>
                </c:pt>
                <c:pt idx="75">
                  <c:v>29.220816903301298</c:v>
                </c:pt>
                <c:pt idx="76">
                  <c:v>29.391443017717126</c:v>
                </c:pt>
                <c:pt idx="77">
                  <c:v>29.55186243674159</c:v>
                </c:pt>
                <c:pt idx="78">
                  <c:v>29.704438365034811</c:v>
                </c:pt>
                <c:pt idx="79">
                  <c:v>29.851530696988348</c:v>
                </c:pt>
                <c:pt idx="80">
                  <c:v>29.994628497722704</c:v>
                </c:pt>
                <c:pt idx="81">
                  <c:v>30.133911525066111</c:v>
                </c:pt>
                <c:pt idx="82">
                  <c:v>30.26839846530055</c:v>
                </c:pt>
                <c:pt idx="83">
                  <c:v>30.39657923383794</c:v>
                </c:pt>
                <c:pt idx="84">
                  <c:v>30.517228211976086</c:v>
                </c:pt>
                <c:pt idx="85">
                  <c:v>30.63003564099072</c:v>
                </c:pt>
                <c:pt idx="86">
                  <c:v>30.735794970253973</c:v>
                </c:pt>
                <c:pt idx="87">
                  <c:v>30.836093450825025</c:v>
                </c:pt>
                <c:pt idx="88">
                  <c:v>30.932673015520706</c:v>
                </c:pt>
                <c:pt idx="89">
                  <c:v>31.026760597965438</c:v>
                </c:pt>
                <c:pt idx="90">
                  <c:v>31.118660238514526</c:v>
                </c:pt>
                <c:pt idx="91">
                  <c:v>31.207767266457605</c:v>
                </c:pt>
                <c:pt idx="92">
                  <c:v>31.292972777122795</c:v>
                </c:pt>
                <c:pt idx="93">
                  <c:v>31.37325961384067</c:v>
                </c:pt>
                <c:pt idx="94">
                  <c:v>31.448219001692127</c:v>
                </c:pt>
                <c:pt idx="95">
                  <c:v>31.518266734024991</c:v>
                </c:pt>
                <c:pt idx="96">
                  <c:v>31.584482061255471</c:v>
                </c:pt>
                <c:pt idx="97">
                  <c:v>31.64816244437106</c:v>
                </c:pt>
                <c:pt idx="98">
                  <c:v>31.710306128136803</c:v>
                </c:pt>
                <c:pt idx="99">
                  <c:v>31.771253056282024</c:v>
                </c:pt>
                <c:pt idx="100">
                  <c:v>31.830631789572408</c:v>
                </c:pt>
                <c:pt idx="101">
                  <c:v>31.887618277805064</c:v>
                </c:pt>
                <c:pt idx="102">
                  <c:v>31.941376002410607</c:v>
                </c:pt>
                <c:pt idx="103">
                  <c:v>31.99147463272578</c:v>
                </c:pt>
                <c:pt idx="104">
                  <c:v>32.038104498761605</c:v>
                </c:pt>
                <c:pt idx="105">
                  <c:v>32.08200386213155</c:v>
                </c:pt>
                <c:pt idx="106">
                  <c:v>32.124147086040686</c:v>
                </c:pt>
                <c:pt idx="107">
                  <c:v>32.165344342490975</c:v>
                </c:pt>
                <c:pt idx="108">
                  <c:v>32.205933754856147</c:v>
                </c:pt>
                <c:pt idx="109">
                  <c:v>32.245696108653441</c:v>
                </c:pt>
                <c:pt idx="110">
                  <c:v>32.284017587668053</c:v>
                </c:pt>
                <c:pt idx="111">
                  <c:v>32.320215885163499</c:v>
                </c:pt>
                <c:pt idx="112">
                  <c:v>32.353877614257492</c:v>
                </c:pt>
                <c:pt idx="113">
                  <c:v>32.38505771607722</c:v>
                </c:pt>
                <c:pt idx="114">
                  <c:v>32.414260173448184</c:v>
                </c:pt>
                <c:pt idx="115">
                  <c:v>32.442220220442003</c:v>
                </c:pt>
                <c:pt idx="116">
                  <c:v>32.469594826091068</c:v>
                </c:pt>
                <c:pt idx="117">
                  <c:v>32.496702880419114</c:v>
                </c:pt>
                <c:pt idx="118">
                  <c:v>32.52342697928696</c:v>
                </c:pt>
                <c:pt idx="119">
                  <c:v>32.549311681087197</c:v>
                </c:pt>
                <c:pt idx="120">
                  <c:v>32.573804843804695</c:v>
                </c:pt>
                <c:pt idx="121">
                  <c:v>32.596528274667477</c:v>
                </c:pt>
                <c:pt idx="122">
                  <c:v>32.617456639090861</c:v>
                </c:pt>
                <c:pt idx="123">
                  <c:v>32.636930212543675</c:v>
                </c:pt>
                <c:pt idx="124">
                  <c:v>32.655504405599075</c:v>
                </c:pt>
                <c:pt idx="125">
                  <c:v>32.673711084340248</c:v>
                </c:pt>
                <c:pt idx="126">
                  <c:v>32.6918417729159</c:v>
                </c:pt>
                <c:pt idx="127">
                  <c:v>32.709847404164663</c:v>
                </c:pt>
                <c:pt idx="128">
                  <c:v>32.727392984390484</c:v>
                </c:pt>
                <c:pt idx="129">
                  <c:v>32.744035251171901</c:v>
                </c:pt>
                <c:pt idx="130">
                  <c:v>32.759438661064628</c:v>
                </c:pt>
                <c:pt idx="131">
                  <c:v>32.773532235001959</c:v>
                </c:pt>
                <c:pt idx="132">
                  <c:v>32.786540769809683</c:v>
                </c:pt>
                <c:pt idx="133">
                  <c:v>32.798882917387225</c:v>
                </c:pt>
                <c:pt idx="134">
                  <c:v>32.81098801452675</c:v>
                </c:pt>
                <c:pt idx="135">
                  <c:v>32.823116877028689</c:v>
                </c:pt>
                <c:pt idx="136">
                  <c:v>32.835265665955021</c:v>
                </c:pt>
                <c:pt idx="137">
                  <c:v>32.847191213629536</c:v>
                </c:pt>
                <c:pt idx="138">
                  <c:v>32.858540602561433</c:v>
                </c:pt>
                <c:pt idx="139">
                  <c:v>32.869022521357429</c:v>
                </c:pt>
                <c:pt idx="140">
                  <c:v>32.878542451080719</c:v>
                </c:pt>
                <c:pt idx="141">
                  <c:v>32.887243550296269</c:v>
                </c:pt>
                <c:pt idx="142">
                  <c:v>32.895439783654133</c:v>
                </c:pt>
                <c:pt idx="143">
                  <c:v>32.903476302715326</c:v>
                </c:pt>
                <c:pt idx="144">
                  <c:v>32.911582582271684</c:v>
                </c:pt>
                <c:pt idx="145">
                  <c:v>32.919783736438283</c:v>
                </c:pt>
                <c:pt idx="146">
                  <c:v>32.927906425713878</c:v>
                </c:pt>
                <c:pt idx="147">
                  <c:v>32.935672112286134</c:v>
                </c:pt>
                <c:pt idx="148">
                  <c:v>32.942832099259761</c:v>
                </c:pt>
                <c:pt idx="149">
                  <c:v>32.94928246892556</c:v>
                </c:pt>
                <c:pt idx="150">
                  <c:v>32.955108930488443</c:v>
                </c:pt>
                <c:pt idx="151">
                  <c:v>32.960545115899542</c:v>
                </c:pt>
                <c:pt idx="152">
                  <c:v>32.965867079576988</c:v>
                </c:pt>
                <c:pt idx="153">
                  <c:v>32.971273932385529</c:v>
                </c:pt>
                <c:pt idx="154">
                  <c:v>32.976808212315227</c:v>
                </c:pt>
                <c:pt idx="155">
                  <c:v>32.982349344748819</c:v>
                </c:pt>
                <c:pt idx="156">
                  <c:v>32.987679540362613</c:v>
                </c:pt>
                <c:pt idx="157">
                  <c:v>32.992589415199994</c:v>
                </c:pt>
                <c:pt idx="158">
                  <c:v>32.996974576894381</c:v>
                </c:pt>
                <c:pt idx="159">
                  <c:v>33.000880766738433</c:v>
                </c:pt>
                <c:pt idx="160">
                  <c:v>33.004480026174448</c:v>
                </c:pt>
                <c:pt idx="161">
                  <c:v>33.007991827774205</c:v>
                </c:pt>
                <c:pt idx="162">
                  <c:v>33.011586852045959</c:v>
                </c:pt>
                <c:pt idx="163">
                  <c:v>33.015316938487096</c:v>
                </c:pt>
                <c:pt idx="164">
                  <c:v>33.01910100393858</c:v>
                </c:pt>
                <c:pt idx="165">
                  <c:v>33.022770466304351</c:v>
                </c:pt>
                <c:pt idx="166">
                  <c:v>33.026151162239337</c:v>
                </c:pt>
                <c:pt idx="167">
                  <c:v>33.029143664293905</c:v>
                </c:pt>
                <c:pt idx="168">
                  <c:v>33.031766435341062</c:v>
                </c:pt>
                <c:pt idx="169">
                  <c:v>33.034144463308834</c:v>
                </c:pt>
                <c:pt idx="170">
                  <c:v>33.036451064294873</c:v>
                </c:pt>
                <c:pt idx="171">
                  <c:v>33.038830956837558</c:v>
                </c:pt>
                <c:pt idx="172">
                  <c:v>33.04133964973326</c:v>
                </c:pt>
                <c:pt idx="173">
                  <c:v>33.043925243646093</c:v>
                </c:pt>
                <c:pt idx="174">
                  <c:v>33.046458674625889</c:v>
                </c:pt>
                <c:pt idx="175">
                  <c:v>33.048796654986461</c:v>
                </c:pt>
                <c:pt idx="176">
                  <c:v>33.050847815147371</c:v>
                </c:pt>
                <c:pt idx="177">
                  <c:v>33.052612538492319</c:v>
                </c:pt>
                <c:pt idx="178">
                  <c:v>33.054180074042932</c:v>
                </c:pt>
                <c:pt idx="179">
                  <c:v>33.055686271874769</c:v>
                </c:pt>
                <c:pt idx="180">
                  <c:v>33.057252606653599</c:v>
                </c:pt>
                <c:pt idx="181">
                  <c:v>33.058934456588155</c:v>
                </c:pt>
                <c:pt idx="182">
                  <c:v>33.060701142271938</c:v>
                </c:pt>
                <c:pt idx="183">
                  <c:v>33.062455054456443</c:v>
                </c:pt>
                <c:pt idx="184">
                  <c:v>33.064079507893034</c:v>
                </c:pt>
                <c:pt idx="185">
                  <c:v>33.065492708177061</c:v>
                </c:pt>
                <c:pt idx="186">
                  <c:v>33.06668358495839</c:v>
                </c:pt>
                <c:pt idx="187">
                  <c:v>33.067714455606044</c:v>
                </c:pt>
                <c:pt idx="188">
                  <c:v>33.068690934176239</c:v>
                </c:pt>
                <c:pt idx="189">
                  <c:v>33.069714023915033</c:v>
                </c:pt>
                <c:pt idx="190">
                  <c:v>33.070836517931944</c:v>
                </c:pt>
                <c:pt idx="191">
                  <c:v>33.072042851065298</c:v>
                </c:pt>
                <c:pt idx="192">
                  <c:v>33.073260217826025</c:v>
                </c:pt>
                <c:pt idx="193">
                  <c:v>33.074394523652913</c:v>
                </c:pt>
                <c:pt idx="194">
                  <c:v>33.075374024210639</c:v>
                </c:pt>
                <c:pt idx="195">
                  <c:v>33.076180913466359</c:v>
                </c:pt>
                <c:pt idx="196">
                  <c:v>33.076857415319509</c:v>
                </c:pt>
                <c:pt idx="197">
                  <c:v>33.077484899746452</c:v>
                </c:pt>
                <c:pt idx="198">
                  <c:v>33.078146593474052</c:v>
                </c:pt>
                <c:pt idx="199">
                  <c:v>33.078891228629018</c:v>
                </c:pt>
                <c:pt idx="200">
                  <c:v>33.079713719865907</c:v>
                </c:pt>
                <c:pt idx="201">
                  <c:v>33.080560629043966</c:v>
                </c:pt>
                <c:pt idx="202">
                  <c:v>33.081356804485239</c:v>
                </c:pt>
                <c:pt idx="203">
                  <c:v>33.082040357134353</c:v>
                </c:pt>
                <c:pt idx="204">
                  <c:v>33.082590048211991</c:v>
                </c:pt>
                <c:pt idx="205">
                  <c:v>33.083033293089734</c:v>
                </c:pt>
                <c:pt idx="206">
                  <c:v>33.083432158218791</c:v>
                </c:pt>
                <c:pt idx="207">
                  <c:v>33.083854625817473</c:v>
                </c:pt>
                <c:pt idx="208">
                  <c:v>33.084344591668966</c:v>
                </c:pt>
                <c:pt idx="209">
                  <c:v>33.084903975346009</c:v>
                </c:pt>
                <c:pt idx="210">
                  <c:v>33.085494302916935</c:v>
                </c:pt>
                <c:pt idx="211">
                  <c:v>33.086056127019489</c:v>
                </c:pt>
                <c:pt idx="212">
                  <c:v>33.086536810348186</c:v>
                </c:pt>
                <c:pt idx="213">
                  <c:v>33.08691393849017</c:v>
                </c:pt>
                <c:pt idx="214">
                  <c:v>33.08720417696852</c:v>
                </c:pt>
                <c:pt idx="215">
                  <c:v>33.087454338096975</c:v>
                </c:pt>
                <c:pt idx="216">
                  <c:v>33.087719477905942</c:v>
                </c:pt>
                <c:pt idx="217">
                  <c:v>33.08803837031207</c:v>
                </c:pt>
                <c:pt idx="218">
                  <c:v>33.088417372447715</c:v>
                </c:pt>
                <c:pt idx="219">
                  <c:v>33.088829441282137</c:v>
                </c:pt>
                <c:pt idx="220">
                  <c:v>33.08922801255958</c:v>
                </c:pt>
                <c:pt idx="221">
                  <c:v>33.089568869899473</c:v>
                </c:pt>
                <c:pt idx="222">
                  <c:v>33.089829913229856</c:v>
                </c:pt>
                <c:pt idx="223">
                  <c:v>33.090020150558829</c:v>
                </c:pt>
                <c:pt idx="224">
                  <c:v>33.090174437298728</c:v>
                </c:pt>
                <c:pt idx="225">
                  <c:v>33.090336982515119</c:v>
                </c:pt>
                <c:pt idx="226">
                  <c:v>33.090541484041687</c:v>
                </c:pt>
                <c:pt idx="227">
                  <c:v>33.090796873354471</c:v>
                </c:pt>
                <c:pt idx="228">
                  <c:v>33.091084729712911</c:v>
                </c:pt>
                <c:pt idx="229">
                  <c:v>33.091368952780449</c:v>
                </c:pt>
                <c:pt idx="230">
                  <c:v>33.091612813244012</c:v>
                </c:pt>
                <c:pt idx="231">
                  <c:v>33.091795458878998</c:v>
                </c:pt>
                <c:pt idx="232">
                  <c:v>33.091920573910492</c:v>
                </c:pt>
                <c:pt idx="233">
                  <c:v>33.092013722894876</c:v>
                </c:pt>
                <c:pt idx="234">
                  <c:v>33.09211010089907</c:v>
                </c:pt>
                <c:pt idx="235">
                  <c:v>33.092238588834377</c:v>
                </c:pt>
                <c:pt idx="236">
                  <c:v>33.092409370054675</c:v>
                </c:pt>
                <c:pt idx="237">
                  <c:v>33.092610435204541</c:v>
                </c:pt>
                <c:pt idx="238">
                  <c:v>33.092814101414199</c:v>
                </c:pt>
                <c:pt idx="239">
                  <c:v>33.092990172532701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9534448"/>
        <c:axId val="404753744"/>
      </c:lineChart>
      <c:catAx>
        <c:axId val="370895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year month</a:t>
                </a:r>
              </a:p>
            </c:rich>
          </c:tx>
          <c:layout>
            <c:manualLayout>
              <c:xMode val="edge"/>
              <c:yMode val="edge"/>
              <c:x val="0.33790029675972272"/>
              <c:y val="0.852460722297487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359534056"/>
        <c:crosses val="autoZero"/>
        <c:auto val="1"/>
        <c:lblAlgn val="ctr"/>
        <c:lblOffset val="100"/>
        <c:tickLblSkip val="19"/>
        <c:tickMarkSkip val="1"/>
        <c:noMultiLvlLbl val="0"/>
      </c:catAx>
      <c:valAx>
        <c:axId val="359534056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Standing biomass</a:t>
                </a:r>
              </a:p>
            </c:rich>
          </c:tx>
          <c:layout>
            <c:manualLayout>
              <c:xMode val="edge"/>
              <c:yMode val="edge"/>
              <c:x val="3.6529761811861919E-2"/>
              <c:y val="0.262295606860765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370895688"/>
        <c:crosses val="autoZero"/>
        <c:crossBetween val="between"/>
      </c:valAx>
      <c:catAx>
        <c:axId val="359534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4753744"/>
        <c:crosses val="autoZero"/>
        <c:auto val="1"/>
        <c:lblAlgn val="ctr"/>
        <c:lblOffset val="100"/>
        <c:noMultiLvlLbl val="0"/>
      </c:catAx>
      <c:valAx>
        <c:axId val="404753744"/>
        <c:scaling>
          <c:orientation val="minMax"/>
          <c:max val="1000"/>
        </c:scaling>
        <c:delete val="0"/>
        <c:axPos val="r"/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359534448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137164974772079"/>
          <c:y val="0.39344341029114827"/>
          <c:w val="0.18036569894606821"/>
          <c:h val="0.1598363854307789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Tilapia</a:t>
            </a:r>
          </a:p>
        </c:rich>
      </c:tx>
      <c:layout>
        <c:manualLayout>
          <c:xMode val="edge"/>
          <c:yMode val="edge"/>
          <c:x val="0.45605753606732491"/>
          <c:y val="4.23728813559322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439447835612563"/>
          <c:y val="0.23305084745762711"/>
          <c:w val="0.49406233073960198"/>
          <c:h val="0.4788135593220339"/>
        </c:manualLayout>
      </c:layout>
      <c:lineChart>
        <c:grouping val="standard"/>
        <c:varyColors val="0"/>
        <c:ser>
          <c:idx val="1"/>
          <c:order val="0"/>
          <c:tx>
            <c:strRef>
              <c:f>Ecosystem!$X$29</c:f>
              <c:strCache>
                <c:ptCount val="1"/>
                <c:pt idx="0">
                  <c:v>Biomass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strRef>
              <c:f>Ecosystem!$A$29:$A$269</c:f>
              <c:strCache>
                <c:ptCount val="241"/>
                <c:pt idx="0">
                  <c:v>year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7</c:v>
                </c:pt>
                <c:pt idx="74">
                  <c:v>7</c:v>
                </c:pt>
                <c:pt idx="75">
                  <c:v>7</c:v>
                </c:pt>
                <c:pt idx="76">
                  <c:v>7</c:v>
                </c:pt>
                <c:pt idx="77">
                  <c:v>7</c:v>
                </c:pt>
                <c:pt idx="78">
                  <c:v>7</c:v>
                </c:pt>
                <c:pt idx="79">
                  <c:v>7</c:v>
                </c:pt>
                <c:pt idx="80">
                  <c:v>7</c:v>
                </c:pt>
                <c:pt idx="81">
                  <c:v>7</c:v>
                </c:pt>
                <c:pt idx="82">
                  <c:v>7</c:v>
                </c:pt>
                <c:pt idx="83">
                  <c:v>7</c:v>
                </c:pt>
                <c:pt idx="84">
                  <c:v>7</c:v>
                </c:pt>
                <c:pt idx="85">
                  <c:v>8</c:v>
                </c:pt>
                <c:pt idx="86">
                  <c:v>8</c:v>
                </c:pt>
                <c:pt idx="87">
                  <c:v>8</c:v>
                </c:pt>
                <c:pt idx="88">
                  <c:v>8</c:v>
                </c:pt>
                <c:pt idx="89">
                  <c:v>8</c:v>
                </c:pt>
                <c:pt idx="90">
                  <c:v>8</c:v>
                </c:pt>
                <c:pt idx="91">
                  <c:v>8</c:v>
                </c:pt>
                <c:pt idx="92">
                  <c:v>8</c:v>
                </c:pt>
                <c:pt idx="93">
                  <c:v>8</c:v>
                </c:pt>
                <c:pt idx="94">
                  <c:v>8</c:v>
                </c:pt>
                <c:pt idx="95">
                  <c:v>8</c:v>
                </c:pt>
                <c:pt idx="96">
                  <c:v>8</c:v>
                </c:pt>
                <c:pt idx="97">
                  <c:v>9</c:v>
                </c:pt>
                <c:pt idx="98">
                  <c:v>9</c:v>
                </c:pt>
                <c:pt idx="99">
                  <c:v>9</c:v>
                </c:pt>
                <c:pt idx="100">
                  <c:v>9</c:v>
                </c:pt>
                <c:pt idx="101">
                  <c:v>9</c:v>
                </c:pt>
                <c:pt idx="102">
                  <c:v>9</c:v>
                </c:pt>
                <c:pt idx="103">
                  <c:v>9</c:v>
                </c:pt>
                <c:pt idx="104">
                  <c:v>9</c:v>
                </c:pt>
                <c:pt idx="105">
                  <c:v>9</c:v>
                </c:pt>
                <c:pt idx="106">
                  <c:v>9</c:v>
                </c:pt>
                <c:pt idx="107">
                  <c:v>9</c:v>
                </c:pt>
                <c:pt idx="108">
                  <c:v>9</c:v>
                </c:pt>
                <c:pt idx="109">
                  <c:v>10</c:v>
                </c:pt>
                <c:pt idx="110">
                  <c:v>10</c:v>
                </c:pt>
                <c:pt idx="111">
                  <c:v>10</c:v>
                </c:pt>
                <c:pt idx="112">
                  <c:v>10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10</c:v>
                </c:pt>
                <c:pt idx="119">
                  <c:v>10</c:v>
                </c:pt>
                <c:pt idx="120">
                  <c:v>10</c:v>
                </c:pt>
                <c:pt idx="121">
                  <c:v>11</c:v>
                </c:pt>
                <c:pt idx="122">
                  <c:v>11</c:v>
                </c:pt>
                <c:pt idx="123">
                  <c:v>11</c:v>
                </c:pt>
                <c:pt idx="124">
                  <c:v>11</c:v>
                </c:pt>
                <c:pt idx="125">
                  <c:v>11</c:v>
                </c:pt>
                <c:pt idx="126">
                  <c:v>11</c:v>
                </c:pt>
                <c:pt idx="127">
                  <c:v>11</c:v>
                </c:pt>
                <c:pt idx="128">
                  <c:v>11</c:v>
                </c:pt>
                <c:pt idx="129">
                  <c:v>11</c:v>
                </c:pt>
                <c:pt idx="130">
                  <c:v>11</c:v>
                </c:pt>
                <c:pt idx="131">
                  <c:v>11</c:v>
                </c:pt>
                <c:pt idx="132">
                  <c:v>11</c:v>
                </c:pt>
                <c:pt idx="133">
                  <c:v>12</c:v>
                </c:pt>
                <c:pt idx="134">
                  <c:v>12</c:v>
                </c:pt>
                <c:pt idx="135">
                  <c:v>12</c:v>
                </c:pt>
                <c:pt idx="136">
                  <c:v>12</c:v>
                </c:pt>
                <c:pt idx="137">
                  <c:v>12</c:v>
                </c:pt>
                <c:pt idx="138">
                  <c:v>12</c:v>
                </c:pt>
                <c:pt idx="139">
                  <c:v>12</c:v>
                </c:pt>
                <c:pt idx="140">
                  <c:v>12</c:v>
                </c:pt>
                <c:pt idx="141">
                  <c:v>12</c:v>
                </c:pt>
                <c:pt idx="142">
                  <c:v>12</c:v>
                </c:pt>
                <c:pt idx="143">
                  <c:v>12</c:v>
                </c:pt>
                <c:pt idx="144">
                  <c:v>12</c:v>
                </c:pt>
                <c:pt idx="145">
                  <c:v>13</c:v>
                </c:pt>
                <c:pt idx="146">
                  <c:v>13</c:v>
                </c:pt>
                <c:pt idx="147">
                  <c:v>13</c:v>
                </c:pt>
                <c:pt idx="148">
                  <c:v>13</c:v>
                </c:pt>
                <c:pt idx="149">
                  <c:v>13</c:v>
                </c:pt>
                <c:pt idx="150">
                  <c:v>13</c:v>
                </c:pt>
                <c:pt idx="151">
                  <c:v>13</c:v>
                </c:pt>
                <c:pt idx="152">
                  <c:v>13</c:v>
                </c:pt>
                <c:pt idx="153">
                  <c:v>13</c:v>
                </c:pt>
                <c:pt idx="154">
                  <c:v>13</c:v>
                </c:pt>
                <c:pt idx="155">
                  <c:v>13</c:v>
                </c:pt>
                <c:pt idx="156">
                  <c:v>13</c:v>
                </c:pt>
                <c:pt idx="157">
                  <c:v>14</c:v>
                </c:pt>
                <c:pt idx="158">
                  <c:v>14</c:v>
                </c:pt>
                <c:pt idx="159">
                  <c:v>14</c:v>
                </c:pt>
                <c:pt idx="160">
                  <c:v>14</c:v>
                </c:pt>
                <c:pt idx="161">
                  <c:v>14</c:v>
                </c:pt>
                <c:pt idx="162">
                  <c:v>14</c:v>
                </c:pt>
                <c:pt idx="163">
                  <c:v>14</c:v>
                </c:pt>
                <c:pt idx="164">
                  <c:v>14</c:v>
                </c:pt>
                <c:pt idx="165">
                  <c:v>14</c:v>
                </c:pt>
                <c:pt idx="166">
                  <c:v>14</c:v>
                </c:pt>
                <c:pt idx="167">
                  <c:v>14</c:v>
                </c:pt>
                <c:pt idx="168">
                  <c:v>14</c:v>
                </c:pt>
                <c:pt idx="169">
                  <c:v>15</c:v>
                </c:pt>
                <c:pt idx="170">
                  <c:v>15</c:v>
                </c:pt>
                <c:pt idx="171">
                  <c:v>15</c:v>
                </c:pt>
                <c:pt idx="172">
                  <c:v>15</c:v>
                </c:pt>
                <c:pt idx="173">
                  <c:v>15</c:v>
                </c:pt>
                <c:pt idx="174">
                  <c:v>15</c:v>
                </c:pt>
                <c:pt idx="175">
                  <c:v>15</c:v>
                </c:pt>
                <c:pt idx="176">
                  <c:v>15</c:v>
                </c:pt>
                <c:pt idx="177">
                  <c:v>15</c:v>
                </c:pt>
                <c:pt idx="178">
                  <c:v>15</c:v>
                </c:pt>
                <c:pt idx="179">
                  <c:v>15</c:v>
                </c:pt>
                <c:pt idx="180">
                  <c:v>15</c:v>
                </c:pt>
                <c:pt idx="181">
                  <c:v>16</c:v>
                </c:pt>
                <c:pt idx="182">
                  <c:v>16</c:v>
                </c:pt>
                <c:pt idx="183">
                  <c:v>16</c:v>
                </c:pt>
                <c:pt idx="184">
                  <c:v>16</c:v>
                </c:pt>
                <c:pt idx="185">
                  <c:v>16</c:v>
                </c:pt>
                <c:pt idx="186">
                  <c:v>16</c:v>
                </c:pt>
                <c:pt idx="187">
                  <c:v>16</c:v>
                </c:pt>
                <c:pt idx="188">
                  <c:v>16</c:v>
                </c:pt>
                <c:pt idx="189">
                  <c:v>16</c:v>
                </c:pt>
                <c:pt idx="190">
                  <c:v>16</c:v>
                </c:pt>
                <c:pt idx="191">
                  <c:v>16</c:v>
                </c:pt>
                <c:pt idx="192">
                  <c:v>16</c:v>
                </c:pt>
                <c:pt idx="193">
                  <c:v>17</c:v>
                </c:pt>
                <c:pt idx="194">
                  <c:v>17</c:v>
                </c:pt>
                <c:pt idx="195">
                  <c:v>17</c:v>
                </c:pt>
                <c:pt idx="196">
                  <c:v>17</c:v>
                </c:pt>
                <c:pt idx="197">
                  <c:v>17</c:v>
                </c:pt>
                <c:pt idx="198">
                  <c:v>17</c:v>
                </c:pt>
                <c:pt idx="199">
                  <c:v>17</c:v>
                </c:pt>
                <c:pt idx="200">
                  <c:v>17</c:v>
                </c:pt>
                <c:pt idx="201">
                  <c:v>17</c:v>
                </c:pt>
                <c:pt idx="202">
                  <c:v>17</c:v>
                </c:pt>
                <c:pt idx="203">
                  <c:v>17</c:v>
                </c:pt>
                <c:pt idx="204">
                  <c:v>17</c:v>
                </c:pt>
                <c:pt idx="205">
                  <c:v>18</c:v>
                </c:pt>
                <c:pt idx="206">
                  <c:v>18</c:v>
                </c:pt>
                <c:pt idx="207">
                  <c:v>18</c:v>
                </c:pt>
                <c:pt idx="208">
                  <c:v>18</c:v>
                </c:pt>
                <c:pt idx="209">
                  <c:v>18</c:v>
                </c:pt>
                <c:pt idx="210">
                  <c:v>18</c:v>
                </c:pt>
                <c:pt idx="211">
                  <c:v>18</c:v>
                </c:pt>
                <c:pt idx="212">
                  <c:v>18</c:v>
                </c:pt>
                <c:pt idx="213">
                  <c:v>18</c:v>
                </c:pt>
                <c:pt idx="214">
                  <c:v>18</c:v>
                </c:pt>
                <c:pt idx="215">
                  <c:v>18</c:v>
                </c:pt>
                <c:pt idx="216">
                  <c:v>18</c:v>
                </c:pt>
                <c:pt idx="217">
                  <c:v>19</c:v>
                </c:pt>
                <c:pt idx="218">
                  <c:v>19</c:v>
                </c:pt>
                <c:pt idx="219">
                  <c:v>19</c:v>
                </c:pt>
                <c:pt idx="220">
                  <c:v>19</c:v>
                </c:pt>
                <c:pt idx="221">
                  <c:v>19</c:v>
                </c:pt>
                <c:pt idx="222">
                  <c:v>19</c:v>
                </c:pt>
                <c:pt idx="223">
                  <c:v>19</c:v>
                </c:pt>
                <c:pt idx="224">
                  <c:v>19</c:v>
                </c:pt>
                <c:pt idx="225">
                  <c:v>19</c:v>
                </c:pt>
                <c:pt idx="226">
                  <c:v>19</c:v>
                </c:pt>
                <c:pt idx="227">
                  <c:v>19</c:v>
                </c:pt>
                <c:pt idx="228">
                  <c:v>19</c:v>
                </c:pt>
                <c:pt idx="229">
                  <c:v>20</c:v>
                </c:pt>
                <c:pt idx="230">
                  <c:v>20</c:v>
                </c:pt>
                <c:pt idx="231">
                  <c:v>20</c:v>
                </c:pt>
                <c:pt idx="232">
                  <c:v>20</c:v>
                </c:pt>
                <c:pt idx="233">
                  <c:v>20</c:v>
                </c:pt>
                <c:pt idx="234">
                  <c:v>20</c:v>
                </c:pt>
                <c:pt idx="235">
                  <c:v>20</c:v>
                </c:pt>
                <c:pt idx="236">
                  <c:v>20</c:v>
                </c:pt>
                <c:pt idx="237">
                  <c:v>20</c:v>
                </c:pt>
                <c:pt idx="238">
                  <c:v>20</c:v>
                </c:pt>
                <c:pt idx="239">
                  <c:v>20</c:v>
                </c:pt>
                <c:pt idx="240">
                  <c:v>20</c:v>
                </c:pt>
              </c:strCache>
            </c:strRef>
          </c:cat>
          <c:val>
            <c:numRef>
              <c:f>Ecosystem!$X$30:$X$269</c:f>
              <c:numCache>
                <c:formatCode>0</c:formatCode>
                <c:ptCount val="240"/>
                <c:pt idx="0" formatCode="General">
                  <c:v>200</c:v>
                </c:pt>
                <c:pt idx="1">
                  <c:v>222.65409710983309</c:v>
                </c:pt>
                <c:pt idx="2">
                  <c:v>225.31409143674395</c:v>
                </c:pt>
                <c:pt idx="3">
                  <c:v>216.64212211779397</c:v>
                </c:pt>
                <c:pt idx="4">
                  <c:v>200.92632784167691</c:v>
                </c:pt>
                <c:pt idx="5">
                  <c:v>180.71094002581356</c:v>
                </c:pt>
                <c:pt idx="6">
                  <c:v>158.97900097776846</c:v>
                </c:pt>
                <c:pt idx="7">
                  <c:v>138.88212380015977</c:v>
                </c:pt>
                <c:pt idx="8">
                  <c:v>121.43515506172324</c:v>
                </c:pt>
                <c:pt idx="9">
                  <c:v>106.82430022720692</c:v>
                </c:pt>
                <c:pt idx="10">
                  <c:v>95.311981686649034</c:v>
                </c:pt>
                <c:pt idx="11">
                  <c:v>87.624780091398847</c:v>
                </c:pt>
                <c:pt idx="12">
                  <c:v>85.391326667922158</c:v>
                </c:pt>
                <c:pt idx="13">
                  <c:v>91.374660301826395</c:v>
                </c:pt>
                <c:pt idx="14">
                  <c:v>107.22910079145723</c:v>
                </c:pt>
                <c:pt idx="15">
                  <c:v>125.26306440521437</c:v>
                </c:pt>
                <c:pt idx="16">
                  <c:v>134.46760184602152</c:v>
                </c:pt>
                <c:pt idx="17">
                  <c:v>136.8815334931146</c:v>
                </c:pt>
                <c:pt idx="18">
                  <c:v>135.61653585362993</c:v>
                </c:pt>
                <c:pt idx="19">
                  <c:v>132.91427352666631</c:v>
                </c:pt>
                <c:pt idx="20">
                  <c:v>130.15496644773776</c:v>
                </c:pt>
                <c:pt idx="21">
                  <c:v>128.11253946861765</c:v>
                </c:pt>
                <c:pt idx="22">
                  <c:v>127.10659870820211</c:v>
                </c:pt>
                <c:pt idx="23">
                  <c:v>127.07433048991403</c:v>
                </c:pt>
                <c:pt idx="24">
                  <c:v>127.65950928770491</c:v>
                </c:pt>
                <c:pt idx="25">
                  <c:v>128.38466464168795</c:v>
                </c:pt>
                <c:pt idx="26">
                  <c:v>128.86018126091415</c:v>
                </c:pt>
                <c:pt idx="27">
                  <c:v>128.90937223520393</c:v>
                </c:pt>
                <c:pt idx="28">
                  <c:v>128.55912745754509</c:v>
                </c:pt>
                <c:pt idx="29">
                  <c:v>127.95311435674726</c:v>
                </c:pt>
                <c:pt idx="30">
                  <c:v>127.26097048800179</c:v>
                </c:pt>
                <c:pt idx="31">
                  <c:v>126.61697804173134</c:v>
                </c:pt>
                <c:pt idx="32">
                  <c:v>126.09151816989737</c:v>
                </c:pt>
                <c:pt idx="33">
                  <c:v>125.68925783313129</c:v>
                </c:pt>
                <c:pt idx="34">
                  <c:v>125.36666053464688</c:v>
                </c:pt>
                <c:pt idx="35">
                  <c:v>125.05982708046837</c:v>
                </c:pt>
                <c:pt idx="36">
                  <c:v>124.71200510314566</c:v>
                </c:pt>
                <c:pt idx="37">
                  <c:v>124.29158523692485</c:v>
                </c:pt>
                <c:pt idx="38">
                  <c:v>123.79667250441135</c:v>
                </c:pt>
                <c:pt idx="39">
                  <c:v>123.24832857057075</c:v>
                </c:pt>
                <c:pt idx="40">
                  <c:v>122.67802321236638</c:v>
                </c:pt>
                <c:pt idx="41">
                  <c:v>122.11501590988041</c:v>
                </c:pt>
                <c:pt idx="42">
                  <c:v>121.5776367865389</c:v>
                </c:pt>
                <c:pt idx="43">
                  <c:v>121.07019271551849</c:v>
                </c:pt>
                <c:pt idx="44">
                  <c:v>120.58520641051918</c:v>
                </c:pt>
                <c:pt idx="45">
                  <c:v>120.10917102759373</c:v>
                </c:pt>
                <c:pt idx="46">
                  <c:v>119.62920380021612</c:v>
                </c:pt>
                <c:pt idx="47">
                  <c:v>119.13811534802289</c:v>
                </c:pt>
                <c:pt idx="48">
                  <c:v>118.6363960731675</c:v>
                </c:pt>
                <c:pt idx="49">
                  <c:v>118.13099676007143</c:v>
                </c:pt>
                <c:pt idx="50">
                  <c:v>117.63194802202185</c:v>
                </c:pt>
                <c:pt idx="51">
                  <c:v>117.14842470058956</c:v>
                </c:pt>
                <c:pt idx="52">
                  <c:v>116.68575705980201</c:v>
                </c:pt>
                <c:pt idx="53">
                  <c:v>116.24430440959574</c:v>
                </c:pt>
                <c:pt idx="54">
                  <c:v>115.82031288217831</c:v>
                </c:pt>
                <c:pt idx="55">
                  <c:v>115.40815304194948</c:v>
                </c:pt>
                <c:pt idx="56">
                  <c:v>115.00290656389842</c:v>
                </c:pt>
                <c:pt idx="57">
                  <c:v>114.60227276440338</c:v>
                </c:pt>
                <c:pt idx="58">
                  <c:v>114.20715943705422</c:v>
                </c:pt>
                <c:pt idx="59">
                  <c:v>113.82091333104457</c:v>
                </c:pt>
                <c:pt idx="60">
                  <c:v>113.44767532232018</c:v>
                </c:pt>
                <c:pt idx="61">
                  <c:v>113.09061651978551</c:v>
                </c:pt>
                <c:pt idx="62">
                  <c:v>112.7507597706104</c:v>
                </c:pt>
                <c:pt idx="63">
                  <c:v>112.42678033545195</c:v>
                </c:pt>
                <c:pt idx="64">
                  <c:v>112.11575471329954</c:v>
                </c:pt>
                <c:pt idx="65">
                  <c:v>111.81445677180217</c:v>
                </c:pt>
                <c:pt idx="66">
                  <c:v>111.52062297071188</c:v>
                </c:pt>
                <c:pt idx="67">
                  <c:v>111.23367937975702</c:v>
                </c:pt>
                <c:pt idx="68">
                  <c:v>110.95469324992037</c:v>
                </c:pt>
                <c:pt idx="69">
                  <c:v>110.68565148494022</c:v>
                </c:pt>
                <c:pt idx="70">
                  <c:v>110.42843105038203</c:v>
                </c:pt>
                <c:pt idx="71">
                  <c:v>110.18391428024543</c:v>
                </c:pt>
                <c:pt idx="72">
                  <c:v>109.95159899187387</c:v>
                </c:pt>
                <c:pt idx="73">
                  <c:v>109.72981902178148</c:v>
                </c:pt>
                <c:pt idx="74">
                  <c:v>109.51642976369182</c:v>
                </c:pt>
                <c:pt idx="75">
                  <c:v>109.30963293350213</c:v>
                </c:pt>
                <c:pt idx="76">
                  <c:v>109.10858381377071</c:v>
                </c:pt>
                <c:pt idx="77">
                  <c:v>108.91354516195251</c:v>
                </c:pt>
                <c:pt idx="78">
                  <c:v>108.72556216814266</c:v>
                </c:pt>
                <c:pt idx="79">
                  <c:v>108.54583605896619</c:v>
                </c:pt>
                <c:pt idx="80">
                  <c:v>108.37508547479119</c:v>
                </c:pt>
                <c:pt idx="81">
                  <c:v>108.21316631459941</c:v>
                </c:pt>
                <c:pt idx="82">
                  <c:v>108.05909086225273</c:v>
                </c:pt>
                <c:pt idx="83">
                  <c:v>107.91140786679102</c:v>
                </c:pt>
                <c:pt idx="84">
                  <c:v>107.76875488100333</c:v>
                </c:pt>
                <c:pt idx="85">
                  <c:v>107.63033421577688</c:v>
                </c:pt>
                <c:pt idx="86">
                  <c:v>107.49611430899337</c:v>
                </c:pt>
                <c:pt idx="87">
                  <c:v>107.366690212042</c:v>
                </c:pt>
                <c:pt idx="88">
                  <c:v>107.24288772580137</c:v>
                </c:pt>
                <c:pt idx="89">
                  <c:v>107.1252993702453</c:v>
                </c:pt>
                <c:pt idx="90">
                  <c:v>107.01395624004489</c:v>
                </c:pt>
                <c:pt idx="91">
                  <c:v>106.90826757975695</c:v>
                </c:pt>
                <c:pt idx="92">
                  <c:v>106.80723619967166</c:v>
                </c:pt>
                <c:pt idx="93">
                  <c:v>106.70983849510856</c:v>
                </c:pt>
                <c:pt idx="94">
                  <c:v>106.61539376380415</c:v>
                </c:pt>
                <c:pt idx="95">
                  <c:v>106.52376329162023</c:v>
                </c:pt>
                <c:pt idx="96">
                  <c:v>106.43530373294878</c:v>
                </c:pt>
                <c:pt idx="97">
                  <c:v>106.35061077117881</c:v>
                </c:pt>
                <c:pt idx="98">
                  <c:v>106.2701776689606</c:v>
                </c:pt>
                <c:pt idx="99">
                  <c:v>106.19412229966042</c:v>
                </c:pt>
                <c:pt idx="100">
                  <c:v>106.12209702904802</c:v>
                </c:pt>
                <c:pt idx="101">
                  <c:v>106.05340951687879</c:v>
                </c:pt>
                <c:pt idx="102">
                  <c:v>105.98728908072304</c:v>
                </c:pt>
                <c:pt idx="103">
                  <c:v>105.92317359837755</c:v>
                </c:pt>
                <c:pt idx="104">
                  <c:v>105.86089023447758</c:v>
                </c:pt>
                <c:pt idx="105">
                  <c:v>105.80065713692794</c:v>
                </c:pt>
                <c:pt idx="106">
                  <c:v>105.74291585046143</c:v>
                </c:pt>
                <c:pt idx="107">
                  <c:v>105.68807762586745</c:v>
                </c:pt>
                <c:pt idx="108">
                  <c:v>105.6362995578656</c:v>
                </c:pt>
                <c:pt idx="109">
                  <c:v>105.58738677311189</c:v>
                </c:pt>
                <c:pt idx="110">
                  <c:v>105.54085633695495</c:v>
                </c:pt>
                <c:pt idx="111">
                  <c:v>105.49612574938659</c:v>
                </c:pt>
                <c:pt idx="112">
                  <c:v>105.45273628336116</c:v>
                </c:pt>
                <c:pt idx="113">
                  <c:v>105.410511024128</c:v>
                </c:pt>
                <c:pt idx="114">
                  <c:v>105.36958168329538</c:v>
                </c:pt>
                <c:pt idx="115">
                  <c:v>105.33027960728411</c:v>
                </c:pt>
                <c:pt idx="116">
                  <c:v>105.29294634167395</c:v>
                </c:pt>
                <c:pt idx="117">
                  <c:v>105.25775139514182</c:v>
                </c:pt>
                <c:pt idx="118">
                  <c:v>105.22459690193799</c:v>
                </c:pt>
                <c:pt idx="119">
                  <c:v>105.19314641580559</c:v>
                </c:pt>
                <c:pt idx="120">
                  <c:v>105.16295849957896</c:v>
                </c:pt>
                <c:pt idx="121">
                  <c:v>105.13366064016695</c:v>
                </c:pt>
                <c:pt idx="122">
                  <c:v>105.10508461752062</c:v>
                </c:pt>
                <c:pt idx="123">
                  <c:v>105.07730560773632</c:v>
                </c:pt>
                <c:pt idx="124">
                  <c:v>105.05057282450186</c:v>
                </c:pt>
                <c:pt idx="125">
                  <c:v>105.02516798673358</c:v>
                </c:pt>
                <c:pt idx="126">
                  <c:v>105.00125779718304</c:v>
                </c:pt>
                <c:pt idx="127">
                  <c:v>104.97880578161235</c:v>
                </c:pt>
                <c:pt idx="128">
                  <c:v>104.95757927913752</c:v>
                </c:pt>
                <c:pt idx="129">
                  <c:v>104.93724356556332</c:v>
                </c:pt>
                <c:pt idx="130">
                  <c:v>104.91749702913786</c:v>
                </c:pt>
                <c:pt idx="131">
                  <c:v>104.89818551886505</c:v>
                </c:pt>
                <c:pt idx="132">
                  <c:v>104.87934634800092</c:v>
                </c:pt>
                <c:pt idx="133">
                  <c:v>104.86116607701115</c:v>
                </c:pt>
                <c:pt idx="134">
                  <c:v>104.84387513137416</c:v>
                </c:pt>
                <c:pt idx="135">
                  <c:v>104.82762903721287</c:v>
                </c:pt>
                <c:pt idx="136">
                  <c:v>104.81242942631063</c:v>
                </c:pt>
                <c:pt idx="137">
                  <c:v>104.79811770024315</c:v>
                </c:pt>
                <c:pt idx="138">
                  <c:v>104.78444047812017</c:v>
                </c:pt>
                <c:pt idx="139">
                  <c:v>104.77115424727937</c:v>
                </c:pt>
                <c:pt idx="140">
                  <c:v>104.75812090765439</c:v>
                </c:pt>
                <c:pt idx="141">
                  <c:v>104.7453523430316</c:v>
                </c:pt>
                <c:pt idx="142">
                  <c:v>104.73298682260256</c:v>
                </c:pt>
                <c:pt idx="143">
                  <c:v>104.72121108223506</c:v>
                </c:pt>
                <c:pt idx="144">
                  <c:v>104.71016527980076</c:v>
                </c:pt>
                <c:pt idx="145">
                  <c:v>104.69987373260236</c:v>
                </c:pt>
                <c:pt idx="146">
                  <c:v>104.69023080079657</c:v>
                </c:pt>
                <c:pt idx="147">
                  <c:v>104.68104542198304</c:v>
                </c:pt>
                <c:pt idx="148">
                  <c:v>104.67212165869049</c:v>
                </c:pt>
                <c:pt idx="149">
                  <c:v>104.66333777694072</c:v>
                </c:pt>
                <c:pt idx="150">
                  <c:v>104.65468886849739</c:v>
                </c:pt>
                <c:pt idx="151">
                  <c:v>104.64627591550881</c:v>
                </c:pt>
                <c:pt idx="152">
                  <c:v>104.63824877888982</c:v>
                </c:pt>
                <c:pt idx="153">
                  <c:v>104.6307306355272</c:v>
                </c:pt>
                <c:pt idx="154">
                  <c:v>104.62375824562922</c:v>
                </c:pt>
                <c:pt idx="155">
                  <c:v>104.61726372805161</c:v>
                </c:pt>
                <c:pt idx="156">
                  <c:v>104.61110387672898</c:v>
                </c:pt>
                <c:pt idx="157">
                  <c:v>104.60512168907293</c:v>
                </c:pt>
                <c:pt idx="158">
                  <c:v>104.59921124211473</c:v>
                </c:pt>
                <c:pt idx="159">
                  <c:v>104.59335697345632</c:v>
                </c:pt>
                <c:pt idx="160">
                  <c:v>104.5876311900309</c:v>
                </c:pt>
                <c:pt idx="161">
                  <c:v>104.58215294520348</c:v>
                </c:pt>
                <c:pt idx="162">
                  <c:v>104.57702839905451</c:v>
                </c:pt>
                <c:pt idx="163">
                  <c:v>104.57229999952824</c:v>
                </c:pt>
                <c:pt idx="164">
                  <c:v>104.56792657791988</c:v>
                </c:pt>
                <c:pt idx="165">
                  <c:v>104.5638016744703</c:v>
                </c:pt>
                <c:pt idx="166">
                  <c:v>104.55980010423974</c:v>
                </c:pt>
                <c:pt idx="167">
                  <c:v>104.55583073077621</c:v>
                </c:pt>
                <c:pt idx="168">
                  <c:v>104.55187172729291</c:v>
                </c:pt>
                <c:pt idx="169">
                  <c:v>104.54797352603514</c:v>
                </c:pt>
                <c:pt idx="170">
                  <c:v>104.54422971197533</c:v>
                </c:pt>
                <c:pt idx="171">
                  <c:v>104.54073032403377</c:v>
                </c:pt>
                <c:pt idx="172">
                  <c:v>104.53751912558796</c:v>
                </c:pt>
                <c:pt idx="173">
                  <c:v>104.53457359922309</c:v>
                </c:pt>
                <c:pt idx="174">
                  <c:v>104.53181543549965</c:v>
                </c:pt>
                <c:pt idx="175">
                  <c:v>104.52914538454417</c:v>
                </c:pt>
                <c:pt idx="176">
                  <c:v>104.52648582537994</c:v>
                </c:pt>
                <c:pt idx="177">
                  <c:v>104.52381178521195</c:v>
                </c:pt>
                <c:pt idx="178">
                  <c:v>104.52115719723467</c:v>
                </c:pt>
                <c:pt idx="179">
                  <c:v>104.51859481374917</c:v>
                </c:pt>
                <c:pt idx="180">
                  <c:v>104.51619995802618</c:v>
                </c:pt>
                <c:pt idx="181">
                  <c:v>104.51401497522173</c:v>
                </c:pt>
                <c:pt idx="182">
                  <c:v>104.51203011736949</c:v>
                </c:pt>
                <c:pt idx="183">
                  <c:v>104.51018854808844</c:v>
                </c:pt>
                <c:pt idx="184">
                  <c:v>104.50841208134791</c:v>
                </c:pt>
                <c:pt idx="185">
                  <c:v>104.50663523019735</c:v>
                </c:pt>
                <c:pt idx="186">
                  <c:v>104.50483205017886</c:v>
                </c:pt>
                <c:pt idx="187">
                  <c:v>104.50302420723112</c:v>
                </c:pt>
                <c:pt idx="188">
                  <c:v>104.5012675917116</c:v>
                </c:pt>
                <c:pt idx="189">
                  <c:v>104.49962445123271</c:v>
                </c:pt>
                <c:pt idx="190">
                  <c:v>104.49813410465634</c:v>
                </c:pt>
                <c:pt idx="191">
                  <c:v>104.49679529935852</c:v>
                </c:pt>
                <c:pt idx="192">
                  <c:v>104.49556747891111</c:v>
                </c:pt>
                <c:pt idx="193">
                  <c:v>104.49438948750895</c:v>
                </c:pt>
                <c:pt idx="194">
                  <c:v>104.49320656922049</c:v>
                </c:pt>
                <c:pt idx="195">
                  <c:v>104.49199327676216</c:v>
                </c:pt>
                <c:pt idx="196">
                  <c:v>104.49076231525147</c:v>
                </c:pt>
                <c:pt idx="197">
                  <c:v>104.48955606997326</c:v>
                </c:pt>
                <c:pt idx="198">
                  <c:v>104.48842541008506</c:v>
                </c:pt>
                <c:pt idx="199">
                  <c:v>104.48740578646034</c:v>
                </c:pt>
                <c:pt idx="200">
                  <c:v>104.48650136063911</c:v>
                </c:pt>
                <c:pt idx="201">
                  <c:v>104.48568382177501</c:v>
                </c:pt>
                <c:pt idx="202">
                  <c:v>104.48490571023197</c:v>
                </c:pt>
                <c:pt idx="203">
                  <c:v>104.48412163607945</c:v>
                </c:pt>
                <c:pt idx="204">
                  <c:v>104.48330759289919</c:v>
                </c:pt>
                <c:pt idx="205">
                  <c:v>104.48246988295617</c:v>
                </c:pt>
                <c:pt idx="206">
                  <c:v>104.48164018928591</c:v>
                </c:pt>
                <c:pt idx="207">
                  <c:v>104.48085964654972</c:v>
                </c:pt>
                <c:pt idx="208">
                  <c:v>104.48015950870588</c:v>
                </c:pt>
                <c:pt idx="209">
                  <c:v>104.4795471569402</c:v>
                </c:pt>
                <c:pt idx="210">
                  <c:v>104.47900340134876</c:v>
                </c:pt>
                <c:pt idx="211">
                  <c:v>104.47849173155726</c:v>
                </c:pt>
                <c:pt idx="212">
                  <c:v>104.4779748359318</c:v>
                </c:pt>
                <c:pt idx="213">
                  <c:v>104.4774307063759</c:v>
                </c:pt>
                <c:pt idx="214">
                  <c:v>104.47686119789402</c:v>
                </c:pt>
                <c:pt idx="215">
                  <c:v>104.47628960403817</c:v>
                </c:pt>
                <c:pt idx="216">
                  <c:v>104.47574885088918</c:v>
                </c:pt>
                <c:pt idx="217">
                  <c:v>104.47526599989892</c:v>
                </c:pt>
                <c:pt idx="218">
                  <c:v>104.47485011521415</c:v>
                </c:pt>
                <c:pt idx="219">
                  <c:v>104.47448871922741</c:v>
                </c:pt>
                <c:pt idx="220">
                  <c:v>104.47415399752146</c:v>
                </c:pt>
                <c:pt idx="221">
                  <c:v>104.47381553080717</c:v>
                </c:pt>
                <c:pt idx="222">
                  <c:v>104.47345358805184</c:v>
                </c:pt>
                <c:pt idx="223">
                  <c:v>104.47306705158402</c:v>
                </c:pt>
                <c:pt idx="224">
                  <c:v>104.4726727124773</c:v>
                </c:pt>
                <c:pt idx="225">
                  <c:v>104.47229666230359</c:v>
                </c:pt>
                <c:pt idx="226">
                  <c:v>104.47196198128444</c:v>
                </c:pt>
                <c:pt idx="227">
                  <c:v>104.47167836548614</c:v>
                </c:pt>
                <c:pt idx="228">
                  <c:v>104.47143820441751</c:v>
                </c:pt>
                <c:pt idx="229">
                  <c:v>104.47122054083698</c:v>
                </c:pt>
                <c:pt idx="230">
                  <c:v>104.47100077683189</c:v>
                </c:pt>
                <c:pt idx="231">
                  <c:v>104.47076154135003</c:v>
                </c:pt>
                <c:pt idx="232">
                  <c:v>104.47049983822522</c:v>
                </c:pt>
                <c:pt idx="233">
                  <c:v>104.47022747899663</c:v>
                </c:pt>
                <c:pt idx="234">
                  <c:v>104.46996492984096</c:v>
                </c:pt>
                <c:pt idx="235">
                  <c:v>104.46973161960764</c:v>
                </c:pt>
                <c:pt idx="236">
                  <c:v>104.46953718090873</c:v>
                </c:pt>
                <c:pt idx="237">
                  <c:v>104.46937746768106</c:v>
                </c:pt>
                <c:pt idx="238">
                  <c:v>104.46923688812723</c:v>
                </c:pt>
                <c:pt idx="239">
                  <c:v>104.46909571458272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495096"/>
        <c:axId val="173495488"/>
      </c:lineChart>
      <c:lineChart>
        <c:grouping val="standard"/>
        <c:varyColors val="0"/>
        <c:ser>
          <c:idx val="0"/>
          <c:order val="1"/>
          <c:tx>
            <c:strRef>
              <c:f>Ecosystem!$AG$29</c:f>
              <c:strCache>
                <c:ptCount val="1"/>
                <c:pt idx="0">
                  <c:v>Mortality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ysDash"/>
            </a:ln>
          </c:spPr>
          <c:marker>
            <c:symbol val="none"/>
          </c:marker>
          <c:cat>
            <c:strRef>
              <c:f>Ecosystem!$A$29:$A$269</c:f>
              <c:strCache>
                <c:ptCount val="241"/>
                <c:pt idx="0">
                  <c:v>year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7</c:v>
                </c:pt>
                <c:pt idx="74">
                  <c:v>7</c:v>
                </c:pt>
                <c:pt idx="75">
                  <c:v>7</c:v>
                </c:pt>
                <c:pt idx="76">
                  <c:v>7</c:v>
                </c:pt>
                <c:pt idx="77">
                  <c:v>7</c:v>
                </c:pt>
                <c:pt idx="78">
                  <c:v>7</c:v>
                </c:pt>
                <c:pt idx="79">
                  <c:v>7</c:v>
                </c:pt>
                <c:pt idx="80">
                  <c:v>7</c:v>
                </c:pt>
                <c:pt idx="81">
                  <c:v>7</c:v>
                </c:pt>
                <c:pt idx="82">
                  <c:v>7</c:v>
                </c:pt>
                <c:pt idx="83">
                  <c:v>7</c:v>
                </c:pt>
                <c:pt idx="84">
                  <c:v>7</c:v>
                </c:pt>
                <c:pt idx="85">
                  <c:v>8</c:v>
                </c:pt>
                <c:pt idx="86">
                  <c:v>8</c:v>
                </c:pt>
                <c:pt idx="87">
                  <c:v>8</c:v>
                </c:pt>
                <c:pt idx="88">
                  <c:v>8</c:v>
                </c:pt>
                <c:pt idx="89">
                  <c:v>8</c:v>
                </c:pt>
                <c:pt idx="90">
                  <c:v>8</c:v>
                </c:pt>
                <c:pt idx="91">
                  <c:v>8</c:v>
                </c:pt>
                <c:pt idx="92">
                  <c:v>8</c:v>
                </c:pt>
                <c:pt idx="93">
                  <c:v>8</c:v>
                </c:pt>
                <c:pt idx="94">
                  <c:v>8</c:v>
                </c:pt>
                <c:pt idx="95">
                  <c:v>8</c:v>
                </c:pt>
                <c:pt idx="96">
                  <c:v>8</c:v>
                </c:pt>
                <c:pt idx="97">
                  <c:v>9</c:v>
                </c:pt>
                <c:pt idx="98">
                  <c:v>9</c:v>
                </c:pt>
                <c:pt idx="99">
                  <c:v>9</c:v>
                </c:pt>
                <c:pt idx="100">
                  <c:v>9</c:v>
                </c:pt>
                <c:pt idx="101">
                  <c:v>9</c:v>
                </c:pt>
                <c:pt idx="102">
                  <c:v>9</c:v>
                </c:pt>
                <c:pt idx="103">
                  <c:v>9</c:v>
                </c:pt>
                <c:pt idx="104">
                  <c:v>9</c:v>
                </c:pt>
                <c:pt idx="105">
                  <c:v>9</c:v>
                </c:pt>
                <c:pt idx="106">
                  <c:v>9</c:v>
                </c:pt>
                <c:pt idx="107">
                  <c:v>9</c:v>
                </c:pt>
                <c:pt idx="108">
                  <c:v>9</c:v>
                </c:pt>
                <c:pt idx="109">
                  <c:v>10</c:v>
                </c:pt>
                <c:pt idx="110">
                  <c:v>10</c:v>
                </c:pt>
                <c:pt idx="111">
                  <c:v>10</c:v>
                </c:pt>
                <c:pt idx="112">
                  <c:v>10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10</c:v>
                </c:pt>
                <c:pt idx="119">
                  <c:v>10</c:v>
                </c:pt>
                <c:pt idx="120">
                  <c:v>10</c:v>
                </c:pt>
                <c:pt idx="121">
                  <c:v>11</c:v>
                </c:pt>
                <c:pt idx="122">
                  <c:v>11</c:v>
                </c:pt>
                <c:pt idx="123">
                  <c:v>11</c:v>
                </c:pt>
                <c:pt idx="124">
                  <c:v>11</c:v>
                </c:pt>
                <c:pt idx="125">
                  <c:v>11</c:v>
                </c:pt>
                <c:pt idx="126">
                  <c:v>11</c:v>
                </c:pt>
                <c:pt idx="127">
                  <c:v>11</c:v>
                </c:pt>
                <c:pt idx="128">
                  <c:v>11</c:v>
                </c:pt>
                <c:pt idx="129">
                  <c:v>11</c:v>
                </c:pt>
                <c:pt idx="130">
                  <c:v>11</c:v>
                </c:pt>
                <c:pt idx="131">
                  <c:v>11</c:v>
                </c:pt>
                <c:pt idx="132">
                  <c:v>11</c:v>
                </c:pt>
                <c:pt idx="133">
                  <c:v>12</c:v>
                </c:pt>
                <c:pt idx="134">
                  <c:v>12</c:v>
                </c:pt>
                <c:pt idx="135">
                  <c:v>12</c:v>
                </c:pt>
                <c:pt idx="136">
                  <c:v>12</c:v>
                </c:pt>
                <c:pt idx="137">
                  <c:v>12</c:v>
                </c:pt>
                <c:pt idx="138">
                  <c:v>12</c:v>
                </c:pt>
                <c:pt idx="139">
                  <c:v>12</c:v>
                </c:pt>
                <c:pt idx="140">
                  <c:v>12</c:v>
                </c:pt>
                <c:pt idx="141">
                  <c:v>12</c:v>
                </c:pt>
                <c:pt idx="142">
                  <c:v>12</c:v>
                </c:pt>
                <c:pt idx="143">
                  <c:v>12</c:v>
                </c:pt>
                <c:pt idx="144">
                  <c:v>12</c:v>
                </c:pt>
                <c:pt idx="145">
                  <c:v>13</c:v>
                </c:pt>
                <c:pt idx="146">
                  <c:v>13</c:v>
                </c:pt>
                <c:pt idx="147">
                  <c:v>13</c:v>
                </c:pt>
                <c:pt idx="148">
                  <c:v>13</c:v>
                </c:pt>
                <c:pt idx="149">
                  <c:v>13</c:v>
                </c:pt>
                <c:pt idx="150">
                  <c:v>13</c:v>
                </c:pt>
                <c:pt idx="151">
                  <c:v>13</c:v>
                </c:pt>
                <c:pt idx="152">
                  <c:v>13</c:v>
                </c:pt>
                <c:pt idx="153">
                  <c:v>13</c:v>
                </c:pt>
                <c:pt idx="154">
                  <c:v>13</c:v>
                </c:pt>
                <c:pt idx="155">
                  <c:v>13</c:v>
                </c:pt>
                <c:pt idx="156">
                  <c:v>13</c:v>
                </c:pt>
                <c:pt idx="157">
                  <c:v>14</c:v>
                </c:pt>
                <c:pt idx="158">
                  <c:v>14</c:v>
                </c:pt>
                <c:pt idx="159">
                  <c:v>14</c:v>
                </c:pt>
                <c:pt idx="160">
                  <c:v>14</c:v>
                </c:pt>
                <c:pt idx="161">
                  <c:v>14</c:v>
                </c:pt>
                <c:pt idx="162">
                  <c:v>14</c:v>
                </c:pt>
                <c:pt idx="163">
                  <c:v>14</c:v>
                </c:pt>
                <c:pt idx="164">
                  <c:v>14</c:v>
                </c:pt>
                <c:pt idx="165">
                  <c:v>14</c:v>
                </c:pt>
                <c:pt idx="166">
                  <c:v>14</c:v>
                </c:pt>
                <c:pt idx="167">
                  <c:v>14</c:v>
                </c:pt>
                <c:pt idx="168">
                  <c:v>14</c:v>
                </c:pt>
                <c:pt idx="169">
                  <c:v>15</c:v>
                </c:pt>
                <c:pt idx="170">
                  <c:v>15</c:v>
                </c:pt>
                <c:pt idx="171">
                  <c:v>15</c:v>
                </c:pt>
                <c:pt idx="172">
                  <c:v>15</c:v>
                </c:pt>
                <c:pt idx="173">
                  <c:v>15</c:v>
                </c:pt>
                <c:pt idx="174">
                  <c:v>15</c:v>
                </c:pt>
                <c:pt idx="175">
                  <c:v>15</c:v>
                </c:pt>
                <c:pt idx="176">
                  <c:v>15</c:v>
                </c:pt>
                <c:pt idx="177">
                  <c:v>15</c:v>
                </c:pt>
                <c:pt idx="178">
                  <c:v>15</c:v>
                </c:pt>
                <c:pt idx="179">
                  <c:v>15</c:v>
                </c:pt>
                <c:pt idx="180">
                  <c:v>15</c:v>
                </c:pt>
                <c:pt idx="181">
                  <c:v>16</c:v>
                </c:pt>
                <c:pt idx="182">
                  <c:v>16</c:v>
                </c:pt>
                <c:pt idx="183">
                  <c:v>16</c:v>
                </c:pt>
                <c:pt idx="184">
                  <c:v>16</c:v>
                </c:pt>
                <c:pt idx="185">
                  <c:v>16</c:v>
                </c:pt>
                <c:pt idx="186">
                  <c:v>16</c:v>
                </c:pt>
                <c:pt idx="187">
                  <c:v>16</c:v>
                </c:pt>
                <c:pt idx="188">
                  <c:v>16</c:v>
                </c:pt>
                <c:pt idx="189">
                  <c:v>16</c:v>
                </c:pt>
                <c:pt idx="190">
                  <c:v>16</c:v>
                </c:pt>
                <c:pt idx="191">
                  <c:v>16</c:v>
                </c:pt>
                <c:pt idx="192">
                  <c:v>16</c:v>
                </c:pt>
                <c:pt idx="193">
                  <c:v>17</c:v>
                </c:pt>
                <c:pt idx="194">
                  <c:v>17</c:v>
                </c:pt>
                <c:pt idx="195">
                  <c:v>17</c:v>
                </c:pt>
                <c:pt idx="196">
                  <c:v>17</c:v>
                </c:pt>
                <c:pt idx="197">
                  <c:v>17</c:v>
                </c:pt>
                <c:pt idx="198">
                  <c:v>17</c:v>
                </c:pt>
                <c:pt idx="199">
                  <c:v>17</c:v>
                </c:pt>
                <c:pt idx="200">
                  <c:v>17</c:v>
                </c:pt>
                <c:pt idx="201">
                  <c:v>17</c:v>
                </c:pt>
                <c:pt idx="202">
                  <c:v>17</c:v>
                </c:pt>
                <c:pt idx="203">
                  <c:v>17</c:v>
                </c:pt>
                <c:pt idx="204">
                  <c:v>17</c:v>
                </c:pt>
                <c:pt idx="205">
                  <c:v>18</c:v>
                </c:pt>
                <c:pt idx="206">
                  <c:v>18</c:v>
                </c:pt>
                <c:pt idx="207">
                  <c:v>18</c:v>
                </c:pt>
                <c:pt idx="208">
                  <c:v>18</c:v>
                </c:pt>
                <c:pt idx="209">
                  <c:v>18</c:v>
                </c:pt>
                <c:pt idx="210">
                  <c:v>18</c:v>
                </c:pt>
                <c:pt idx="211">
                  <c:v>18</c:v>
                </c:pt>
                <c:pt idx="212">
                  <c:v>18</c:v>
                </c:pt>
                <c:pt idx="213">
                  <c:v>18</c:v>
                </c:pt>
                <c:pt idx="214">
                  <c:v>18</c:v>
                </c:pt>
                <c:pt idx="215">
                  <c:v>18</c:v>
                </c:pt>
                <c:pt idx="216">
                  <c:v>18</c:v>
                </c:pt>
                <c:pt idx="217">
                  <c:v>19</c:v>
                </c:pt>
                <c:pt idx="218">
                  <c:v>19</c:v>
                </c:pt>
                <c:pt idx="219">
                  <c:v>19</c:v>
                </c:pt>
                <c:pt idx="220">
                  <c:v>19</c:v>
                </c:pt>
                <c:pt idx="221">
                  <c:v>19</c:v>
                </c:pt>
                <c:pt idx="222">
                  <c:v>19</c:v>
                </c:pt>
                <c:pt idx="223">
                  <c:v>19</c:v>
                </c:pt>
                <c:pt idx="224">
                  <c:v>19</c:v>
                </c:pt>
                <c:pt idx="225">
                  <c:v>19</c:v>
                </c:pt>
                <c:pt idx="226">
                  <c:v>19</c:v>
                </c:pt>
                <c:pt idx="227">
                  <c:v>19</c:v>
                </c:pt>
                <c:pt idx="228">
                  <c:v>19</c:v>
                </c:pt>
                <c:pt idx="229">
                  <c:v>20</c:v>
                </c:pt>
                <c:pt idx="230">
                  <c:v>20</c:v>
                </c:pt>
                <c:pt idx="231">
                  <c:v>20</c:v>
                </c:pt>
                <c:pt idx="232">
                  <c:v>20</c:v>
                </c:pt>
                <c:pt idx="233">
                  <c:v>20</c:v>
                </c:pt>
                <c:pt idx="234">
                  <c:v>20</c:v>
                </c:pt>
                <c:pt idx="235">
                  <c:v>20</c:v>
                </c:pt>
                <c:pt idx="236">
                  <c:v>20</c:v>
                </c:pt>
                <c:pt idx="237">
                  <c:v>20</c:v>
                </c:pt>
                <c:pt idx="238">
                  <c:v>20</c:v>
                </c:pt>
                <c:pt idx="239">
                  <c:v>20</c:v>
                </c:pt>
                <c:pt idx="240">
                  <c:v>20</c:v>
                </c:pt>
              </c:strCache>
            </c:strRef>
          </c:cat>
          <c:val>
            <c:numRef>
              <c:f>Ecosystem!$AG$30:$AG$269</c:f>
              <c:numCache>
                <c:formatCode>0.0</c:formatCode>
                <c:ptCount val="240"/>
                <c:pt idx="0">
                  <c:v>27.345902890166908</c:v>
                </c:pt>
                <c:pt idx="1">
                  <c:v>30.443386588316439</c:v>
                </c:pt>
                <c:pt idx="2">
                  <c:v>30.807086321076934</c:v>
                </c:pt>
                <c:pt idx="3">
                  <c:v>29.62137216676437</c:v>
                </c:pt>
                <c:pt idx="4">
                  <c:v>27.472559246181678</c:v>
                </c:pt>
                <c:pt idx="5">
                  <c:v>24.708519085683367</c:v>
                </c:pt>
                <c:pt idx="6">
                  <c:v>21.73712161156903</c:v>
                </c:pt>
                <c:pt idx="7">
                  <c:v>18.989285353096538</c:v>
                </c:pt>
                <c:pt idx="8">
                  <c:v>16.603769788851221</c:v>
                </c:pt>
                <c:pt idx="9">
                  <c:v>14.606034701616174</c:v>
                </c:pt>
                <c:pt idx="10">
                  <c:v>13.031960977362356</c:v>
                </c:pt>
                <c:pt idx="11">
                  <c:v>11.980893635758116</c:v>
                </c:pt>
                <c:pt idx="12">
                  <c:v>11.675514633617595</c:v>
                </c:pt>
                <c:pt idx="13">
                  <c:v>12.493612936178669</c:v>
                </c:pt>
                <c:pt idx="14">
                  <c:v>14.661382886215543</c:v>
                </c:pt>
                <c:pt idx="15">
                  <c:v>17.127157974748574</c:v>
                </c:pt>
                <c:pt idx="16">
                  <c:v>18.385689909774666</c:v>
                </c:pt>
                <c:pt idx="17">
                  <c:v>18.715745611799203</c:v>
                </c:pt>
                <c:pt idx="18">
                  <c:v>18.542783098771011</c:v>
                </c:pt>
                <c:pt idx="19">
                  <c:v>18.173304082886496</c:v>
                </c:pt>
                <c:pt idx="20">
                  <c:v>17.796025365763843</c:v>
                </c:pt>
                <c:pt idx="21">
                  <c:v>17.516765316607469</c:v>
                </c:pt>
                <c:pt idx="22">
                  <c:v>17.379223524869548</c:v>
                </c:pt>
                <c:pt idx="23">
                  <c:v>17.374811507050826</c:v>
                </c:pt>
                <c:pt idx="24">
                  <c:v>17.454822719939692</c:v>
                </c:pt>
                <c:pt idx="25">
                  <c:v>17.553972859391216</c:v>
                </c:pt>
                <c:pt idx="26">
                  <c:v>17.618990015851317</c:v>
                </c:pt>
                <c:pt idx="27">
                  <c:v>17.625715873881322</c:v>
                </c:pt>
                <c:pt idx="28">
                  <c:v>17.57782707549309</c:v>
                </c:pt>
                <c:pt idx="29">
                  <c:v>17.49496719847016</c:v>
                </c:pt>
                <c:pt idx="30">
                  <c:v>17.400330703366468</c:v>
                </c:pt>
                <c:pt idx="31">
                  <c:v>17.312277928877904</c:v>
                </c:pt>
                <c:pt idx="32">
                  <c:v>17.240432055738648</c:v>
                </c:pt>
                <c:pt idx="33">
                  <c:v>17.185431195209791</c:v>
                </c:pt>
                <c:pt idx="34">
                  <c:v>17.14132262322487</c:v>
                </c:pt>
                <c:pt idx="35">
                  <c:v>17.099369434017767</c:v>
                </c:pt>
                <c:pt idx="36">
                  <c:v>17.051811903943104</c:v>
                </c:pt>
                <c:pt idx="37">
                  <c:v>16.994328099769248</c:v>
                </c:pt>
                <c:pt idx="38">
                  <c:v>16.926658922157142</c:v>
                </c:pt>
                <c:pt idx="39">
                  <c:v>16.851684122331054</c:v>
                </c:pt>
                <c:pt idx="40">
                  <c:v>16.773706547615063</c:v>
                </c:pt>
                <c:pt idx="41">
                  <c:v>16.696726832513882</c:v>
                </c:pt>
                <c:pt idx="42">
                  <c:v>16.623251245903383</c:v>
                </c:pt>
                <c:pt idx="43">
                  <c:v>16.553868664461806</c:v>
                </c:pt>
                <c:pt idx="44">
                  <c:v>16.487556722463946</c:v>
                </c:pt>
                <c:pt idx="45">
                  <c:v>16.422468635695132</c:v>
                </c:pt>
                <c:pt idx="46">
                  <c:v>16.356842949743481</c:v>
                </c:pt>
                <c:pt idx="47">
                  <c:v>16.289696664122687</c:v>
                </c:pt>
                <c:pt idx="48">
                  <c:v>16.221096831281084</c:v>
                </c:pt>
                <c:pt idx="49">
                  <c:v>16.151993828597675</c:v>
                </c:pt>
                <c:pt idx="50">
                  <c:v>16.083759136956854</c:v>
                </c:pt>
                <c:pt idx="51">
                  <c:v>16.017647227991763</c:v>
                </c:pt>
                <c:pt idx="52">
                  <c:v>15.954386906114767</c:v>
                </c:pt>
                <c:pt idx="53">
                  <c:v>15.894027299599029</c:v>
                </c:pt>
                <c:pt idx="54">
                  <c:v>15.836055143923977</c:v>
                </c:pt>
                <c:pt idx="55">
                  <c:v>15.779700729093355</c:v>
                </c:pt>
                <c:pt idx="56">
                  <c:v>15.724291574916522</c:v>
                </c:pt>
                <c:pt idx="57">
                  <c:v>15.669513110038974</c:v>
                </c:pt>
                <c:pt idx="58">
                  <c:v>15.615489456637468</c:v>
                </c:pt>
                <c:pt idx="59">
                  <c:v>15.562678214104242</c:v>
                </c:pt>
                <c:pt idx="60">
                  <c:v>15.511645562396762</c:v>
                </c:pt>
                <c:pt idx="61">
                  <c:v>15.462825085695799</c:v>
                </c:pt>
                <c:pt idx="62">
                  <c:v>15.416356637398248</c:v>
                </c:pt>
                <c:pt idx="63">
                  <c:v>15.372059086536977</c:v>
                </c:pt>
                <c:pt idx="64">
                  <c:v>15.329532704238309</c:v>
                </c:pt>
                <c:pt idx="65">
                  <c:v>15.288336382992338</c:v>
                </c:pt>
                <c:pt idx="66">
                  <c:v>15.248160630040021</c:v>
                </c:pt>
                <c:pt idx="67">
                  <c:v>15.208926972173982</c:v>
                </c:pt>
                <c:pt idx="68">
                  <c:v>15.1707813341029</c:v>
                </c:pt>
                <c:pt idx="69">
                  <c:v>15.133995384210168</c:v>
                </c:pt>
                <c:pt idx="70">
                  <c:v>15.098825759086195</c:v>
                </c:pt>
                <c:pt idx="71">
                  <c:v>15.065393099830331</c:v>
                </c:pt>
                <c:pt idx="72">
                  <c:v>15.033628743251782</c:v>
                </c:pt>
                <c:pt idx="73">
                  <c:v>15.00330487562613</c:v>
                </c:pt>
                <c:pt idx="74">
                  <c:v>14.974128265978505</c:v>
                </c:pt>
                <c:pt idx="75">
                  <c:v>14.945853035796699</c:v>
                </c:pt>
                <c:pt idx="76">
                  <c:v>14.918363687275052</c:v>
                </c:pt>
                <c:pt idx="77">
                  <c:v>14.891696147112805</c:v>
                </c:pt>
                <c:pt idx="78">
                  <c:v>14.865993323644171</c:v>
                </c:pt>
                <c:pt idx="79">
                  <c:v>14.841419460002333</c:v>
                </c:pt>
                <c:pt idx="80">
                  <c:v>14.81807281553589</c:v>
                </c:pt>
                <c:pt idx="81">
                  <c:v>14.795933687382581</c:v>
                </c:pt>
                <c:pt idx="82">
                  <c:v>14.774867025594427</c:v>
                </c:pt>
                <c:pt idx="83">
                  <c:v>14.754674401332302</c:v>
                </c:pt>
                <c:pt idx="84">
                  <c:v>14.735169527850589</c:v>
                </c:pt>
                <c:pt idx="85">
                  <c:v>14.716243337504215</c:v>
                </c:pt>
                <c:pt idx="86">
                  <c:v>14.69789151482007</c:v>
                </c:pt>
                <c:pt idx="87">
                  <c:v>14.680195420885671</c:v>
                </c:pt>
                <c:pt idx="88">
                  <c:v>14.663267967054184</c:v>
                </c:pt>
                <c:pt idx="89">
                  <c:v>14.64719016829393</c:v>
                </c:pt>
                <c:pt idx="90">
                  <c:v>14.631966276164192</c:v>
                </c:pt>
                <c:pt idx="91">
                  <c:v>14.617515516960063</c:v>
                </c:pt>
                <c:pt idx="92">
                  <c:v>14.603701545416705</c:v>
                </c:pt>
                <c:pt idx="93">
                  <c:v>14.590384404563164</c:v>
                </c:pt>
                <c:pt idx="94">
                  <c:v>14.577471022309473</c:v>
                </c:pt>
                <c:pt idx="95">
                  <c:v>14.564942432338865</c:v>
                </c:pt>
                <c:pt idx="96">
                  <c:v>14.552847399833183</c:v>
                </c:pt>
                <c:pt idx="97">
                  <c:v>14.541267372292971</c:v>
                </c:pt>
                <c:pt idx="98">
                  <c:v>14.530269793280901</c:v>
                </c:pt>
                <c:pt idx="99">
                  <c:v>14.519870779565109</c:v>
                </c:pt>
                <c:pt idx="100">
                  <c:v>14.510022799286086</c:v>
                </c:pt>
                <c:pt idx="101">
                  <c:v>14.500631189098351</c:v>
                </c:pt>
                <c:pt idx="102">
                  <c:v>14.491590573967498</c:v>
                </c:pt>
                <c:pt idx="103">
                  <c:v>14.482824095197618</c:v>
                </c:pt>
                <c:pt idx="104">
                  <c:v>14.474308121093211</c:v>
                </c:pt>
                <c:pt idx="105">
                  <c:v>14.466072478911379</c:v>
                </c:pt>
                <c:pt idx="106">
                  <c:v>14.458177540849046</c:v>
                </c:pt>
                <c:pt idx="107">
                  <c:v>14.450679537026966</c:v>
                </c:pt>
                <c:pt idx="108">
                  <c:v>14.44359994692987</c:v>
                </c:pt>
                <c:pt idx="109">
                  <c:v>14.436912125620056</c:v>
                </c:pt>
                <c:pt idx="110">
                  <c:v>14.430550041677133</c:v>
                </c:pt>
                <c:pt idx="111">
                  <c:v>14.424434050157812</c:v>
                </c:pt>
                <c:pt idx="112">
                  <c:v>14.418501429535873</c:v>
                </c:pt>
                <c:pt idx="113">
                  <c:v>14.412727990343361</c:v>
                </c:pt>
                <c:pt idx="114">
                  <c:v>14.407131741444525</c:v>
                </c:pt>
                <c:pt idx="115">
                  <c:v>14.401757987674594</c:v>
                </c:pt>
                <c:pt idx="116">
                  <c:v>14.396653428394854</c:v>
                </c:pt>
                <c:pt idx="117">
                  <c:v>14.391841240444393</c:v>
                </c:pt>
                <c:pt idx="118">
                  <c:v>14.387308042686769</c:v>
                </c:pt>
                <c:pt idx="119">
                  <c:v>14.383007832988643</c:v>
                </c:pt>
                <c:pt idx="120">
                  <c:v>14.378880253860695</c:v>
                </c:pt>
                <c:pt idx="121">
                  <c:v>14.374874371768842</c:v>
                </c:pt>
                <c:pt idx="122">
                  <c:v>14.370967186067471</c:v>
                </c:pt>
                <c:pt idx="123">
                  <c:v>14.36716897554774</c:v>
                </c:pt>
                <c:pt idx="124">
                  <c:v>14.363513815076171</c:v>
                </c:pt>
                <c:pt idx="125">
                  <c:v>14.360040223943413</c:v>
                </c:pt>
                <c:pt idx="126">
                  <c:v>14.356770995335742</c:v>
                </c:pt>
                <c:pt idx="127">
                  <c:v>14.353701142148317</c:v>
                </c:pt>
                <c:pt idx="128">
                  <c:v>14.350798852771444</c:v>
                </c:pt>
                <c:pt idx="129">
                  <c:v>14.348018360528433</c:v>
                </c:pt>
                <c:pt idx="130">
                  <c:v>14.345318426190895</c:v>
                </c:pt>
                <c:pt idx="131">
                  <c:v>14.34267797276798</c:v>
                </c:pt>
                <c:pt idx="132">
                  <c:v>14.340102102083073</c:v>
                </c:pt>
                <c:pt idx="133">
                  <c:v>14.337616322458056</c:v>
                </c:pt>
                <c:pt idx="134">
                  <c:v>14.335252139856715</c:v>
                </c:pt>
                <c:pt idx="135">
                  <c:v>14.33303081929032</c:v>
                </c:pt>
                <c:pt idx="136">
                  <c:v>14.330952583871813</c:v>
                </c:pt>
                <c:pt idx="137">
                  <c:v>14.328995748515654</c:v>
                </c:pt>
                <c:pt idx="138">
                  <c:v>14.327125668575743</c:v>
                </c:pt>
                <c:pt idx="139">
                  <c:v>14.325309048683998</c:v>
                </c:pt>
                <c:pt idx="140">
                  <c:v>14.323527006485401</c:v>
                </c:pt>
                <c:pt idx="141">
                  <c:v>14.321781166844294</c:v>
                </c:pt>
                <c:pt idx="142">
                  <c:v>14.320090435240099</c:v>
                </c:pt>
                <c:pt idx="143">
                  <c:v>14.318480343977352</c:v>
                </c:pt>
                <c:pt idx="144">
                  <c:v>14.316970056773791</c:v>
                </c:pt>
                <c:pt idx="145">
                  <c:v>14.315562898522405</c:v>
                </c:pt>
                <c:pt idx="146">
                  <c:v>14.314244425138718</c:v>
                </c:pt>
                <c:pt idx="147">
                  <c:v>14.312988512753497</c:v>
                </c:pt>
                <c:pt idx="148">
                  <c:v>14.31176837093143</c:v>
                </c:pt>
                <c:pt idx="149">
                  <c:v>14.310567355044792</c:v>
                </c:pt>
                <c:pt idx="150">
                  <c:v>14.309384793992805</c:v>
                </c:pt>
                <c:pt idx="151">
                  <c:v>14.308234495015579</c:v>
                </c:pt>
                <c:pt idx="152">
                  <c:v>14.307136948523235</c:v>
                </c:pt>
                <c:pt idx="153">
                  <c:v>14.306108996431691</c:v>
                </c:pt>
                <c:pt idx="154">
                  <c:v>14.305155664946378</c:v>
                </c:pt>
                <c:pt idx="155">
                  <c:v>14.304267672711401</c:v>
                </c:pt>
                <c:pt idx="156">
                  <c:v>14.303425439230967</c:v>
                </c:pt>
                <c:pt idx="157">
                  <c:v>14.302607497617402</c:v>
                </c:pt>
                <c:pt idx="158">
                  <c:v>14.30179936507462</c:v>
                </c:pt>
                <c:pt idx="159">
                  <c:v>14.300998913763491</c:v>
                </c:pt>
                <c:pt idx="160">
                  <c:v>14.300216030175884</c:v>
                </c:pt>
                <c:pt idx="161">
                  <c:v>14.299466992420585</c:v>
                </c:pt>
                <c:pt idx="162">
                  <c:v>14.298766315713857</c:v>
                </c:pt>
                <c:pt idx="163">
                  <c:v>14.2981198039425</c:v>
                </c:pt>
                <c:pt idx="164">
                  <c:v>14.297521828129501</c:v>
                </c:pt>
                <c:pt idx="165">
                  <c:v>14.296957832083683</c:v>
                </c:pt>
                <c:pt idx="166">
                  <c:v>14.296410699329018</c:v>
                </c:pt>
                <c:pt idx="167">
                  <c:v>14.295867968822675</c:v>
                </c:pt>
                <c:pt idx="168">
                  <c:v>14.295326656198693</c:v>
                </c:pt>
                <c:pt idx="169">
                  <c:v>14.294793657033487</c:v>
                </c:pt>
                <c:pt idx="170">
                  <c:v>14.294281767154896</c:v>
                </c:pt>
                <c:pt idx="171">
                  <c:v>14.293803297540771</c:v>
                </c:pt>
                <c:pt idx="172">
                  <c:v>14.29336423193647</c:v>
                </c:pt>
                <c:pt idx="173">
                  <c:v>14.2929614915468</c:v>
                </c:pt>
                <c:pt idx="174">
                  <c:v>14.292584369160117</c:v>
                </c:pt>
                <c:pt idx="175">
                  <c:v>14.292219294389415</c:v>
                </c:pt>
                <c:pt idx="176">
                  <c:v>14.291855654156237</c:v>
                </c:pt>
                <c:pt idx="177">
                  <c:v>14.291490033942447</c:v>
                </c:pt>
                <c:pt idx="178">
                  <c:v>14.291127073417245</c:v>
                </c:pt>
                <c:pt idx="179">
                  <c:v>14.290776719967438</c:v>
                </c:pt>
                <c:pt idx="180">
                  <c:v>14.290449272507251</c:v>
                </c:pt>
                <c:pt idx="181">
                  <c:v>14.290150520869316</c:v>
                </c:pt>
                <c:pt idx="182">
                  <c:v>14.289879132218926</c:v>
                </c:pt>
                <c:pt idx="183">
                  <c:v>14.289627335345299</c:v>
                </c:pt>
                <c:pt idx="184">
                  <c:v>14.28938443991043</c:v>
                </c:pt>
                <c:pt idx="185">
                  <c:v>14.289141491915361</c:v>
                </c:pt>
                <c:pt idx="186">
                  <c:v>14.288894943986966</c:v>
                </c:pt>
                <c:pt idx="187">
                  <c:v>14.288647758498518</c:v>
                </c:pt>
                <c:pt idx="188">
                  <c:v>14.288407577311457</c:v>
                </c:pt>
                <c:pt idx="189">
                  <c:v>14.288182911511603</c:v>
                </c:pt>
                <c:pt idx="190">
                  <c:v>14.287979137147854</c:v>
                </c:pt>
                <c:pt idx="191">
                  <c:v>14.287796082949539</c:v>
                </c:pt>
                <c:pt idx="192">
                  <c:v>14.287628203655933</c:v>
                </c:pt>
                <c:pt idx="193">
                  <c:v>14.287467137463487</c:v>
                </c:pt>
                <c:pt idx="194">
                  <c:v>14.287305397620271</c:v>
                </c:pt>
                <c:pt idx="195">
                  <c:v>14.287139504731556</c:v>
                </c:pt>
                <c:pt idx="196">
                  <c:v>14.286971195961893</c:v>
                </c:pt>
                <c:pt idx="197">
                  <c:v>14.286806266630695</c:v>
                </c:pt>
                <c:pt idx="198">
                  <c:v>14.286651672053171</c:v>
                </c:pt>
                <c:pt idx="199">
                  <c:v>14.286512259410042</c:v>
                </c:pt>
                <c:pt idx="200">
                  <c:v>14.286388597706647</c:v>
                </c:pt>
                <c:pt idx="201">
                  <c:v>14.286276816014714</c:v>
                </c:pt>
                <c:pt idx="202">
                  <c:v>14.286170425201245</c:v>
                </c:pt>
                <c:pt idx="203">
                  <c:v>14.286063219123077</c:v>
                </c:pt>
                <c:pt idx="204">
                  <c:v>14.2859519153943</c:v>
                </c:pt>
                <c:pt idx="205">
                  <c:v>14.28583737572054</c:v>
                </c:pt>
                <c:pt idx="206">
                  <c:v>14.285723932107862</c:v>
                </c:pt>
                <c:pt idx="207">
                  <c:v>14.285617208878534</c:v>
                </c:pt>
                <c:pt idx="208">
                  <c:v>14.285521479371099</c:v>
                </c:pt>
                <c:pt idx="209">
                  <c:v>14.285437752811504</c:v>
                </c:pt>
                <c:pt idx="210">
                  <c:v>14.285363405373506</c:v>
                </c:pt>
                <c:pt idx="211">
                  <c:v>14.285293445011353</c:v>
                </c:pt>
                <c:pt idx="212">
                  <c:v>14.285222770123465</c:v>
                </c:pt>
                <c:pt idx="213">
                  <c:v>14.285148371553486</c:v>
                </c:pt>
                <c:pt idx="214">
                  <c:v>14.285070502935284</c:v>
                </c:pt>
                <c:pt idx="215">
                  <c:v>14.284992349184911</c:v>
                </c:pt>
                <c:pt idx="216">
                  <c:v>14.284918412269411</c:v>
                </c:pt>
                <c:pt idx="217">
                  <c:v>14.284852392287961</c:v>
                </c:pt>
                <c:pt idx="218">
                  <c:v>14.284795528576945</c:v>
                </c:pt>
                <c:pt idx="219">
                  <c:v>14.284746115079153</c:v>
                </c:pt>
                <c:pt idx="220">
                  <c:v>14.284700348742822</c:v>
                </c:pt>
                <c:pt idx="221">
                  <c:v>14.284654070353321</c:v>
                </c:pt>
                <c:pt idx="222">
                  <c:v>14.284604582096124</c:v>
                </c:pt>
                <c:pt idx="223">
                  <c:v>14.284551731152563</c:v>
                </c:pt>
                <c:pt idx="224">
                  <c:v>14.284497813357973</c:v>
                </c:pt>
                <c:pt idx="225">
                  <c:v>14.284446396200311</c:v>
                </c:pt>
                <c:pt idx="226">
                  <c:v>14.284400635427067</c:v>
                </c:pt>
                <c:pt idx="227">
                  <c:v>14.284361856776675</c:v>
                </c:pt>
                <c:pt idx="228">
                  <c:v>14.284329019670372</c:v>
                </c:pt>
                <c:pt idx="229">
                  <c:v>14.284299258634691</c:v>
                </c:pt>
                <c:pt idx="230">
                  <c:v>14.284269210408981</c:v>
                </c:pt>
                <c:pt idx="231">
                  <c:v>14.284236499857707</c:v>
                </c:pt>
                <c:pt idx="232">
                  <c:v>14.284200717316523</c:v>
                </c:pt>
                <c:pt idx="233">
                  <c:v>14.284163477771441</c:v>
                </c:pt>
                <c:pt idx="234">
                  <c:v>14.284127579552866</c:v>
                </c:pt>
                <c:pt idx="235">
                  <c:v>14.284095679157948</c:v>
                </c:pt>
                <c:pt idx="236">
                  <c:v>14.284069093649055</c:v>
                </c:pt>
                <c:pt idx="237">
                  <c:v>14.284047256136985</c:v>
                </c:pt>
                <c:pt idx="238">
                  <c:v>14.284028034762848</c:v>
                </c:pt>
                <c:pt idx="239">
                  <c:v>14.284008732172655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3959448"/>
        <c:axId val="413959840"/>
      </c:lineChart>
      <c:catAx>
        <c:axId val="173495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year month</a:t>
                </a:r>
              </a:p>
            </c:rich>
          </c:tx>
          <c:layout>
            <c:manualLayout>
              <c:xMode val="edge"/>
              <c:yMode val="edge"/>
              <c:x val="0.32304075471435512"/>
              <c:y val="0.8474576271186440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173495488"/>
        <c:crosses val="autoZero"/>
        <c:auto val="1"/>
        <c:lblAlgn val="ctr"/>
        <c:lblOffset val="100"/>
        <c:tickLblSkip val="21"/>
        <c:tickMarkSkip val="1"/>
        <c:noMultiLvlLbl val="0"/>
      </c:catAx>
      <c:valAx>
        <c:axId val="173495488"/>
        <c:scaling>
          <c:orientation val="minMax"/>
          <c:max val="5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Standing biomass</a:t>
                </a:r>
              </a:p>
            </c:rich>
          </c:tx>
          <c:layout>
            <c:manualLayout>
              <c:xMode val="edge"/>
              <c:yMode val="edge"/>
              <c:x val="3.8004794672277076E-2"/>
              <c:y val="0.2542372881355932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173495096"/>
        <c:crosses val="autoZero"/>
        <c:crossBetween val="between"/>
      </c:valAx>
      <c:catAx>
        <c:axId val="413959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13959840"/>
        <c:crosses val="autoZero"/>
        <c:auto val="1"/>
        <c:lblAlgn val="ctr"/>
        <c:lblOffset val="100"/>
        <c:noMultiLvlLbl val="0"/>
      </c:catAx>
      <c:valAx>
        <c:axId val="413959840"/>
        <c:scaling>
          <c:orientation val="minMax"/>
          <c:max val="100"/>
          <c:min val="0"/>
        </c:scaling>
        <c:delete val="0"/>
        <c:axPos val="r"/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413959448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247119311255884"/>
          <c:y val="0.38983050847457629"/>
          <c:w val="0.21852756936559317"/>
          <c:h val="0.165254237288135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Tiger fish
</a:t>
            </a:r>
          </a:p>
        </c:rich>
      </c:tx>
      <c:layout>
        <c:manualLayout>
          <c:xMode val="edge"/>
          <c:yMode val="edge"/>
          <c:x val="0.43887818496190129"/>
          <c:y val="3.83275261324041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8236588642704"/>
          <c:y val="0.26480836236933797"/>
          <c:w val="0.55511076362761036"/>
          <c:h val="0.49825783972125437"/>
        </c:manualLayout>
      </c:layout>
      <c:lineChart>
        <c:grouping val="standard"/>
        <c:varyColors val="0"/>
        <c:ser>
          <c:idx val="1"/>
          <c:order val="0"/>
          <c:tx>
            <c:strRef>
              <c:f>Ecosystem!$X$29</c:f>
              <c:strCache>
                <c:ptCount val="1"/>
                <c:pt idx="0">
                  <c:v>Biomass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strRef>
              <c:f>Ecosystem!$A$29:$A$269</c:f>
              <c:strCache>
                <c:ptCount val="241"/>
                <c:pt idx="0">
                  <c:v>year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7</c:v>
                </c:pt>
                <c:pt idx="74">
                  <c:v>7</c:v>
                </c:pt>
                <c:pt idx="75">
                  <c:v>7</c:v>
                </c:pt>
                <c:pt idx="76">
                  <c:v>7</c:v>
                </c:pt>
                <c:pt idx="77">
                  <c:v>7</c:v>
                </c:pt>
                <c:pt idx="78">
                  <c:v>7</c:v>
                </c:pt>
                <c:pt idx="79">
                  <c:v>7</c:v>
                </c:pt>
                <c:pt idx="80">
                  <c:v>7</c:v>
                </c:pt>
                <c:pt idx="81">
                  <c:v>7</c:v>
                </c:pt>
                <c:pt idx="82">
                  <c:v>7</c:v>
                </c:pt>
                <c:pt idx="83">
                  <c:v>7</c:v>
                </c:pt>
                <c:pt idx="84">
                  <c:v>7</c:v>
                </c:pt>
                <c:pt idx="85">
                  <c:v>8</c:v>
                </c:pt>
                <c:pt idx="86">
                  <c:v>8</c:v>
                </c:pt>
                <c:pt idx="87">
                  <c:v>8</c:v>
                </c:pt>
                <c:pt idx="88">
                  <c:v>8</c:v>
                </c:pt>
                <c:pt idx="89">
                  <c:v>8</c:v>
                </c:pt>
                <c:pt idx="90">
                  <c:v>8</c:v>
                </c:pt>
                <c:pt idx="91">
                  <c:v>8</c:v>
                </c:pt>
                <c:pt idx="92">
                  <c:v>8</c:v>
                </c:pt>
                <c:pt idx="93">
                  <c:v>8</c:v>
                </c:pt>
                <c:pt idx="94">
                  <c:v>8</c:v>
                </c:pt>
                <c:pt idx="95">
                  <c:v>8</c:v>
                </c:pt>
                <c:pt idx="96">
                  <c:v>8</c:v>
                </c:pt>
                <c:pt idx="97">
                  <c:v>9</c:v>
                </c:pt>
                <c:pt idx="98">
                  <c:v>9</c:v>
                </c:pt>
                <c:pt idx="99">
                  <c:v>9</c:v>
                </c:pt>
                <c:pt idx="100">
                  <c:v>9</c:v>
                </c:pt>
                <c:pt idx="101">
                  <c:v>9</c:v>
                </c:pt>
                <c:pt idx="102">
                  <c:v>9</c:v>
                </c:pt>
                <c:pt idx="103">
                  <c:v>9</c:v>
                </c:pt>
                <c:pt idx="104">
                  <c:v>9</c:v>
                </c:pt>
                <c:pt idx="105">
                  <c:v>9</c:v>
                </c:pt>
                <c:pt idx="106">
                  <c:v>9</c:v>
                </c:pt>
                <c:pt idx="107">
                  <c:v>9</c:v>
                </c:pt>
                <c:pt idx="108">
                  <c:v>9</c:v>
                </c:pt>
                <c:pt idx="109">
                  <c:v>10</c:v>
                </c:pt>
                <c:pt idx="110">
                  <c:v>10</c:v>
                </c:pt>
                <c:pt idx="111">
                  <c:v>10</c:v>
                </c:pt>
                <c:pt idx="112">
                  <c:v>10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10</c:v>
                </c:pt>
                <c:pt idx="119">
                  <c:v>10</c:v>
                </c:pt>
                <c:pt idx="120">
                  <c:v>10</c:v>
                </c:pt>
                <c:pt idx="121">
                  <c:v>11</c:v>
                </c:pt>
                <c:pt idx="122">
                  <c:v>11</c:v>
                </c:pt>
                <c:pt idx="123">
                  <c:v>11</c:v>
                </c:pt>
                <c:pt idx="124">
                  <c:v>11</c:v>
                </c:pt>
                <c:pt idx="125">
                  <c:v>11</c:v>
                </c:pt>
                <c:pt idx="126">
                  <c:v>11</c:v>
                </c:pt>
                <c:pt idx="127">
                  <c:v>11</c:v>
                </c:pt>
                <c:pt idx="128">
                  <c:v>11</c:v>
                </c:pt>
                <c:pt idx="129">
                  <c:v>11</c:v>
                </c:pt>
                <c:pt idx="130">
                  <c:v>11</c:v>
                </c:pt>
                <c:pt idx="131">
                  <c:v>11</c:v>
                </c:pt>
                <c:pt idx="132">
                  <c:v>11</c:v>
                </c:pt>
                <c:pt idx="133">
                  <c:v>12</c:v>
                </c:pt>
                <c:pt idx="134">
                  <c:v>12</c:v>
                </c:pt>
                <c:pt idx="135">
                  <c:v>12</c:v>
                </c:pt>
                <c:pt idx="136">
                  <c:v>12</c:v>
                </c:pt>
                <c:pt idx="137">
                  <c:v>12</c:v>
                </c:pt>
                <c:pt idx="138">
                  <c:v>12</c:v>
                </c:pt>
                <c:pt idx="139">
                  <c:v>12</c:v>
                </c:pt>
                <c:pt idx="140">
                  <c:v>12</c:v>
                </c:pt>
                <c:pt idx="141">
                  <c:v>12</c:v>
                </c:pt>
                <c:pt idx="142">
                  <c:v>12</c:v>
                </c:pt>
                <c:pt idx="143">
                  <c:v>12</c:v>
                </c:pt>
                <c:pt idx="144">
                  <c:v>12</c:v>
                </c:pt>
                <c:pt idx="145">
                  <c:v>13</c:v>
                </c:pt>
                <c:pt idx="146">
                  <c:v>13</c:v>
                </c:pt>
                <c:pt idx="147">
                  <c:v>13</c:v>
                </c:pt>
                <c:pt idx="148">
                  <c:v>13</c:v>
                </c:pt>
                <c:pt idx="149">
                  <c:v>13</c:v>
                </c:pt>
                <c:pt idx="150">
                  <c:v>13</c:v>
                </c:pt>
                <c:pt idx="151">
                  <c:v>13</c:v>
                </c:pt>
                <c:pt idx="152">
                  <c:v>13</c:v>
                </c:pt>
                <c:pt idx="153">
                  <c:v>13</c:v>
                </c:pt>
                <c:pt idx="154">
                  <c:v>13</c:v>
                </c:pt>
                <c:pt idx="155">
                  <c:v>13</c:v>
                </c:pt>
                <c:pt idx="156">
                  <c:v>13</c:v>
                </c:pt>
                <c:pt idx="157">
                  <c:v>14</c:v>
                </c:pt>
                <c:pt idx="158">
                  <c:v>14</c:v>
                </c:pt>
                <c:pt idx="159">
                  <c:v>14</c:v>
                </c:pt>
                <c:pt idx="160">
                  <c:v>14</c:v>
                </c:pt>
                <c:pt idx="161">
                  <c:v>14</c:v>
                </c:pt>
                <c:pt idx="162">
                  <c:v>14</c:v>
                </c:pt>
                <c:pt idx="163">
                  <c:v>14</c:v>
                </c:pt>
                <c:pt idx="164">
                  <c:v>14</c:v>
                </c:pt>
                <c:pt idx="165">
                  <c:v>14</c:v>
                </c:pt>
                <c:pt idx="166">
                  <c:v>14</c:v>
                </c:pt>
                <c:pt idx="167">
                  <c:v>14</c:v>
                </c:pt>
                <c:pt idx="168">
                  <c:v>14</c:v>
                </c:pt>
                <c:pt idx="169">
                  <c:v>15</c:v>
                </c:pt>
                <c:pt idx="170">
                  <c:v>15</c:v>
                </c:pt>
                <c:pt idx="171">
                  <c:v>15</c:v>
                </c:pt>
                <c:pt idx="172">
                  <c:v>15</c:v>
                </c:pt>
                <c:pt idx="173">
                  <c:v>15</c:v>
                </c:pt>
                <c:pt idx="174">
                  <c:v>15</c:v>
                </c:pt>
                <c:pt idx="175">
                  <c:v>15</c:v>
                </c:pt>
                <c:pt idx="176">
                  <c:v>15</c:v>
                </c:pt>
                <c:pt idx="177">
                  <c:v>15</c:v>
                </c:pt>
                <c:pt idx="178">
                  <c:v>15</c:v>
                </c:pt>
                <c:pt idx="179">
                  <c:v>15</c:v>
                </c:pt>
                <c:pt idx="180">
                  <c:v>15</c:v>
                </c:pt>
                <c:pt idx="181">
                  <c:v>16</c:v>
                </c:pt>
                <c:pt idx="182">
                  <c:v>16</c:v>
                </c:pt>
                <c:pt idx="183">
                  <c:v>16</c:v>
                </c:pt>
                <c:pt idx="184">
                  <c:v>16</c:v>
                </c:pt>
                <c:pt idx="185">
                  <c:v>16</c:v>
                </c:pt>
                <c:pt idx="186">
                  <c:v>16</c:v>
                </c:pt>
                <c:pt idx="187">
                  <c:v>16</c:v>
                </c:pt>
                <c:pt idx="188">
                  <c:v>16</c:v>
                </c:pt>
                <c:pt idx="189">
                  <c:v>16</c:v>
                </c:pt>
                <c:pt idx="190">
                  <c:v>16</c:v>
                </c:pt>
                <c:pt idx="191">
                  <c:v>16</c:v>
                </c:pt>
                <c:pt idx="192">
                  <c:v>16</c:v>
                </c:pt>
                <c:pt idx="193">
                  <c:v>17</c:v>
                </c:pt>
                <c:pt idx="194">
                  <c:v>17</c:v>
                </c:pt>
                <c:pt idx="195">
                  <c:v>17</c:v>
                </c:pt>
                <c:pt idx="196">
                  <c:v>17</c:v>
                </c:pt>
                <c:pt idx="197">
                  <c:v>17</c:v>
                </c:pt>
                <c:pt idx="198">
                  <c:v>17</c:v>
                </c:pt>
                <c:pt idx="199">
                  <c:v>17</c:v>
                </c:pt>
                <c:pt idx="200">
                  <c:v>17</c:v>
                </c:pt>
                <c:pt idx="201">
                  <c:v>17</c:v>
                </c:pt>
                <c:pt idx="202">
                  <c:v>17</c:v>
                </c:pt>
                <c:pt idx="203">
                  <c:v>17</c:v>
                </c:pt>
                <c:pt idx="204">
                  <c:v>17</c:v>
                </c:pt>
                <c:pt idx="205">
                  <c:v>18</c:v>
                </c:pt>
                <c:pt idx="206">
                  <c:v>18</c:v>
                </c:pt>
                <c:pt idx="207">
                  <c:v>18</c:v>
                </c:pt>
                <c:pt idx="208">
                  <c:v>18</c:v>
                </c:pt>
                <c:pt idx="209">
                  <c:v>18</c:v>
                </c:pt>
                <c:pt idx="210">
                  <c:v>18</c:v>
                </c:pt>
                <c:pt idx="211">
                  <c:v>18</c:v>
                </c:pt>
                <c:pt idx="212">
                  <c:v>18</c:v>
                </c:pt>
                <c:pt idx="213">
                  <c:v>18</c:v>
                </c:pt>
                <c:pt idx="214">
                  <c:v>18</c:v>
                </c:pt>
                <c:pt idx="215">
                  <c:v>18</c:v>
                </c:pt>
                <c:pt idx="216">
                  <c:v>18</c:v>
                </c:pt>
                <c:pt idx="217">
                  <c:v>19</c:v>
                </c:pt>
                <c:pt idx="218">
                  <c:v>19</c:v>
                </c:pt>
                <c:pt idx="219">
                  <c:v>19</c:v>
                </c:pt>
                <c:pt idx="220">
                  <c:v>19</c:v>
                </c:pt>
                <c:pt idx="221">
                  <c:v>19</c:v>
                </c:pt>
                <c:pt idx="222">
                  <c:v>19</c:v>
                </c:pt>
                <c:pt idx="223">
                  <c:v>19</c:v>
                </c:pt>
                <c:pt idx="224">
                  <c:v>19</c:v>
                </c:pt>
                <c:pt idx="225">
                  <c:v>19</c:v>
                </c:pt>
                <c:pt idx="226">
                  <c:v>19</c:v>
                </c:pt>
                <c:pt idx="227">
                  <c:v>19</c:v>
                </c:pt>
                <c:pt idx="228">
                  <c:v>19</c:v>
                </c:pt>
                <c:pt idx="229">
                  <c:v>20</c:v>
                </c:pt>
                <c:pt idx="230">
                  <c:v>20</c:v>
                </c:pt>
                <c:pt idx="231">
                  <c:v>20</c:v>
                </c:pt>
                <c:pt idx="232">
                  <c:v>20</c:v>
                </c:pt>
                <c:pt idx="233">
                  <c:v>20</c:v>
                </c:pt>
                <c:pt idx="234">
                  <c:v>20</c:v>
                </c:pt>
                <c:pt idx="235">
                  <c:v>20</c:v>
                </c:pt>
                <c:pt idx="236">
                  <c:v>20</c:v>
                </c:pt>
                <c:pt idx="237">
                  <c:v>20</c:v>
                </c:pt>
                <c:pt idx="238">
                  <c:v>20</c:v>
                </c:pt>
                <c:pt idx="239">
                  <c:v>20</c:v>
                </c:pt>
                <c:pt idx="240">
                  <c:v>20</c:v>
                </c:pt>
              </c:strCache>
            </c:strRef>
          </c:cat>
          <c:val>
            <c:numRef>
              <c:f>Ecosystem!$BC$30:$BC$269</c:f>
              <c:numCache>
                <c:formatCode>0</c:formatCode>
                <c:ptCount val="240"/>
                <c:pt idx="0" formatCode="General">
                  <c:v>1E-3</c:v>
                </c:pt>
                <c:pt idx="1">
                  <c:v>1E-3</c:v>
                </c:pt>
                <c:pt idx="2">
                  <c:v>1E-3</c:v>
                </c:pt>
                <c:pt idx="3">
                  <c:v>1E-3</c:v>
                </c:pt>
                <c:pt idx="4">
                  <c:v>1E-3</c:v>
                </c:pt>
                <c:pt idx="5">
                  <c:v>1E-3</c:v>
                </c:pt>
                <c:pt idx="6">
                  <c:v>1E-3</c:v>
                </c:pt>
                <c:pt idx="7">
                  <c:v>1E-3</c:v>
                </c:pt>
                <c:pt idx="8">
                  <c:v>1E-3</c:v>
                </c:pt>
                <c:pt idx="9">
                  <c:v>1E-3</c:v>
                </c:pt>
                <c:pt idx="10">
                  <c:v>1E-3</c:v>
                </c:pt>
                <c:pt idx="11">
                  <c:v>1E-3</c:v>
                </c:pt>
                <c:pt idx="12">
                  <c:v>1E-3</c:v>
                </c:pt>
                <c:pt idx="13">
                  <c:v>1E-3</c:v>
                </c:pt>
                <c:pt idx="14">
                  <c:v>1E-3</c:v>
                </c:pt>
                <c:pt idx="15">
                  <c:v>1E-3</c:v>
                </c:pt>
                <c:pt idx="16">
                  <c:v>1E-3</c:v>
                </c:pt>
                <c:pt idx="17">
                  <c:v>1E-3</c:v>
                </c:pt>
                <c:pt idx="18">
                  <c:v>1E-3</c:v>
                </c:pt>
                <c:pt idx="19">
                  <c:v>1E-3</c:v>
                </c:pt>
                <c:pt idx="20">
                  <c:v>1E-3</c:v>
                </c:pt>
                <c:pt idx="21">
                  <c:v>1E-3</c:v>
                </c:pt>
                <c:pt idx="22">
                  <c:v>1E-3</c:v>
                </c:pt>
                <c:pt idx="23">
                  <c:v>1E-3</c:v>
                </c:pt>
                <c:pt idx="24">
                  <c:v>1E-3</c:v>
                </c:pt>
                <c:pt idx="25">
                  <c:v>1E-3</c:v>
                </c:pt>
                <c:pt idx="26">
                  <c:v>1E-3</c:v>
                </c:pt>
                <c:pt idx="27">
                  <c:v>1E-3</c:v>
                </c:pt>
                <c:pt idx="28">
                  <c:v>1E-3</c:v>
                </c:pt>
                <c:pt idx="29">
                  <c:v>1E-3</c:v>
                </c:pt>
                <c:pt idx="30">
                  <c:v>1E-3</c:v>
                </c:pt>
                <c:pt idx="31">
                  <c:v>1E-3</c:v>
                </c:pt>
                <c:pt idx="32">
                  <c:v>1E-3</c:v>
                </c:pt>
                <c:pt idx="33">
                  <c:v>1E-3</c:v>
                </c:pt>
                <c:pt idx="34">
                  <c:v>1E-3</c:v>
                </c:pt>
                <c:pt idx="35">
                  <c:v>1E-3</c:v>
                </c:pt>
                <c:pt idx="36">
                  <c:v>1E-3</c:v>
                </c:pt>
                <c:pt idx="37">
                  <c:v>1E-3</c:v>
                </c:pt>
                <c:pt idx="38">
                  <c:v>1E-3</c:v>
                </c:pt>
                <c:pt idx="39">
                  <c:v>1E-3</c:v>
                </c:pt>
                <c:pt idx="40">
                  <c:v>1E-3</c:v>
                </c:pt>
                <c:pt idx="41">
                  <c:v>1E-3</c:v>
                </c:pt>
                <c:pt idx="42">
                  <c:v>1E-3</c:v>
                </c:pt>
                <c:pt idx="43">
                  <c:v>1E-3</c:v>
                </c:pt>
                <c:pt idx="44">
                  <c:v>1E-3</c:v>
                </c:pt>
                <c:pt idx="45">
                  <c:v>1E-3</c:v>
                </c:pt>
                <c:pt idx="46">
                  <c:v>1E-3</c:v>
                </c:pt>
                <c:pt idx="47">
                  <c:v>1E-3</c:v>
                </c:pt>
                <c:pt idx="48">
                  <c:v>1E-3</c:v>
                </c:pt>
                <c:pt idx="49">
                  <c:v>1E-3</c:v>
                </c:pt>
                <c:pt idx="50">
                  <c:v>1E-3</c:v>
                </c:pt>
                <c:pt idx="51">
                  <c:v>1E-3</c:v>
                </c:pt>
                <c:pt idx="52">
                  <c:v>1E-3</c:v>
                </c:pt>
                <c:pt idx="53">
                  <c:v>1E-3</c:v>
                </c:pt>
                <c:pt idx="54">
                  <c:v>1E-3</c:v>
                </c:pt>
                <c:pt idx="55">
                  <c:v>1E-3</c:v>
                </c:pt>
                <c:pt idx="56">
                  <c:v>1E-3</c:v>
                </c:pt>
                <c:pt idx="57">
                  <c:v>1E-3</c:v>
                </c:pt>
                <c:pt idx="58">
                  <c:v>1E-3</c:v>
                </c:pt>
                <c:pt idx="59">
                  <c:v>1E-3</c:v>
                </c:pt>
                <c:pt idx="60">
                  <c:v>1E-3</c:v>
                </c:pt>
                <c:pt idx="61">
                  <c:v>1E-3</c:v>
                </c:pt>
                <c:pt idx="62">
                  <c:v>1E-3</c:v>
                </c:pt>
                <c:pt idx="63">
                  <c:v>1E-3</c:v>
                </c:pt>
                <c:pt idx="64">
                  <c:v>1E-3</c:v>
                </c:pt>
                <c:pt idx="65">
                  <c:v>1E-3</c:v>
                </c:pt>
                <c:pt idx="66">
                  <c:v>1E-3</c:v>
                </c:pt>
                <c:pt idx="67">
                  <c:v>1E-3</c:v>
                </c:pt>
                <c:pt idx="68">
                  <c:v>1E-3</c:v>
                </c:pt>
                <c:pt idx="69">
                  <c:v>1E-3</c:v>
                </c:pt>
                <c:pt idx="70">
                  <c:v>1E-3</c:v>
                </c:pt>
                <c:pt idx="71">
                  <c:v>1E-3</c:v>
                </c:pt>
                <c:pt idx="72">
                  <c:v>1E-3</c:v>
                </c:pt>
                <c:pt idx="73">
                  <c:v>1E-3</c:v>
                </c:pt>
                <c:pt idx="74">
                  <c:v>1E-3</c:v>
                </c:pt>
                <c:pt idx="75">
                  <c:v>1E-3</c:v>
                </c:pt>
                <c:pt idx="76">
                  <c:v>1E-3</c:v>
                </c:pt>
                <c:pt idx="77">
                  <c:v>1E-3</c:v>
                </c:pt>
                <c:pt idx="78">
                  <c:v>1E-3</c:v>
                </c:pt>
                <c:pt idx="79">
                  <c:v>1E-3</c:v>
                </c:pt>
                <c:pt idx="80">
                  <c:v>1E-3</c:v>
                </c:pt>
                <c:pt idx="81">
                  <c:v>1E-3</c:v>
                </c:pt>
                <c:pt idx="82">
                  <c:v>1E-3</c:v>
                </c:pt>
                <c:pt idx="83">
                  <c:v>1E-3</c:v>
                </c:pt>
                <c:pt idx="84">
                  <c:v>1E-3</c:v>
                </c:pt>
                <c:pt idx="85">
                  <c:v>1E-3</c:v>
                </c:pt>
                <c:pt idx="86">
                  <c:v>1E-3</c:v>
                </c:pt>
                <c:pt idx="87">
                  <c:v>1E-3</c:v>
                </c:pt>
                <c:pt idx="88">
                  <c:v>1E-3</c:v>
                </c:pt>
                <c:pt idx="89">
                  <c:v>1E-3</c:v>
                </c:pt>
                <c:pt idx="90">
                  <c:v>1E-3</c:v>
                </c:pt>
                <c:pt idx="91">
                  <c:v>1E-3</c:v>
                </c:pt>
                <c:pt idx="92">
                  <c:v>1E-3</c:v>
                </c:pt>
                <c:pt idx="93">
                  <c:v>1E-3</c:v>
                </c:pt>
                <c:pt idx="94">
                  <c:v>1E-3</c:v>
                </c:pt>
                <c:pt idx="95">
                  <c:v>1E-3</c:v>
                </c:pt>
                <c:pt idx="96">
                  <c:v>1E-3</c:v>
                </c:pt>
                <c:pt idx="97">
                  <c:v>1E-3</c:v>
                </c:pt>
                <c:pt idx="98">
                  <c:v>1E-3</c:v>
                </c:pt>
                <c:pt idx="99">
                  <c:v>1E-3</c:v>
                </c:pt>
                <c:pt idx="100">
                  <c:v>1E-3</c:v>
                </c:pt>
                <c:pt idx="101">
                  <c:v>1E-3</c:v>
                </c:pt>
                <c:pt idx="102">
                  <c:v>1E-3</c:v>
                </c:pt>
                <c:pt idx="103">
                  <c:v>1E-3</c:v>
                </c:pt>
                <c:pt idx="104">
                  <c:v>1E-3</c:v>
                </c:pt>
                <c:pt idx="105">
                  <c:v>1E-3</c:v>
                </c:pt>
                <c:pt idx="106">
                  <c:v>1E-3</c:v>
                </c:pt>
                <c:pt idx="107">
                  <c:v>1E-3</c:v>
                </c:pt>
                <c:pt idx="108">
                  <c:v>1E-3</c:v>
                </c:pt>
                <c:pt idx="109">
                  <c:v>1E-3</c:v>
                </c:pt>
                <c:pt idx="110">
                  <c:v>1E-3</c:v>
                </c:pt>
                <c:pt idx="111">
                  <c:v>1E-3</c:v>
                </c:pt>
                <c:pt idx="112">
                  <c:v>1E-3</c:v>
                </c:pt>
                <c:pt idx="113">
                  <c:v>1E-3</c:v>
                </c:pt>
                <c:pt idx="114">
                  <c:v>1E-3</c:v>
                </c:pt>
                <c:pt idx="115">
                  <c:v>1E-3</c:v>
                </c:pt>
                <c:pt idx="116">
                  <c:v>1E-3</c:v>
                </c:pt>
                <c:pt idx="117">
                  <c:v>1E-3</c:v>
                </c:pt>
                <c:pt idx="118">
                  <c:v>1E-3</c:v>
                </c:pt>
                <c:pt idx="119">
                  <c:v>1E-3</c:v>
                </c:pt>
                <c:pt idx="120">
                  <c:v>1E-3</c:v>
                </c:pt>
                <c:pt idx="121">
                  <c:v>1E-3</c:v>
                </c:pt>
                <c:pt idx="122">
                  <c:v>1E-3</c:v>
                </c:pt>
                <c:pt idx="123">
                  <c:v>1E-3</c:v>
                </c:pt>
                <c:pt idx="124">
                  <c:v>1E-3</c:v>
                </c:pt>
                <c:pt idx="125">
                  <c:v>1E-3</c:v>
                </c:pt>
                <c:pt idx="126">
                  <c:v>1E-3</c:v>
                </c:pt>
                <c:pt idx="127">
                  <c:v>1E-3</c:v>
                </c:pt>
                <c:pt idx="128">
                  <c:v>1E-3</c:v>
                </c:pt>
                <c:pt idx="129">
                  <c:v>1E-3</c:v>
                </c:pt>
                <c:pt idx="130">
                  <c:v>1E-3</c:v>
                </c:pt>
                <c:pt idx="131">
                  <c:v>1E-3</c:v>
                </c:pt>
                <c:pt idx="132">
                  <c:v>1E-3</c:v>
                </c:pt>
                <c:pt idx="133">
                  <c:v>1E-3</c:v>
                </c:pt>
                <c:pt idx="134">
                  <c:v>1E-3</c:v>
                </c:pt>
                <c:pt idx="135">
                  <c:v>1E-3</c:v>
                </c:pt>
                <c:pt idx="136">
                  <c:v>1E-3</c:v>
                </c:pt>
                <c:pt idx="137">
                  <c:v>1E-3</c:v>
                </c:pt>
                <c:pt idx="138">
                  <c:v>1E-3</c:v>
                </c:pt>
                <c:pt idx="139">
                  <c:v>1E-3</c:v>
                </c:pt>
                <c:pt idx="140">
                  <c:v>1E-3</c:v>
                </c:pt>
                <c:pt idx="141">
                  <c:v>1E-3</c:v>
                </c:pt>
                <c:pt idx="142">
                  <c:v>1E-3</c:v>
                </c:pt>
                <c:pt idx="143">
                  <c:v>1E-3</c:v>
                </c:pt>
                <c:pt idx="144">
                  <c:v>1E-3</c:v>
                </c:pt>
                <c:pt idx="145">
                  <c:v>1E-3</c:v>
                </c:pt>
                <c:pt idx="146">
                  <c:v>1E-3</c:v>
                </c:pt>
                <c:pt idx="147">
                  <c:v>1E-3</c:v>
                </c:pt>
                <c:pt idx="148">
                  <c:v>1E-3</c:v>
                </c:pt>
                <c:pt idx="149">
                  <c:v>1E-3</c:v>
                </c:pt>
                <c:pt idx="150">
                  <c:v>1E-3</c:v>
                </c:pt>
                <c:pt idx="151">
                  <c:v>1E-3</c:v>
                </c:pt>
                <c:pt idx="152">
                  <c:v>1E-3</c:v>
                </c:pt>
                <c:pt idx="153">
                  <c:v>1E-3</c:v>
                </c:pt>
                <c:pt idx="154">
                  <c:v>1E-3</c:v>
                </c:pt>
                <c:pt idx="155">
                  <c:v>1E-3</c:v>
                </c:pt>
                <c:pt idx="156">
                  <c:v>1E-3</c:v>
                </c:pt>
                <c:pt idx="157">
                  <c:v>1E-3</c:v>
                </c:pt>
                <c:pt idx="158">
                  <c:v>1E-3</c:v>
                </c:pt>
                <c:pt idx="159">
                  <c:v>1E-3</c:v>
                </c:pt>
                <c:pt idx="160">
                  <c:v>1E-3</c:v>
                </c:pt>
                <c:pt idx="161">
                  <c:v>1E-3</c:v>
                </c:pt>
                <c:pt idx="162">
                  <c:v>1E-3</c:v>
                </c:pt>
                <c:pt idx="163">
                  <c:v>1E-3</c:v>
                </c:pt>
                <c:pt idx="164">
                  <c:v>1E-3</c:v>
                </c:pt>
                <c:pt idx="165">
                  <c:v>1E-3</c:v>
                </c:pt>
                <c:pt idx="166">
                  <c:v>1E-3</c:v>
                </c:pt>
                <c:pt idx="167">
                  <c:v>1E-3</c:v>
                </c:pt>
                <c:pt idx="168">
                  <c:v>1E-3</c:v>
                </c:pt>
                <c:pt idx="169">
                  <c:v>1E-3</c:v>
                </c:pt>
                <c:pt idx="170">
                  <c:v>1E-3</c:v>
                </c:pt>
                <c:pt idx="171">
                  <c:v>1E-3</c:v>
                </c:pt>
                <c:pt idx="172">
                  <c:v>1E-3</c:v>
                </c:pt>
                <c:pt idx="173">
                  <c:v>1E-3</c:v>
                </c:pt>
                <c:pt idx="174">
                  <c:v>1E-3</c:v>
                </c:pt>
                <c:pt idx="175">
                  <c:v>1E-3</c:v>
                </c:pt>
                <c:pt idx="176">
                  <c:v>1E-3</c:v>
                </c:pt>
                <c:pt idx="177">
                  <c:v>1E-3</c:v>
                </c:pt>
                <c:pt idx="178">
                  <c:v>1E-3</c:v>
                </c:pt>
                <c:pt idx="179">
                  <c:v>1E-3</c:v>
                </c:pt>
                <c:pt idx="180">
                  <c:v>1E-3</c:v>
                </c:pt>
                <c:pt idx="181">
                  <c:v>1E-3</c:v>
                </c:pt>
                <c:pt idx="182">
                  <c:v>1E-3</c:v>
                </c:pt>
                <c:pt idx="183">
                  <c:v>1E-3</c:v>
                </c:pt>
                <c:pt idx="184">
                  <c:v>1E-3</c:v>
                </c:pt>
                <c:pt idx="185">
                  <c:v>1E-3</c:v>
                </c:pt>
                <c:pt idx="186">
                  <c:v>1E-3</c:v>
                </c:pt>
                <c:pt idx="187">
                  <c:v>1E-3</c:v>
                </c:pt>
                <c:pt idx="188">
                  <c:v>1E-3</c:v>
                </c:pt>
                <c:pt idx="189">
                  <c:v>1E-3</c:v>
                </c:pt>
                <c:pt idx="190">
                  <c:v>1E-3</c:v>
                </c:pt>
                <c:pt idx="191">
                  <c:v>1E-3</c:v>
                </c:pt>
                <c:pt idx="192">
                  <c:v>1E-3</c:v>
                </c:pt>
                <c:pt idx="193">
                  <c:v>1E-3</c:v>
                </c:pt>
                <c:pt idx="194">
                  <c:v>1E-3</c:v>
                </c:pt>
                <c:pt idx="195">
                  <c:v>1E-3</c:v>
                </c:pt>
                <c:pt idx="196">
                  <c:v>1E-3</c:v>
                </c:pt>
                <c:pt idx="197">
                  <c:v>1E-3</c:v>
                </c:pt>
                <c:pt idx="198">
                  <c:v>1E-3</c:v>
                </c:pt>
                <c:pt idx="199">
                  <c:v>1E-3</c:v>
                </c:pt>
                <c:pt idx="200">
                  <c:v>1E-3</c:v>
                </c:pt>
                <c:pt idx="201">
                  <c:v>1E-3</c:v>
                </c:pt>
                <c:pt idx="202">
                  <c:v>1E-3</c:v>
                </c:pt>
                <c:pt idx="203">
                  <c:v>1E-3</c:v>
                </c:pt>
                <c:pt idx="204">
                  <c:v>1E-3</c:v>
                </c:pt>
                <c:pt idx="205">
                  <c:v>1E-3</c:v>
                </c:pt>
                <c:pt idx="206">
                  <c:v>1E-3</c:v>
                </c:pt>
                <c:pt idx="207">
                  <c:v>1E-3</c:v>
                </c:pt>
                <c:pt idx="208">
                  <c:v>1E-3</c:v>
                </c:pt>
                <c:pt idx="209">
                  <c:v>1E-3</c:v>
                </c:pt>
                <c:pt idx="210">
                  <c:v>1E-3</c:v>
                </c:pt>
                <c:pt idx="211">
                  <c:v>1E-3</c:v>
                </c:pt>
                <c:pt idx="212">
                  <c:v>1E-3</c:v>
                </c:pt>
                <c:pt idx="213">
                  <c:v>1E-3</c:v>
                </c:pt>
                <c:pt idx="214">
                  <c:v>1E-3</c:v>
                </c:pt>
                <c:pt idx="215">
                  <c:v>1E-3</c:v>
                </c:pt>
                <c:pt idx="216">
                  <c:v>1E-3</c:v>
                </c:pt>
                <c:pt idx="217">
                  <c:v>1E-3</c:v>
                </c:pt>
                <c:pt idx="218">
                  <c:v>1E-3</c:v>
                </c:pt>
                <c:pt idx="219">
                  <c:v>1E-3</c:v>
                </c:pt>
                <c:pt idx="220">
                  <c:v>1E-3</c:v>
                </c:pt>
                <c:pt idx="221">
                  <c:v>1E-3</c:v>
                </c:pt>
                <c:pt idx="222">
                  <c:v>1E-3</c:v>
                </c:pt>
                <c:pt idx="223">
                  <c:v>1E-3</c:v>
                </c:pt>
                <c:pt idx="224">
                  <c:v>1E-3</c:v>
                </c:pt>
                <c:pt idx="225">
                  <c:v>1E-3</c:v>
                </c:pt>
                <c:pt idx="226">
                  <c:v>1E-3</c:v>
                </c:pt>
                <c:pt idx="227">
                  <c:v>1E-3</c:v>
                </c:pt>
                <c:pt idx="228">
                  <c:v>1E-3</c:v>
                </c:pt>
                <c:pt idx="229">
                  <c:v>1E-3</c:v>
                </c:pt>
                <c:pt idx="230">
                  <c:v>1E-3</c:v>
                </c:pt>
                <c:pt idx="231">
                  <c:v>1E-3</c:v>
                </c:pt>
                <c:pt idx="232">
                  <c:v>1E-3</c:v>
                </c:pt>
                <c:pt idx="233">
                  <c:v>1E-3</c:v>
                </c:pt>
                <c:pt idx="234">
                  <c:v>1E-3</c:v>
                </c:pt>
                <c:pt idx="235">
                  <c:v>1E-3</c:v>
                </c:pt>
                <c:pt idx="236">
                  <c:v>1E-3</c:v>
                </c:pt>
                <c:pt idx="237">
                  <c:v>1E-3</c:v>
                </c:pt>
                <c:pt idx="238">
                  <c:v>1E-3</c:v>
                </c:pt>
                <c:pt idx="239">
                  <c:v>1E-3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3474256"/>
        <c:axId val="403474648"/>
      </c:lineChart>
      <c:lineChart>
        <c:grouping val="standard"/>
        <c:varyColors val="0"/>
        <c:ser>
          <c:idx val="0"/>
          <c:order val="1"/>
          <c:tx>
            <c:strRef>
              <c:f>Ecosystem!$AG$29</c:f>
              <c:strCache>
                <c:ptCount val="1"/>
                <c:pt idx="0">
                  <c:v>Mortality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ysDash"/>
            </a:ln>
          </c:spPr>
          <c:marker>
            <c:symbol val="none"/>
          </c:marker>
          <c:cat>
            <c:strRef>
              <c:f>Ecosystem!$A$29:$A$269</c:f>
              <c:strCache>
                <c:ptCount val="241"/>
                <c:pt idx="0">
                  <c:v>year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7</c:v>
                </c:pt>
                <c:pt idx="74">
                  <c:v>7</c:v>
                </c:pt>
                <c:pt idx="75">
                  <c:v>7</c:v>
                </c:pt>
                <c:pt idx="76">
                  <c:v>7</c:v>
                </c:pt>
                <c:pt idx="77">
                  <c:v>7</c:v>
                </c:pt>
                <c:pt idx="78">
                  <c:v>7</c:v>
                </c:pt>
                <c:pt idx="79">
                  <c:v>7</c:v>
                </c:pt>
                <c:pt idx="80">
                  <c:v>7</c:v>
                </c:pt>
                <c:pt idx="81">
                  <c:v>7</c:v>
                </c:pt>
                <c:pt idx="82">
                  <c:v>7</c:v>
                </c:pt>
                <c:pt idx="83">
                  <c:v>7</c:v>
                </c:pt>
                <c:pt idx="84">
                  <c:v>7</c:v>
                </c:pt>
                <c:pt idx="85">
                  <c:v>8</c:v>
                </c:pt>
                <c:pt idx="86">
                  <c:v>8</c:v>
                </c:pt>
                <c:pt idx="87">
                  <c:v>8</c:v>
                </c:pt>
                <c:pt idx="88">
                  <c:v>8</c:v>
                </c:pt>
                <c:pt idx="89">
                  <c:v>8</c:v>
                </c:pt>
                <c:pt idx="90">
                  <c:v>8</c:v>
                </c:pt>
                <c:pt idx="91">
                  <c:v>8</c:v>
                </c:pt>
                <c:pt idx="92">
                  <c:v>8</c:v>
                </c:pt>
                <c:pt idx="93">
                  <c:v>8</c:v>
                </c:pt>
                <c:pt idx="94">
                  <c:v>8</c:v>
                </c:pt>
                <c:pt idx="95">
                  <c:v>8</c:v>
                </c:pt>
                <c:pt idx="96">
                  <c:v>8</c:v>
                </c:pt>
                <c:pt idx="97">
                  <c:v>9</c:v>
                </c:pt>
                <c:pt idx="98">
                  <c:v>9</c:v>
                </c:pt>
                <c:pt idx="99">
                  <c:v>9</c:v>
                </c:pt>
                <c:pt idx="100">
                  <c:v>9</c:v>
                </c:pt>
                <c:pt idx="101">
                  <c:v>9</c:v>
                </c:pt>
                <c:pt idx="102">
                  <c:v>9</c:v>
                </c:pt>
                <c:pt idx="103">
                  <c:v>9</c:v>
                </c:pt>
                <c:pt idx="104">
                  <c:v>9</c:v>
                </c:pt>
                <c:pt idx="105">
                  <c:v>9</c:v>
                </c:pt>
                <c:pt idx="106">
                  <c:v>9</c:v>
                </c:pt>
                <c:pt idx="107">
                  <c:v>9</c:v>
                </c:pt>
                <c:pt idx="108">
                  <c:v>9</c:v>
                </c:pt>
                <c:pt idx="109">
                  <c:v>10</c:v>
                </c:pt>
                <c:pt idx="110">
                  <c:v>10</c:v>
                </c:pt>
                <c:pt idx="111">
                  <c:v>10</c:v>
                </c:pt>
                <c:pt idx="112">
                  <c:v>10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10</c:v>
                </c:pt>
                <c:pt idx="119">
                  <c:v>10</c:v>
                </c:pt>
                <c:pt idx="120">
                  <c:v>10</c:v>
                </c:pt>
                <c:pt idx="121">
                  <c:v>11</c:v>
                </c:pt>
                <c:pt idx="122">
                  <c:v>11</c:v>
                </c:pt>
                <c:pt idx="123">
                  <c:v>11</c:v>
                </c:pt>
                <c:pt idx="124">
                  <c:v>11</c:v>
                </c:pt>
                <c:pt idx="125">
                  <c:v>11</c:v>
                </c:pt>
                <c:pt idx="126">
                  <c:v>11</c:v>
                </c:pt>
                <c:pt idx="127">
                  <c:v>11</c:v>
                </c:pt>
                <c:pt idx="128">
                  <c:v>11</c:v>
                </c:pt>
                <c:pt idx="129">
                  <c:v>11</c:v>
                </c:pt>
                <c:pt idx="130">
                  <c:v>11</c:v>
                </c:pt>
                <c:pt idx="131">
                  <c:v>11</c:v>
                </c:pt>
                <c:pt idx="132">
                  <c:v>11</c:v>
                </c:pt>
                <c:pt idx="133">
                  <c:v>12</c:v>
                </c:pt>
                <c:pt idx="134">
                  <c:v>12</c:v>
                </c:pt>
                <c:pt idx="135">
                  <c:v>12</c:v>
                </c:pt>
                <c:pt idx="136">
                  <c:v>12</c:v>
                </c:pt>
                <c:pt idx="137">
                  <c:v>12</c:v>
                </c:pt>
                <c:pt idx="138">
                  <c:v>12</c:v>
                </c:pt>
                <c:pt idx="139">
                  <c:v>12</c:v>
                </c:pt>
                <c:pt idx="140">
                  <c:v>12</c:v>
                </c:pt>
                <c:pt idx="141">
                  <c:v>12</c:v>
                </c:pt>
                <c:pt idx="142">
                  <c:v>12</c:v>
                </c:pt>
                <c:pt idx="143">
                  <c:v>12</c:v>
                </c:pt>
                <c:pt idx="144">
                  <c:v>12</c:v>
                </c:pt>
                <c:pt idx="145">
                  <c:v>13</c:v>
                </c:pt>
                <c:pt idx="146">
                  <c:v>13</c:v>
                </c:pt>
                <c:pt idx="147">
                  <c:v>13</c:v>
                </c:pt>
                <c:pt idx="148">
                  <c:v>13</c:v>
                </c:pt>
                <c:pt idx="149">
                  <c:v>13</c:v>
                </c:pt>
                <c:pt idx="150">
                  <c:v>13</c:v>
                </c:pt>
                <c:pt idx="151">
                  <c:v>13</c:v>
                </c:pt>
                <c:pt idx="152">
                  <c:v>13</c:v>
                </c:pt>
                <c:pt idx="153">
                  <c:v>13</c:v>
                </c:pt>
                <c:pt idx="154">
                  <c:v>13</c:v>
                </c:pt>
                <c:pt idx="155">
                  <c:v>13</c:v>
                </c:pt>
                <c:pt idx="156">
                  <c:v>13</c:v>
                </c:pt>
                <c:pt idx="157">
                  <c:v>14</c:v>
                </c:pt>
                <c:pt idx="158">
                  <c:v>14</c:v>
                </c:pt>
                <c:pt idx="159">
                  <c:v>14</c:v>
                </c:pt>
                <c:pt idx="160">
                  <c:v>14</c:v>
                </c:pt>
                <c:pt idx="161">
                  <c:v>14</c:v>
                </c:pt>
                <c:pt idx="162">
                  <c:v>14</c:v>
                </c:pt>
                <c:pt idx="163">
                  <c:v>14</c:v>
                </c:pt>
                <c:pt idx="164">
                  <c:v>14</c:v>
                </c:pt>
                <c:pt idx="165">
                  <c:v>14</c:v>
                </c:pt>
                <c:pt idx="166">
                  <c:v>14</c:v>
                </c:pt>
                <c:pt idx="167">
                  <c:v>14</c:v>
                </c:pt>
                <c:pt idx="168">
                  <c:v>14</c:v>
                </c:pt>
                <c:pt idx="169">
                  <c:v>15</c:v>
                </c:pt>
                <c:pt idx="170">
                  <c:v>15</c:v>
                </c:pt>
                <c:pt idx="171">
                  <c:v>15</c:v>
                </c:pt>
                <c:pt idx="172">
                  <c:v>15</c:v>
                </c:pt>
                <c:pt idx="173">
                  <c:v>15</c:v>
                </c:pt>
                <c:pt idx="174">
                  <c:v>15</c:v>
                </c:pt>
                <c:pt idx="175">
                  <c:v>15</c:v>
                </c:pt>
                <c:pt idx="176">
                  <c:v>15</c:v>
                </c:pt>
                <c:pt idx="177">
                  <c:v>15</c:v>
                </c:pt>
                <c:pt idx="178">
                  <c:v>15</c:v>
                </c:pt>
                <c:pt idx="179">
                  <c:v>15</c:v>
                </c:pt>
                <c:pt idx="180">
                  <c:v>15</c:v>
                </c:pt>
                <c:pt idx="181">
                  <c:v>16</c:v>
                </c:pt>
                <c:pt idx="182">
                  <c:v>16</c:v>
                </c:pt>
                <c:pt idx="183">
                  <c:v>16</c:v>
                </c:pt>
                <c:pt idx="184">
                  <c:v>16</c:v>
                </c:pt>
                <c:pt idx="185">
                  <c:v>16</c:v>
                </c:pt>
                <c:pt idx="186">
                  <c:v>16</c:v>
                </c:pt>
                <c:pt idx="187">
                  <c:v>16</c:v>
                </c:pt>
                <c:pt idx="188">
                  <c:v>16</c:v>
                </c:pt>
                <c:pt idx="189">
                  <c:v>16</c:v>
                </c:pt>
                <c:pt idx="190">
                  <c:v>16</c:v>
                </c:pt>
                <c:pt idx="191">
                  <c:v>16</c:v>
                </c:pt>
                <c:pt idx="192">
                  <c:v>16</c:v>
                </c:pt>
                <c:pt idx="193">
                  <c:v>17</c:v>
                </c:pt>
                <c:pt idx="194">
                  <c:v>17</c:v>
                </c:pt>
                <c:pt idx="195">
                  <c:v>17</c:v>
                </c:pt>
                <c:pt idx="196">
                  <c:v>17</c:v>
                </c:pt>
                <c:pt idx="197">
                  <c:v>17</c:v>
                </c:pt>
                <c:pt idx="198">
                  <c:v>17</c:v>
                </c:pt>
                <c:pt idx="199">
                  <c:v>17</c:v>
                </c:pt>
                <c:pt idx="200">
                  <c:v>17</c:v>
                </c:pt>
                <c:pt idx="201">
                  <c:v>17</c:v>
                </c:pt>
                <c:pt idx="202">
                  <c:v>17</c:v>
                </c:pt>
                <c:pt idx="203">
                  <c:v>17</c:v>
                </c:pt>
                <c:pt idx="204">
                  <c:v>17</c:v>
                </c:pt>
                <c:pt idx="205">
                  <c:v>18</c:v>
                </c:pt>
                <c:pt idx="206">
                  <c:v>18</c:v>
                </c:pt>
                <c:pt idx="207">
                  <c:v>18</c:v>
                </c:pt>
                <c:pt idx="208">
                  <c:v>18</c:v>
                </c:pt>
                <c:pt idx="209">
                  <c:v>18</c:v>
                </c:pt>
                <c:pt idx="210">
                  <c:v>18</c:v>
                </c:pt>
                <c:pt idx="211">
                  <c:v>18</c:v>
                </c:pt>
                <c:pt idx="212">
                  <c:v>18</c:v>
                </c:pt>
                <c:pt idx="213">
                  <c:v>18</c:v>
                </c:pt>
                <c:pt idx="214">
                  <c:v>18</c:v>
                </c:pt>
                <c:pt idx="215">
                  <c:v>18</c:v>
                </c:pt>
                <c:pt idx="216">
                  <c:v>18</c:v>
                </c:pt>
                <c:pt idx="217">
                  <c:v>19</c:v>
                </c:pt>
                <c:pt idx="218">
                  <c:v>19</c:v>
                </c:pt>
                <c:pt idx="219">
                  <c:v>19</c:v>
                </c:pt>
                <c:pt idx="220">
                  <c:v>19</c:v>
                </c:pt>
                <c:pt idx="221">
                  <c:v>19</c:v>
                </c:pt>
                <c:pt idx="222">
                  <c:v>19</c:v>
                </c:pt>
                <c:pt idx="223">
                  <c:v>19</c:v>
                </c:pt>
                <c:pt idx="224">
                  <c:v>19</c:v>
                </c:pt>
                <c:pt idx="225">
                  <c:v>19</c:v>
                </c:pt>
                <c:pt idx="226">
                  <c:v>19</c:v>
                </c:pt>
                <c:pt idx="227">
                  <c:v>19</c:v>
                </c:pt>
                <c:pt idx="228">
                  <c:v>19</c:v>
                </c:pt>
                <c:pt idx="229">
                  <c:v>20</c:v>
                </c:pt>
                <c:pt idx="230">
                  <c:v>20</c:v>
                </c:pt>
                <c:pt idx="231">
                  <c:v>20</c:v>
                </c:pt>
                <c:pt idx="232">
                  <c:v>20</c:v>
                </c:pt>
                <c:pt idx="233">
                  <c:v>20</c:v>
                </c:pt>
                <c:pt idx="234">
                  <c:v>20</c:v>
                </c:pt>
                <c:pt idx="235">
                  <c:v>20</c:v>
                </c:pt>
                <c:pt idx="236">
                  <c:v>20</c:v>
                </c:pt>
                <c:pt idx="237">
                  <c:v>20</c:v>
                </c:pt>
                <c:pt idx="238">
                  <c:v>20</c:v>
                </c:pt>
                <c:pt idx="239">
                  <c:v>20</c:v>
                </c:pt>
                <c:pt idx="240">
                  <c:v>20</c:v>
                </c:pt>
              </c:strCache>
            </c:strRef>
          </c:cat>
          <c:val>
            <c:numRef>
              <c:f>Ecosystem!$BN$30:$BN$269</c:f>
              <c:numCache>
                <c:formatCode>0.0</c:formatCode>
                <c:ptCount val="240"/>
                <c:pt idx="0">
                  <c:v>1.209824091039493E-4</c:v>
                </c:pt>
                <c:pt idx="1">
                  <c:v>1.209824091039493E-4</c:v>
                </c:pt>
                <c:pt idx="2">
                  <c:v>1.209824091039493E-4</c:v>
                </c:pt>
                <c:pt idx="3">
                  <c:v>1.209824091039493E-4</c:v>
                </c:pt>
                <c:pt idx="4">
                  <c:v>1.209824091039493E-4</c:v>
                </c:pt>
                <c:pt idx="5">
                  <c:v>1.209824091039493E-4</c:v>
                </c:pt>
                <c:pt idx="6">
                  <c:v>1.209824091039493E-4</c:v>
                </c:pt>
                <c:pt idx="7">
                  <c:v>1.209824091039493E-4</c:v>
                </c:pt>
                <c:pt idx="8">
                  <c:v>1.209824091039493E-4</c:v>
                </c:pt>
                <c:pt idx="9">
                  <c:v>1.209824091039493E-4</c:v>
                </c:pt>
                <c:pt idx="10">
                  <c:v>1.209824091039493E-4</c:v>
                </c:pt>
                <c:pt idx="11">
                  <c:v>1.209824091039493E-4</c:v>
                </c:pt>
                <c:pt idx="12">
                  <c:v>1.209824091039493E-4</c:v>
                </c:pt>
                <c:pt idx="13">
                  <c:v>1.209824091039493E-4</c:v>
                </c:pt>
                <c:pt idx="14">
                  <c:v>1.209824091039493E-4</c:v>
                </c:pt>
                <c:pt idx="15">
                  <c:v>1.209824091039493E-4</c:v>
                </c:pt>
                <c:pt idx="16">
                  <c:v>1.209824091039493E-4</c:v>
                </c:pt>
                <c:pt idx="17">
                  <c:v>1.209824091039493E-4</c:v>
                </c:pt>
                <c:pt idx="18">
                  <c:v>1.209824091039493E-4</c:v>
                </c:pt>
                <c:pt idx="19">
                  <c:v>1.209824091039493E-4</c:v>
                </c:pt>
                <c:pt idx="20">
                  <c:v>1.209824091039493E-4</c:v>
                </c:pt>
                <c:pt idx="21">
                  <c:v>1.209824091039493E-4</c:v>
                </c:pt>
                <c:pt idx="22">
                  <c:v>1.209824091039493E-4</c:v>
                </c:pt>
                <c:pt idx="23">
                  <c:v>1.209824091039493E-4</c:v>
                </c:pt>
                <c:pt idx="24">
                  <c:v>1.209824091039493E-4</c:v>
                </c:pt>
                <c:pt idx="25">
                  <c:v>1.209824091039493E-4</c:v>
                </c:pt>
                <c:pt idx="26">
                  <c:v>1.209824091039493E-4</c:v>
                </c:pt>
                <c:pt idx="27">
                  <c:v>1.209824091039493E-4</c:v>
                </c:pt>
                <c:pt idx="28">
                  <c:v>1.209824091039493E-4</c:v>
                </c:pt>
                <c:pt idx="29">
                  <c:v>1.209824091039493E-4</c:v>
                </c:pt>
                <c:pt idx="30">
                  <c:v>1.209824091039493E-4</c:v>
                </c:pt>
                <c:pt idx="31">
                  <c:v>1.209824091039493E-4</c:v>
                </c:pt>
                <c:pt idx="32">
                  <c:v>1.209824091039493E-4</c:v>
                </c:pt>
                <c:pt idx="33">
                  <c:v>1.209824091039493E-4</c:v>
                </c:pt>
                <c:pt idx="34">
                  <c:v>1.209824091039493E-4</c:v>
                </c:pt>
                <c:pt idx="35">
                  <c:v>1.209824091039493E-4</c:v>
                </c:pt>
                <c:pt idx="36">
                  <c:v>1.209824091039493E-4</c:v>
                </c:pt>
                <c:pt idx="37">
                  <c:v>1.209824091039493E-4</c:v>
                </c:pt>
                <c:pt idx="38">
                  <c:v>1.209824091039493E-4</c:v>
                </c:pt>
                <c:pt idx="39">
                  <c:v>1.209824091039493E-4</c:v>
                </c:pt>
                <c:pt idx="40">
                  <c:v>1.209824091039493E-4</c:v>
                </c:pt>
                <c:pt idx="41">
                  <c:v>1.209824091039493E-4</c:v>
                </c:pt>
                <c:pt idx="42">
                  <c:v>1.209824091039493E-4</c:v>
                </c:pt>
                <c:pt idx="43">
                  <c:v>1.209824091039493E-4</c:v>
                </c:pt>
                <c:pt idx="44">
                  <c:v>1.209824091039493E-4</c:v>
                </c:pt>
                <c:pt idx="45">
                  <c:v>1.209824091039493E-4</c:v>
                </c:pt>
                <c:pt idx="46">
                  <c:v>1.209824091039493E-4</c:v>
                </c:pt>
                <c:pt idx="47">
                  <c:v>1.209824091039493E-4</c:v>
                </c:pt>
                <c:pt idx="48">
                  <c:v>1.209824091039493E-4</c:v>
                </c:pt>
                <c:pt idx="49">
                  <c:v>1.209824091039493E-4</c:v>
                </c:pt>
                <c:pt idx="50">
                  <c:v>1.209824091039493E-4</c:v>
                </c:pt>
                <c:pt idx="51">
                  <c:v>1.209824091039493E-4</c:v>
                </c:pt>
                <c:pt idx="52">
                  <c:v>1.209824091039493E-4</c:v>
                </c:pt>
                <c:pt idx="53">
                  <c:v>1.209824091039493E-4</c:v>
                </c:pt>
                <c:pt idx="54">
                  <c:v>1.209824091039493E-4</c:v>
                </c:pt>
                <c:pt idx="55">
                  <c:v>1.209824091039493E-4</c:v>
                </c:pt>
                <c:pt idx="56">
                  <c:v>1.209824091039493E-4</c:v>
                </c:pt>
                <c:pt idx="57">
                  <c:v>1.209824091039493E-4</c:v>
                </c:pt>
                <c:pt idx="58">
                  <c:v>1.209824091039493E-4</c:v>
                </c:pt>
                <c:pt idx="59">
                  <c:v>1.209824091039493E-4</c:v>
                </c:pt>
                <c:pt idx="60">
                  <c:v>1.209824091039493E-4</c:v>
                </c:pt>
                <c:pt idx="61">
                  <c:v>1.209824091039493E-4</c:v>
                </c:pt>
                <c:pt idx="62">
                  <c:v>1.209824091039493E-4</c:v>
                </c:pt>
                <c:pt idx="63">
                  <c:v>1.209824091039493E-4</c:v>
                </c:pt>
                <c:pt idx="64">
                  <c:v>1.209824091039493E-4</c:v>
                </c:pt>
                <c:pt idx="65">
                  <c:v>1.209824091039493E-4</c:v>
                </c:pt>
                <c:pt idx="66">
                  <c:v>1.209824091039493E-4</c:v>
                </c:pt>
                <c:pt idx="67">
                  <c:v>1.209824091039493E-4</c:v>
                </c:pt>
                <c:pt idx="68">
                  <c:v>1.209824091039493E-4</c:v>
                </c:pt>
                <c:pt idx="69">
                  <c:v>1.209824091039493E-4</c:v>
                </c:pt>
                <c:pt idx="70">
                  <c:v>1.209824091039493E-4</c:v>
                </c:pt>
                <c:pt idx="71">
                  <c:v>1.209824091039493E-4</c:v>
                </c:pt>
                <c:pt idx="72">
                  <c:v>1.209824091039493E-4</c:v>
                </c:pt>
                <c:pt idx="73">
                  <c:v>1.209824091039493E-4</c:v>
                </c:pt>
                <c:pt idx="74">
                  <c:v>1.209824091039493E-4</c:v>
                </c:pt>
                <c:pt idx="75">
                  <c:v>1.209824091039493E-4</c:v>
                </c:pt>
                <c:pt idx="76">
                  <c:v>1.209824091039493E-4</c:v>
                </c:pt>
                <c:pt idx="77">
                  <c:v>1.209824091039493E-4</c:v>
                </c:pt>
                <c:pt idx="78">
                  <c:v>1.209824091039493E-4</c:v>
                </c:pt>
                <c:pt idx="79">
                  <c:v>1.209824091039493E-4</c:v>
                </c:pt>
                <c:pt idx="80">
                  <c:v>1.209824091039493E-4</c:v>
                </c:pt>
                <c:pt idx="81">
                  <c:v>1.209824091039493E-4</c:v>
                </c:pt>
                <c:pt idx="82">
                  <c:v>1.209824091039493E-4</c:v>
                </c:pt>
                <c:pt idx="83">
                  <c:v>1.209824091039493E-4</c:v>
                </c:pt>
                <c:pt idx="84">
                  <c:v>1.209824091039493E-4</c:v>
                </c:pt>
                <c:pt idx="85">
                  <c:v>1.209824091039493E-4</c:v>
                </c:pt>
                <c:pt idx="86">
                  <c:v>1.209824091039493E-4</c:v>
                </c:pt>
                <c:pt idx="87">
                  <c:v>1.209824091039493E-4</c:v>
                </c:pt>
                <c:pt idx="88">
                  <c:v>1.209824091039493E-4</c:v>
                </c:pt>
                <c:pt idx="89">
                  <c:v>1.209824091039493E-4</c:v>
                </c:pt>
                <c:pt idx="90">
                  <c:v>1.209824091039493E-4</c:v>
                </c:pt>
                <c:pt idx="91">
                  <c:v>1.209824091039493E-4</c:v>
                </c:pt>
                <c:pt idx="92">
                  <c:v>1.209824091039493E-4</c:v>
                </c:pt>
                <c:pt idx="93">
                  <c:v>1.209824091039493E-4</c:v>
                </c:pt>
                <c:pt idx="94">
                  <c:v>1.209824091039493E-4</c:v>
                </c:pt>
                <c:pt idx="95">
                  <c:v>1.209824091039493E-4</c:v>
                </c:pt>
                <c:pt idx="96">
                  <c:v>1.209824091039493E-4</c:v>
                </c:pt>
                <c:pt idx="97">
                  <c:v>1.209824091039493E-4</c:v>
                </c:pt>
                <c:pt idx="98">
                  <c:v>1.209824091039493E-4</c:v>
                </c:pt>
                <c:pt idx="99">
                  <c:v>1.209824091039493E-4</c:v>
                </c:pt>
                <c:pt idx="100">
                  <c:v>1.209824091039493E-4</c:v>
                </c:pt>
                <c:pt idx="101">
                  <c:v>1.209824091039493E-4</c:v>
                </c:pt>
                <c:pt idx="102">
                  <c:v>1.209824091039493E-4</c:v>
                </c:pt>
                <c:pt idx="103">
                  <c:v>1.209824091039493E-4</c:v>
                </c:pt>
                <c:pt idx="104">
                  <c:v>1.209824091039493E-4</c:v>
                </c:pt>
                <c:pt idx="105">
                  <c:v>1.209824091039493E-4</c:v>
                </c:pt>
                <c:pt idx="106">
                  <c:v>1.209824091039493E-4</c:v>
                </c:pt>
                <c:pt idx="107">
                  <c:v>1.209824091039493E-4</c:v>
                </c:pt>
                <c:pt idx="108">
                  <c:v>1.209824091039493E-4</c:v>
                </c:pt>
                <c:pt idx="109">
                  <c:v>1.209824091039493E-4</c:v>
                </c:pt>
                <c:pt idx="110">
                  <c:v>1.209824091039493E-4</c:v>
                </c:pt>
                <c:pt idx="111">
                  <c:v>1.209824091039493E-4</c:v>
                </c:pt>
                <c:pt idx="112">
                  <c:v>1.209824091039493E-4</c:v>
                </c:pt>
                <c:pt idx="113">
                  <c:v>1.209824091039493E-4</c:v>
                </c:pt>
                <c:pt idx="114">
                  <c:v>1.209824091039493E-4</c:v>
                </c:pt>
                <c:pt idx="115">
                  <c:v>1.209824091039493E-4</c:v>
                </c:pt>
                <c:pt idx="116">
                  <c:v>1.209824091039493E-4</c:v>
                </c:pt>
                <c:pt idx="117">
                  <c:v>1.209824091039493E-4</c:v>
                </c:pt>
                <c:pt idx="118">
                  <c:v>1.209824091039493E-4</c:v>
                </c:pt>
                <c:pt idx="119">
                  <c:v>1.209824091039493E-4</c:v>
                </c:pt>
                <c:pt idx="120">
                  <c:v>1.209824091039493E-4</c:v>
                </c:pt>
                <c:pt idx="121">
                  <c:v>1.209824091039493E-4</c:v>
                </c:pt>
                <c:pt idx="122">
                  <c:v>1.209824091039493E-4</c:v>
                </c:pt>
                <c:pt idx="123">
                  <c:v>1.209824091039493E-4</c:v>
                </c:pt>
                <c:pt idx="124">
                  <c:v>1.209824091039493E-4</c:v>
                </c:pt>
                <c:pt idx="125">
                  <c:v>1.209824091039493E-4</c:v>
                </c:pt>
                <c:pt idx="126">
                  <c:v>1.209824091039493E-4</c:v>
                </c:pt>
                <c:pt idx="127">
                  <c:v>1.209824091039493E-4</c:v>
                </c:pt>
                <c:pt idx="128">
                  <c:v>1.209824091039493E-4</c:v>
                </c:pt>
                <c:pt idx="129">
                  <c:v>1.209824091039493E-4</c:v>
                </c:pt>
                <c:pt idx="130">
                  <c:v>1.209824091039493E-4</c:v>
                </c:pt>
                <c:pt idx="131">
                  <c:v>1.209824091039493E-4</c:v>
                </c:pt>
                <c:pt idx="132">
                  <c:v>1.209824091039493E-4</c:v>
                </c:pt>
                <c:pt idx="133">
                  <c:v>1.209824091039493E-4</c:v>
                </c:pt>
                <c:pt idx="134">
                  <c:v>1.209824091039493E-4</c:v>
                </c:pt>
                <c:pt idx="135">
                  <c:v>1.209824091039493E-4</c:v>
                </c:pt>
                <c:pt idx="136">
                  <c:v>1.209824091039493E-4</c:v>
                </c:pt>
                <c:pt idx="137">
                  <c:v>1.209824091039493E-4</c:v>
                </c:pt>
                <c:pt idx="138">
                  <c:v>1.209824091039493E-4</c:v>
                </c:pt>
                <c:pt idx="139">
                  <c:v>1.209824091039493E-4</c:v>
                </c:pt>
                <c:pt idx="140">
                  <c:v>1.209824091039493E-4</c:v>
                </c:pt>
                <c:pt idx="141">
                  <c:v>1.209824091039493E-4</c:v>
                </c:pt>
                <c:pt idx="142">
                  <c:v>1.209824091039493E-4</c:v>
                </c:pt>
                <c:pt idx="143">
                  <c:v>1.209824091039493E-4</c:v>
                </c:pt>
                <c:pt idx="144">
                  <c:v>1.209824091039493E-4</c:v>
                </c:pt>
                <c:pt idx="145">
                  <c:v>1.209824091039493E-4</c:v>
                </c:pt>
                <c:pt idx="146">
                  <c:v>1.209824091039493E-4</c:v>
                </c:pt>
                <c:pt idx="147">
                  <c:v>1.209824091039493E-4</c:v>
                </c:pt>
                <c:pt idx="148">
                  <c:v>1.209824091039493E-4</c:v>
                </c:pt>
                <c:pt idx="149">
                  <c:v>1.209824091039493E-4</c:v>
                </c:pt>
                <c:pt idx="150">
                  <c:v>1.209824091039493E-4</c:v>
                </c:pt>
                <c:pt idx="151">
                  <c:v>1.209824091039493E-4</c:v>
                </c:pt>
                <c:pt idx="152">
                  <c:v>1.209824091039493E-4</c:v>
                </c:pt>
                <c:pt idx="153">
                  <c:v>1.209824091039493E-4</c:v>
                </c:pt>
                <c:pt idx="154">
                  <c:v>1.209824091039493E-4</c:v>
                </c:pt>
                <c:pt idx="155">
                  <c:v>1.209824091039493E-4</c:v>
                </c:pt>
                <c:pt idx="156">
                  <c:v>1.209824091039493E-4</c:v>
                </c:pt>
                <c:pt idx="157">
                  <c:v>1.209824091039493E-4</c:v>
                </c:pt>
                <c:pt idx="158">
                  <c:v>1.209824091039493E-4</c:v>
                </c:pt>
                <c:pt idx="159">
                  <c:v>1.209824091039493E-4</c:v>
                </c:pt>
                <c:pt idx="160">
                  <c:v>1.209824091039493E-4</c:v>
                </c:pt>
                <c:pt idx="161">
                  <c:v>1.209824091039493E-4</c:v>
                </c:pt>
                <c:pt idx="162">
                  <c:v>1.209824091039493E-4</c:v>
                </c:pt>
                <c:pt idx="163">
                  <c:v>1.209824091039493E-4</c:v>
                </c:pt>
                <c:pt idx="164">
                  <c:v>1.209824091039493E-4</c:v>
                </c:pt>
                <c:pt idx="165">
                  <c:v>1.209824091039493E-4</c:v>
                </c:pt>
                <c:pt idx="166">
                  <c:v>1.209824091039493E-4</c:v>
                </c:pt>
                <c:pt idx="167">
                  <c:v>1.209824091039493E-4</c:v>
                </c:pt>
                <c:pt idx="168">
                  <c:v>1.209824091039493E-4</c:v>
                </c:pt>
                <c:pt idx="169">
                  <c:v>1.209824091039493E-4</c:v>
                </c:pt>
                <c:pt idx="170">
                  <c:v>1.209824091039493E-4</c:v>
                </c:pt>
                <c:pt idx="171">
                  <c:v>1.209824091039493E-4</c:v>
                </c:pt>
                <c:pt idx="172">
                  <c:v>1.209824091039493E-4</c:v>
                </c:pt>
                <c:pt idx="173">
                  <c:v>1.209824091039493E-4</c:v>
                </c:pt>
                <c:pt idx="174">
                  <c:v>1.209824091039493E-4</c:v>
                </c:pt>
                <c:pt idx="175">
                  <c:v>1.209824091039493E-4</c:v>
                </c:pt>
                <c:pt idx="176">
                  <c:v>1.209824091039493E-4</c:v>
                </c:pt>
                <c:pt idx="177">
                  <c:v>1.209824091039493E-4</c:v>
                </c:pt>
                <c:pt idx="178">
                  <c:v>1.209824091039493E-4</c:v>
                </c:pt>
                <c:pt idx="179">
                  <c:v>1.209824091039493E-4</c:v>
                </c:pt>
                <c:pt idx="180">
                  <c:v>1.209824091039493E-4</c:v>
                </c:pt>
                <c:pt idx="181">
                  <c:v>1.209824091039493E-4</c:v>
                </c:pt>
                <c:pt idx="182">
                  <c:v>1.209824091039493E-4</c:v>
                </c:pt>
                <c:pt idx="183">
                  <c:v>1.209824091039493E-4</c:v>
                </c:pt>
                <c:pt idx="184">
                  <c:v>1.209824091039493E-4</c:v>
                </c:pt>
                <c:pt idx="185">
                  <c:v>1.209824091039493E-4</c:v>
                </c:pt>
                <c:pt idx="186">
                  <c:v>1.209824091039493E-4</c:v>
                </c:pt>
                <c:pt idx="187">
                  <c:v>1.209824091039493E-4</c:v>
                </c:pt>
                <c:pt idx="188">
                  <c:v>1.209824091039493E-4</c:v>
                </c:pt>
                <c:pt idx="189">
                  <c:v>1.209824091039493E-4</c:v>
                </c:pt>
                <c:pt idx="190">
                  <c:v>1.209824091039493E-4</c:v>
                </c:pt>
                <c:pt idx="191">
                  <c:v>1.209824091039493E-4</c:v>
                </c:pt>
                <c:pt idx="192">
                  <c:v>1.209824091039493E-4</c:v>
                </c:pt>
                <c:pt idx="193">
                  <c:v>1.209824091039493E-4</c:v>
                </c:pt>
                <c:pt idx="194">
                  <c:v>1.209824091039493E-4</c:v>
                </c:pt>
                <c:pt idx="195">
                  <c:v>1.209824091039493E-4</c:v>
                </c:pt>
                <c:pt idx="196">
                  <c:v>1.209824091039493E-4</c:v>
                </c:pt>
                <c:pt idx="197">
                  <c:v>1.209824091039493E-4</c:v>
                </c:pt>
                <c:pt idx="198">
                  <c:v>1.209824091039493E-4</c:v>
                </c:pt>
                <c:pt idx="199">
                  <c:v>1.209824091039493E-4</c:v>
                </c:pt>
                <c:pt idx="200">
                  <c:v>1.209824091039493E-4</c:v>
                </c:pt>
                <c:pt idx="201">
                  <c:v>1.209824091039493E-4</c:v>
                </c:pt>
                <c:pt idx="202">
                  <c:v>1.209824091039493E-4</c:v>
                </c:pt>
                <c:pt idx="203">
                  <c:v>1.209824091039493E-4</c:v>
                </c:pt>
                <c:pt idx="204">
                  <c:v>1.209824091039493E-4</c:v>
                </c:pt>
                <c:pt idx="205">
                  <c:v>1.209824091039493E-4</c:v>
                </c:pt>
                <c:pt idx="206">
                  <c:v>1.209824091039493E-4</c:v>
                </c:pt>
                <c:pt idx="207">
                  <c:v>1.209824091039493E-4</c:v>
                </c:pt>
                <c:pt idx="208">
                  <c:v>1.209824091039493E-4</c:v>
                </c:pt>
                <c:pt idx="209">
                  <c:v>1.209824091039493E-4</c:v>
                </c:pt>
                <c:pt idx="210">
                  <c:v>1.209824091039493E-4</c:v>
                </c:pt>
                <c:pt idx="211">
                  <c:v>1.209824091039493E-4</c:v>
                </c:pt>
                <c:pt idx="212">
                  <c:v>1.209824091039493E-4</c:v>
                </c:pt>
                <c:pt idx="213">
                  <c:v>1.209824091039493E-4</c:v>
                </c:pt>
                <c:pt idx="214">
                  <c:v>1.209824091039493E-4</c:v>
                </c:pt>
                <c:pt idx="215">
                  <c:v>1.209824091039493E-4</c:v>
                </c:pt>
                <c:pt idx="216">
                  <c:v>1.209824091039493E-4</c:v>
                </c:pt>
                <c:pt idx="217">
                  <c:v>1.209824091039493E-4</c:v>
                </c:pt>
                <c:pt idx="218">
                  <c:v>1.209824091039493E-4</c:v>
                </c:pt>
                <c:pt idx="219">
                  <c:v>1.209824091039493E-4</c:v>
                </c:pt>
                <c:pt idx="220">
                  <c:v>1.209824091039493E-4</c:v>
                </c:pt>
                <c:pt idx="221">
                  <c:v>1.209824091039493E-4</c:v>
                </c:pt>
                <c:pt idx="222">
                  <c:v>1.209824091039493E-4</c:v>
                </c:pt>
                <c:pt idx="223">
                  <c:v>1.209824091039493E-4</c:v>
                </c:pt>
                <c:pt idx="224">
                  <c:v>1.209824091039493E-4</c:v>
                </c:pt>
                <c:pt idx="225">
                  <c:v>1.209824091039493E-4</c:v>
                </c:pt>
                <c:pt idx="226">
                  <c:v>1.209824091039493E-4</c:v>
                </c:pt>
                <c:pt idx="227">
                  <c:v>1.209824091039493E-4</c:v>
                </c:pt>
                <c:pt idx="228">
                  <c:v>1.209824091039493E-4</c:v>
                </c:pt>
                <c:pt idx="229">
                  <c:v>1.209824091039493E-4</c:v>
                </c:pt>
                <c:pt idx="230">
                  <c:v>1.209824091039493E-4</c:v>
                </c:pt>
                <c:pt idx="231">
                  <c:v>1.209824091039493E-4</c:v>
                </c:pt>
                <c:pt idx="232">
                  <c:v>1.209824091039493E-4</c:v>
                </c:pt>
                <c:pt idx="233">
                  <c:v>1.209824091039493E-4</c:v>
                </c:pt>
                <c:pt idx="234">
                  <c:v>1.209824091039493E-4</c:v>
                </c:pt>
                <c:pt idx="235">
                  <c:v>1.209824091039493E-4</c:v>
                </c:pt>
                <c:pt idx="236">
                  <c:v>1.209824091039493E-4</c:v>
                </c:pt>
                <c:pt idx="237">
                  <c:v>1.209824091039493E-4</c:v>
                </c:pt>
                <c:pt idx="238">
                  <c:v>1.209824091039493E-4</c:v>
                </c:pt>
                <c:pt idx="239">
                  <c:v>1.209824091039493E-4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Ecosystem!$BH$29</c:f>
              <c:strCache>
                <c:ptCount val="1"/>
                <c:pt idx="0">
                  <c:v>Consumption</c:v>
                </c:pt>
              </c:strCache>
            </c:strRef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strRef>
              <c:f>Ecosystem!$A$29:$A$269</c:f>
              <c:strCache>
                <c:ptCount val="241"/>
                <c:pt idx="0">
                  <c:v>year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7</c:v>
                </c:pt>
                <c:pt idx="74">
                  <c:v>7</c:v>
                </c:pt>
                <c:pt idx="75">
                  <c:v>7</c:v>
                </c:pt>
                <c:pt idx="76">
                  <c:v>7</c:v>
                </c:pt>
                <c:pt idx="77">
                  <c:v>7</c:v>
                </c:pt>
                <c:pt idx="78">
                  <c:v>7</c:v>
                </c:pt>
                <c:pt idx="79">
                  <c:v>7</c:v>
                </c:pt>
                <c:pt idx="80">
                  <c:v>7</c:v>
                </c:pt>
                <c:pt idx="81">
                  <c:v>7</c:v>
                </c:pt>
                <c:pt idx="82">
                  <c:v>7</c:v>
                </c:pt>
                <c:pt idx="83">
                  <c:v>7</c:v>
                </c:pt>
                <c:pt idx="84">
                  <c:v>7</c:v>
                </c:pt>
                <c:pt idx="85">
                  <c:v>8</c:v>
                </c:pt>
                <c:pt idx="86">
                  <c:v>8</c:v>
                </c:pt>
                <c:pt idx="87">
                  <c:v>8</c:v>
                </c:pt>
                <c:pt idx="88">
                  <c:v>8</c:v>
                </c:pt>
                <c:pt idx="89">
                  <c:v>8</c:v>
                </c:pt>
                <c:pt idx="90">
                  <c:v>8</c:v>
                </c:pt>
                <c:pt idx="91">
                  <c:v>8</c:v>
                </c:pt>
                <c:pt idx="92">
                  <c:v>8</c:v>
                </c:pt>
                <c:pt idx="93">
                  <c:v>8</c:v>
                </c:pt>
                <c:pt idx="94">
                  <c:v>8</c:v>
                </c:pt>
                <c:pt idx="95">
                  <c:v>8</c:v>
                </c:pt>
                <c:pt idx="96">
                  <c:v>8</c:v>
                </c:pt>
                <c:pt idx="97">
                  <c:v>9</c:v>
                </c:pt>
                <c:pt idx="98">
                  <c:v>9</c:v>
                </c:pt>
                <c:pt idx="99">
                  <c:v>9</c:v>
                </c:pt>
                <c:pt idx="100">
                  <c:v>9</c:v>
                </c:pt>
                <c:pt idx="101">
                  <c:v>9</c:v>
                </c:pt>
                <c:pt idx="102">
                  <c:v>9</c:v>
                </c:pt>
                <c:pt idx="103">
                  <c:v>9</c:v>
                </c:pt>
                <c:pt idx="104">
                  <c:v>9</c:v>
                </c:pt>
                <c:pt idx="105">
                  <c:v>9</c:v>
                </c:pt>
                <c:pt idx="106">
                  <c:v>9</c:v>
                </c:pt>
                <c:pt idx="107">
                  <c:v>9</c:v>
                </c:pt>
                <c:pt idx="108">
                  <c:v>9</c:v>
                </c:pt>
                <c:pt idx="109">
                  <c:v>10</c:v>
                </c:pt>
                <c:pt idx="110">
                  <c:v>10</c:v>
                </c:pt>
                <c:pt idx="111">
                  <c:v>10</c:v>
                </c:pt>
                <c:pt idx="112">
                  <c:v>10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10</c:v>
                </c:pt>
                <c:pt idx="119">
                  <c:v>10</c:v>
                </c:pt>
                <c:pt idx="120">
                  <c:v>10</c:v>
                </c:pt>
                <c:pt idx="121">
                  <c:v>11</c:v>
                </c:pt>
                <c:pt idx="122">
                  <c:v>11</c:v>
                </c:pt>
                <c:pt idx="123">
                  <c:v>11</c:v>
                </c:pt>
                <c:pt idx="124">
                  <c:v>11</c:v>
                </c:pt>
                <c:pt idx="125">
                  <c:v>11</c:v>
                </c:pt>
                <c:pt idx="126">
                  <c:v>11</c:v>
                </c:pt>
                <c:pt idx="127">
                  <c:v>11</c:v>
                </c:pt>
                <c:pt idx="128">
                  <c:v>11</c:v>
                </c:pt>
                <c:pt idx="129">
                  <c:v>11</c:v>
                </c:pt>
                <c:pt idx="130">
                  <c:v>11</c:v>
                </c:pt>
                <c:pt idx="131">
                  <c:v>11</c:v>
                </c:pt>
                <c:pt idx="132">
                  <c:v>11</c:v>
                </c:pt>
                <c:pt idx="133">
                  <c:v>12</c:v>
                </c:pt>
                <c:pt idx="134">
                  <c:v>12</c:v>
                </c:pt>
                <c:pt idx="135">
                  <c:v>12</c:v>
                </c:pt>
                <c:pt idx="136">
                  <c:v>12</c:v>
                </c:pt>
                <c:pt idx="137">
                  <c:v>12</c:v>
                </c:pt>
                <c:pt idx="138">
                  <c:v>12</c:v>
                </c:pt>
                <c:pt idx="139">
                  <c:v>12</c:v>
                </c:pt>
                <c:pt idx="140">
                  <c:v>12</c:v>
                </c:pt>
                <c:pt idx="141">
                  <c:v>12</c:v>
                </c:pt>
                <c:pt idx="142">
                  <c:v>12</c:v>
                </c:pt>
                <c:pt idx="143">
                  <c:v>12</c:v>
                </c:pt>
                <c:pt idx="144">
                  <c:v>12</c:v>
                </c:pt>
                <c:pt idx="145">
                  <c:v>13</c:v>
                </c:pt>
                <c:pt idx="146">
                  <c:v>13</c:v>
                </c:pt>
                <c:pt idx="147">
                  <c:v>13</c:v>
                </c:pt>
                <c:pt idx="148">
                  <c:v>13</c:v>
                </c:pt>
                <c:pt idx="149">
                  <c:v>13</c:v>
                </c:pt>
                <c:pt idx="150">
                  <c:v>13</c:v>
                </c:pt>
                <c:pt idx="151">
                  <c:v>13</c:v>
                </c:pt>
                <c:pt idx="152">
                  <c:v>13</c:v>
                </c:pt>
                <c:pt idx="153">
                  <c:v>13</c:v>
                </c:pt>
                <c:pt idx="154">
                  <c:v>13</c:v>
                </c:pt>
                <c:pt idx="155">
                  <c:v>13</c:v>
                </c:pt>
                <c:pt idx="156">
                  <c:v>13</c:v>
                </c:pt>
                <c:pt idx="157">
                  <c:v>14</c:v>
                </c:pt>
                <c:pt idx="158">
                  <c:v>14</c:v>
                </c:pt>
                <c:pt idx="159">
                  <c:v>14</c:v>
                </c:pt>
                <c:pt idx="160">
                  <c:v>14</c:v>
                </c:pt>
                <c:pt idx="161">
                  <c:v>14</c:v>
                </c:pt>
                <c:pt idx="162">
                  <c:v>14</c:v>
                </c:pt>
                <c:pt idx="163">
                  <c:v>14</c:v>
                </c:pt>
                <c:pt idx="164">
                  <c:v>14</c:v>
                </c:pt>
                <c:pt idx="165">
                  <c:v>14</c:v>
                </c:pt>
                <c:pt idx="166">
                  <c:v>14</c:v>
                </c:pt>
                <c:pt idx="167">
                  <c:v>14</c:v>
                </c:pt>
                <c:pt idx="168">
                  <c:v>14</c:v>
                </c:pt>
                <c:pt idx="169">
                  <c:v>15</c:v>
                </c:pt>
                <c:pt idx="170">
                  <c:v>15</c:v>
                </c:pt>
                <c:pt idx="171">
                  <c:v>15</c:v>
                </c:pt>
                <c:pt idx="172">
                  <c:v>15</c:v>
                </c:pt>
                <c:pt idx="173">
                  <c:v>15</c:v>
                </c:pt>
                <c:pt idx="174">
                  <c:v>15</c:v>
                </c:pt>
                <c:pt idx="175">
                  <c:v>15</c:v>
                </c:pt>
                <c:pt idx="176">
                  <c:v>15</c:v>
                </c:pt>
                <c:pt idx="177">
                  <c:v>15</c:v>
                </c:pt>
                <c:pt idx="178">
                  <c:v>15</c:v>
                </c:pt>
                <c:pt idx="179">
                  <c:v>15</c:v>
                </c:pt>
                <c:pt idx="180">
                  <c:v>15</c:v>
                </c:pt>
                <c:pt idx="181">
                  <c:v>16</c:v>
                </c:pt>
                <c:pt idx="182">
                  <c:v>16</c:v>
                </c:pt>
                <c:pt idx="183">
                  <c:v>16</c:v>
                </c:pt>
                <c:pt idx="184">
                  <c:v>16</c:v>
                </c:pt>
                <c:pt idx="185">
                  <c:v>16</c:v>
                </c:pt>
                <c:pt idx="186">
                  <c:v>16</c:v>
                </c:pt>
                <c:pt idx="187">
                  <c:v>16</c:v>
                </c:pt>
                <c:pt idx="188">
                  <c:v>16</c:v>
                </c:pt>
                <c:pt idx="189">
                  <c:v>16</c:v>
                </c:pt>
                <c:pt idx="190">
                  <c:v>16</c:v>
                </c:pt>
                <c:pt idx="191">
                  <c:v>16</c:v>
                </c:pt>
                <c:pt idx="192">
                  <c:v>16</c:v>
                </c:pt>
                <c:pt idx="193">
                  <c:v>17</c:v>
                </c:pt>
                <c:pt idx="194">
                  <c:v>17</c:v>
                </c:pt>
                <c:pt idx="195">
                  <c:v>17</c:v>
                </c:pt>
                <c:pt idx="196">
                  <c:v>17</c:v>
                </c:pt>
                <c:pt idx="197">
                  <c:v>17</c:v>
                </c:pt>
                <c:pt idx="198">
                  <c:v>17</c:v>
                </c:pt>
                <c:pt idx="199">
                  <c:v>17</c:v>
                </c:pt>
                <c:pt idx="200">
                  <c:v>17</c:v>
                </c:pt>
                <c:pt idx="201">
                  <c:v>17</c:v>
                </c:pt>
                <c:pt idx="202">
                  <c:v>17</c:v>
                </c:pt>
                <c:pt idx="203">
                  <c:v>17</c:v>
                </c:pt>
                <c:pt idx="204">
                  <c:v>17</c:v>
                </c:pt>
                <c:pt idx="205">
                  <c:v>18</c:v>
                </c:pt>
                <c:pt idx="206">
                  <c:v>18</c:v>
                </c:pt>
                <c:pt idx="207">
                  <c:v>18</c:v>
                </c:pt>
                <c:pt idx="208">
                  <c:v>18</c:v>
                </c:pt>
                <c:pt idx="209">
                  <c:v>18</c:v>
                </c:pt>
                <c:pt idx="210">
                  <c:v>18</c:v>
                </c:pt>
                <c:pt idx="211">
                  <c:v>18</c:v>
                </c:pt>
                <c:pt idx="212">
                  <c:v>18</c:v>
                </c:pt>
                <c:pt idx="213">
                  <c:v>18</c:v>
                </c:pt>
                <c:pt idx="214">
                  <c:v>18</c:v>
                </c:pt>
                <c:pt idx="215">
                  <c:v>18</c:v>
                </c:pt>
                <c:pt idx="216">
                  <c:v>18</c:v>
                </c:pt>
                <c:pt idx="217">
                  <c:v>19</c:v>
                </c:pt>
                <c:pt idx="218">
                  <c:v>19</c:v>
                </c:pt>
                <c:pt idx="219">
                  <c:v>19</c:v>
                </c:pt>
                <c:pt idx="220">
                  <c:v>19</c:v>
                </c:pt>
                <c:pt idx="221">
                  <c:v>19</c:v>
                </c:pt>
                <c:pt idx="222">
                  <c:v>19</c:v>
                </c:pt>
                <c:pt idx="223">
                  <c:v>19</c:v>
                </c:pt>
                <c:pt idx="224">
                  <c:v>19</c:v>
                </c:pt>
                <c:pt idx="225">
                  <c:v>19</c:v>
                </c:pt>
                <c:pt idx="226">
                  <c:v>19</c:v>
                </c:pt>
                <c:pt idx="227">
                  <c:v>19</c:v>
                </c:pt>
                <c:pt idx="228">
                  <c:v>19</c:v>
                </c:pt>
                <c:pt idx="229">
                  <c:v>20</c:v>
                </c:pt>
                <c:pt idx="230">
                  <c:v>20</c:v>
                </c:pt>
                <c:pt idx="231">
                  <c:v>20</c:v>
                </c:pt>
                <c:pt idx="232">
                  <c:v>20</c:v>
                </c:pt>
                <c:pt idx="233">
                  <c:v>20</c:v>
                </c:pt>
                <c:pt idx="234">
                  <c:v>20</c:v>
                </c:pt>
                <c:pt idx="235">
                  <c:v>20</c:v>
                </c:pt>
                <c:pt idx="236">
                  <c:v>20</c:v>
                </c:pt>
                <c:pt idx="237">
                  <c:v>20</c:v>
                </c:pt>
                <c:pt idx="238">
                  <c:v>20</c:v>
                </c:pt>
                <c:pt idx="239">
                  <c:v>20</c:v>
                </c:pt>
                <c:pt idx="240">
                  <c:v>20</c:v>
                </c:pt>
              </c:strCache>
            </c:strRef>
          </c:cat>
          <c:val>
            <c:numRef>
              <c:f>Ecosystem!$BH$30:$BH$269</c:f>
              <c:numCache>
                <c:formatCode>0.0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3475040"/>
        <c:axId val="403475432"/>
      </c:lineChart>
      <c:catAx>
        <c:axId val="403474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year month</a:t>
                </a:r>
              </a:p>
            </c:rich>
          </c:tx>
          <c:layout>
            <c:manualLayout>
              <c:xMode val="edge"/>
              <c:yMode val="edge"/>
              <c:x val="0.32865763622717725"/>
              <c:y val="0.8745644599303136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403474648"/>
        <c:crosses val="autoZero"/>
        <c:auto val="1"/>
        <c:lblAlgn val="ctr"/>
        <c:lblOffset val="100"/>
        <c:tickLblSkip val="17"/>
        <c:tickMarkSkip val="1"/>
        <c:noMultiLvlLbl val="0"/>
      </c:catAx>
      <c:valAx>
        <c:axId val="403474648"/>
        <c:scaling>
          <c:orientation val="minMax"/>
          <c:max val="4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Standing biomass</a:t>
                </a:r>
              </a:p>
            </c:rich>
          </c:tx>
          <c:layout>
            <c:manualLayout>
              <c:xMode val="edge"/>
              <c:yMode val="edge"/>
              <c:x val="3.2064159631919727E-2"/>
              <c:y val="0.3344947735191637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403474256"/>
        <c:crosses val="autoZero"/>
        <c:crossBetween val="between"/>
      </c:valAx>
      <c:catAx>
        <c:axId val="403475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3475432"/>
        <c:crosses val="autoZero"/>
        <c:auto val="1"/>
        <c:lblAlgn val="ctr"/>
        <c:lblOffset val="100"/>
        <c:noMultiLvlLbl val="0"/>
      </c:catAx>
      <c:valAx>
        <c:axId val="403475432"/>
        <c:scaling>
          <c:orientation val="minMax"/>
          <c:max val="30"/>
          <c:min val="0"/>
        </c:scaling>
        <c:delete val="0"/>
        <c:axPos val="r"/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403475040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751577130410364"/>
          <c:y val="0.41463414634146339"/>
          <c:w val="0.22645312740043308"/>
          <c:h val="0.2020905923344947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Clarias
</a:t>
            </a:r>
          </a:p>
        </c:rich>
      </c:tx>
      <c:layout>
        <c:manualLayout>
          <c:xMode val="edge"/>
          <c:yMode val="edge"/>
          <c:x val="0.45607518260366403"/>
          <c:y val="3.81945739562105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28047448203351"/>
          <c:y val="0.26388978369745447"/>
          <c:w val="0.58504726293011"/>
          <c:h val="0.50000169542675588"/>
        </c:manualLayout>
      </c:layout>
      <c:lineChart>
        <c:grouping val="standard"/>
        <c:varyColors val="0"/>
        <c:ser>
          <c:idx val="1"/>
          <c:order val="0"/>
          <c:tx>
            <c:strRef>
              <c:f>Ecosystem!$X$29</c:f>
              <c:strCache>
                <c:ptCount val="1"/>
                <c:pt idx="0">
                  <c:v>Biomass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strRef>
              <c:f>Ecosystem!$A$29:$A$269</c:f>
              <c:strCache>
                <c:ptCount val="241"/>
                <c:pt idx="0">
                  <c:v>year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7</c:v>
                </c:pt>
                <c:pt idx="74">
                  <c:v>7</c:v>
                </c:pt>
                <c:pt idx="75">
                  <c:v>7</c:v>
                </c:pt>
                <c:pt idx="76">
                  <c:v>7</c:v>
                </c:pt>
                <c:pt idx="77">
                  <c:v>7</c:v>
                </c:pt>
                <c:pt idx="78">
                  <c:v>7</c:v>
                </c:pt>
                <c:pt idx="79">
                  <c:v>7</c:v>
                </c:pt>
                <c:pt idx="80">
                  <c:v>7</c:v>
                </c:pt>
                <c:pt idx="81">
                  <c:v>7</c:v>
                </c:pt>
                <c:pt idx="82">
                  <c:v>7</c:v>
                </c:pt>
                <c:pt idx="83">
                  <c:v>7</c:v>
                </c:pt>
                <c:pt idx="84">
                  <c:v>7</c:v>
                </c:pt>
                <c:pt idx="85">
                  <c:v>8</c:v>
                </c:pt>
                <c:pt idx="86">
                  <c:v>8</c:v>
                </c:pt>
                <c:pt idx="87">
                  <c:v>8</c:v>
                </c:pt>
                <c:pt idx="88">
                  <c:v>8</c:v>
                </c:pt>
                <c:pt idx="89">
                  <c:v>8</c:v>
                </c:pt>
                <c:pt idx="90">
                  <c:v>8</c:v>
                </c:pt>
                <c:pt idx="91">
                  <c:v>8</c:v>
                </c:pt>
                <c:pt idx="92">
                  <c:v>8</c:v>
                </c:pt>
                <c:pt idx="93">
                  <c:v>8</c:v>
                </c:pt>
                <c:pt idx="94">
                  <c:v>8</c:v>
                </c:pt>
                <c:pt idx="95">
                  <c:v>8</c:v>
                </c:pt>
                <c:pt idx="96">
                  <c:v>8</c:v>
                </c:pt>
                <c:pt idx="97">
                  <c:v>9</c:v>
                </c:pt>
                <c:pt idx="98">
                  <c:v>9</c:v>
                </c:pt>
                <c:pt idx="99">
                  <c:v>9</c:v>
                </c:pt>
                <c:pt idx="100">
                  <c:v>9</c:v>
                </c:pt>
                <c:pt idx="101">
                  <c:v>9</c:v>
                </c:pt>
                <c:pt idx="102">
                  <c:v>9</c:v>
                </c:pt>
                <c:pt idx="103">
                  <c:v>9</c:v>
                </c:pt>
                <c:pt idx="104">
                  <c:v>9</c:v>
                </c:pt>
                <c:pt idx="105">
                  <c:v>9</c:v>
                </c:pt>
                <c:pt idx="106">
                  <c:v>9</c:v>
                </c:pt>
                <c:pt idx="107">
                  <c:v>9</c:v>
                </c:pt>
                <c:pt idx="108">
                  <c:v>9</c:v>
                </c:pt>
                <c:pt idx="109">
                  <c:v>10</c:v>
                </c:pt>
                <c:pt idx="110">
                  <c:v>10</c:v>
                </c:pt>
                <c:pt idx="111">
                  <c:v>10</c:v>
                </c:pt>
                <c:pt idx="112">
                  <c:v>10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10</c:v>
                </c:pt>
                <c:pt idx="119">
                  <c:v>10</c:v>
                </c:pt>
                <c:pt idx="120">
                  <c:v>10</c:v>
                </c:pt>
                <c:pt idx="121">
                  <c:v>11</c:v>
                </c:pt>
                <c:pt idx="122">
                  <c:v>11</c:v>
                </c:pt>
                <c:pt idx="123">
                  <c:v>11</c:v>
                </c:pt>
                <c:pt idx="124">
                  <c:v>11</c:v>
                </c:pt>
                <c:pt idx="125">
                  <c:v>11</c:v>
                </c:pt>
                <c:pt idx="126">
                  <c:v>11</c:v>
                </c:pt>
                <c:pt idx="127">
                  <c:v>11</c:v>
                </c:pt>
                <c:pt idx="128">
                  <c:v>11</c:v>
                </c:pt>
                <c:pt idx="129">
                  <c:v>11</c:v>
                </c:pt>
                <c:pt idx="130">
                  <c:v>11</c:v>
                </c:pt>
                <c:pt idx="131">
                  <c:v>11</c:v>
                </c:pt>
                <c:pt idx="132">
                  <c:v>11</c:v>
                </c:pt>
                <c:pt idx="133">
                  <c:v>12</c:v>
                </c:pt>
                <c:pt idx="134">
                  <c:v>12</c:v>
                </c:pt>
                <c:pt idx="135">
                  <c:v>12</c:v>
                </c:pt>
                <c:pt idx="136">
                  <c:v>12</c:v>
                </c:pt>
                <c:pt idx="137">
                  <c:v>12</c:v>
                </c:pt>
                <c:pt idx="138">
                  <c:v>12</c:v>
                </c:pt>
                <c:pt idx="139">
                  <c:v>12</c:v>
                </c:pt>
                <c:pt idx="140">
                  <c:v>12</c:v>
                </c:pt>
                <c:pt idx="141">
                  <c:v>12</c:v>
                </c:pt>
                <c:pt idx="142">
                  <c:v>12</c:v>
                </c:pt>
                <c:pt idx="143">
                  <c:v>12</c:v>
                </c:pt>
                <c:pt idx="144">
                  <c:v>12</c:v>
                </c:pt>
                <c:pt idx="145">
                  <c:v>13</c:v>
                </c:pt>
                <c:pt idx="146">
                  <c:v>13</c:v>
                </c:pt>
                <c:pt idx="147">
                  <c:v>13</c:v>
                </c:pt>
                <c:pt idx="148">
                  <c:v>13</c:v>
                </c:pt>
                <c:pt idx="149">
                  <c:v>13</c:v>
                </c:pt>
                <c:pt idx="150">
                  <c:v>13</c:v>
                </c:pt>
                <c:pt idx="151">
                  <c:v>13</c:v>
                </c:pt>
                <c:pt idx="152">
                  <c:v>13</c:v>
                </c:pt>
                <c:pt idx="153">
                  <c:v>13</c:v>
                </c:pt>
                <c:pt idx="154">
                  <c:v>13</c:v>
                </c:pt>
                <c:pt idx="155">
                  <c:v>13</c:v>
                </c:pt>
                <c:pt idx="156">
                  <c:v>13</c:v>
                </c:pt>
                <c:pt idx="157">
                  <c:v>14</c:v>
                </c:pt>
                <c:pt idx="158">
                  <c:v>14</c:v>
                </c:pt>
                <c:pt idx="159">
                  <c:v>14</c:v>
                </c:pt>
                <c:pt idx="160">
                  <c:v>14</c:v>
                </c:pt>
                <c:pt idx="161">
                  <c:v>14</c:v>
                </c:pt>
                <c:pt idx="162">
                  <c:v>14</c:v>
                </c:pt>
                <c:pt idx="163">
                  <c:v>14</c:v>
                </c:pt>
                <c:pt idx="164">
                  <c:v>14</c:v>
                </c:pt>
                <c:pt idx="165">
                  <c:v>14</c:v>
                </c:pt>
                <c:pt idx="166">
                  <c:v>14</c:v>
                </c:pt>
                <c:pt idx="167">
                  <c:v>14</c:v>
                </c:pt>
                <c:pt idx="168">
                  <c:v>14</c:v>
                </c:pt>
                <c:pt idx="169">
                  <c:v>15</c:v>
                </c:pt>
                <c:pt idx="170">
                  <c:v>15</c:v>
                </c:pt>
                <c:pt idx="171">
                  <c:v>15</c:v>
                </c:pt>
                <c:pt idx="172">
                  <c:v>15</c:v>
                </c:pt>
                <c:pt idx="173">
                  <c:v>15</c:v>
                </c:pt>
                <c:pt idx="174">
                  <c:v>15</c:v>
                </c:pt>
                <c:pt idx="175">
                  <c:v>15</c:v>
                </c:pt>
                <c:pt idx="176">
                  <c:v>15</c:v>
                </c:pt>
                <c:pt idx="177">
                  <c:v>15</c:v>
                </c:pt>
                <c:pt idx="178">
                  <c:v>15</c:v>
                </c:pt>
                <c:pt idx="179">
                  <c:v>15</c:v>
                </c:pt>
                <c:pt idx="180">
                  <c:v>15</c:v>
                </c:pt>
                <c:pt idx="181">
                  <c:v>16</c:v>
                </c:pt>
                <c:pt idx="182">
                  <c:v>16</c:v>
                </c:pt>
                <c:pt idx="183">
                  <c:v>16</c:v>
                </c:pt>
                <c:pt idx="184">
                  <c:v>16</c:v>
                </c:pt>
                <c:pt idx="185">
                  <c:v>16</c:v>
                </c:pt>
                <c:pt idx="186">
                  <c:v>16</c:v>
                </c:pt>
                <c:pt idx="187">
                  <c:v>16</c:v>
                </c:pt>
                <c:pt idx="188">
                  <c:v>16</c:v>
                </c:pt>
                <c:pt idx="189">
                  <c:v>16</c:v>
                </c:pt>
                <c:pt idx="190">
                  <c:v>16</c:v>
                </c:pt>
                <c:pt idx="191">
                  <c:v>16</c:v>
                </c:pt>
                <c:pt idx="192">
                  <c:v>16</c:v>
                </c:pt>
                <c:pt idx="193">
                  <c:v>17</c:v>
                </c:pt>
                <c:pt idx="194">
                  <c:v>17</c:v>
                </c:pt>
                <c:pt idx="195">
                  <c:v>17</c:v>
                </c:pt>
                <c:pt idx="196">
                  <c:v>17</c:v>
                </c:pt>
                <c:pt idx="197">
                  <c:v>17</c:v>
                </c:pt>
                <c:pt idx="198">
                  <c:v>17</c:v>
                </c:pt>
                <c:pt idx="199">
                  <c:v>17</c:v>
                </c:pt>
                <c:pt idx="200">
                  <c:v>17</c:v>
                </c:pt>
                <c:pt idx="201">
                  <c:v>17</c:v>
                </c:pt>
                <c:pt idx="202">
                  <c:v>17</c:v>
                </c:pt>
                <c:pt idx="203">
                  <c:v>17</c:v>
                </c:pt>
                <c:pt idx="204">
                  <c:v>17</c:v>
                </c:pt>
                <c:pt idx="205">
                  <c:v>18</c:v>
                </c:pt>
                <c:pt idx="206">
                  <c:v>18</c:v>
                </c:pt>
                <c:pt idx="207">
                  <c:v>18</c:v>
                </c:pt>
                <c:pt idx="208">
                  <c:v>18</c:v>
                </c:pt>
                <c:pt idx="209">
                  <c:v>18</c:v>
                </c:pt>
                <c:pt idx="210">
                  <c:v>18</c:v>
                </c:pt>
                <c:pt idx="211">
                  <c:v>18</c:v>
                </c:pt>
                <c:pt idx="212">
                  <c:v>18</c:v>
                </c:pt>
                <c:pt idx="213">
                  <c:v>18</c:v>
                </c:pt>
                <c:pt idx="214">
                  <c:v>18</c:v>
                </c:pt>
                <c:pt idx="215">
                  <c:v>18</c:v>
                </c:pt>
                <c:pt idx="216">
                  <c:v>18</c:v>
                </c:pt>
                <c:pt idx="217">
                  <c:v>19</c:v>
                </c:pt>
                <c:pt idx="218">
                  <c:v>19</c:v>
                </c:pt>
                <c:pt idx="219">
                  <c:v>19</c:v>
                </c:pt>
                <c:pt idx="220">
                  <c:v>19</c:v>
                </c:pt>
                <c:pt idx="221">
                  <c:v>19</c:v>
                </c:pt>
                <c:pt idx="222">
                  <c:v>19</c:v>
                </c:pt>
                <c:pt idx="223">
                  <c:v>19</c:v>
                </c:pt>
                <c:pt idx="224">
                  <c:v>19</c:v>
                </c:pt>
                <c:pt idx="225">
                  <c:v>19</c:v>
                </c:pt>
                <c:pt idx="226">
                  <c:v>19</c:v>
                </c:pt>
                <c:pt idx="227">
                  <c:v>19</c:v>
                </c:pt>
                <c:pt idx="228">
                  <c:v>19</c:v>
                </c:pt>
                <c:pt idx="229">
                  <c:v>20</c:v>
                </c:pt>
                <c:pt idx="230">
                  <c:v>20</c:v>
                </c:pt>
                <c:pt idx="231">
                  <c:v>20</c:v>
                </c:pt>
                <c:pt idx="232">
                  <c:v>20</c:v>
                </c:pt>
                <c:pt idx="233">
                  <c:v>20</c:v>
                </c:pt>
                <c:pt idx="234">
                  <c:v>20</c:v>
                </c:pt>
                <c:pt idx="235">
                  <c:v>20</c:v>
                </c:pt>
                <c:pt idx="236">
                  <c:v>20</c:v>
                </c:pt>
                <c:pt idx="237">
                  <c:v>20</c:v>
                </c:pt>
                <c:pt idx="238">
                  <c:v>20</c:v>
                </c:pt>
                <c:pt idx="239">
                  <c:v>20</c:v>
                </c:pt>
                <c:pt idx="240">
                  <c:v>20</c:v>
                </c:pt>
              </c:strCache>
            </c:strRef>
          </c:cat>
          <c:val>
            <c:numRef>
              <c:f>Ecosystem!$AK$30:$AK$269</c:f>
              <c:numCache>
                <c:formatCode>0</c:formatCode>
                <c:ptCount val="240"/>
                <c:pt idx="0" formatCode="General">
                  <c:v>1E-3</c:v>
                </c:pt>
                <c:pt idx="1">
                  <c:v>1E-3</c:v>
                </c:pt>
                <c:pt idx="2">
                  <c:v>1E-3</c:v>
                </c:pt>
                <c:pt idx="3">
                  <c:v>1E-3</c:v>
                </c:pt>
                <c:pt idx="4">
                  <c:v>1E-3</c:v>
                </c:pt>
                <c:pt idx="5">
                  <c:v>1E-3</c:v>
                </c:pt>
                <c:pt idx="6">
                  <c:v>1E-3</c:v>
                </c:pt>
                <c:pt idx="7">
                  <c:v>1E-3</c:v>
                </c:pt>
                <c:pt idx="8">
                  <c:v>1E-3</c:v>
                </c:pt>
                <c:pt idx="9">
                  <c:v>1E-3</c:v>
                </c:pt>
                <c:pt idx="10">
                  <c:v>1E-3</c:v>
                </c:pt>
                <c:pt idx="11">
                  <c:v>1E-3</c:v>
                </c:pt>
                <c:pt idx="12">
                  <c:v>1E-3</c:v>
                </c:pt>
                <c:pt idx="13">
                  <c:v>1E-3</c:v>
                </c:pt>
                <c:pt idx="14">
                  <c:v>1E-3</c:v>
                </c:pt>
                <c:pt idx="15">
                  <c:v>1E-3</c:v>
                </c:pt>
                <c:pt idx="16">
                  <c:v>1E-3</c:v>
                </c:pt>
                <c:pt idx="17">
                  <c:v>1E-3</c:v>
                </c:pt>
                <c:pt idx="18">
                  <c:v>1E-3</c:v>
                </c:pt>
                <c:pt idx="19">
                  <c:v>1E-3</c:v>
                </c:pt>
                <c:pt idx="20">
                  <c:v>1E-3</c:v>
                </c:pt>
                <c:pt idx="21">
                  <c:v>1E-3</c:v>
                </c:pt>
                <c:pt idx="22">
                  <c:v>1E-3</c:v>
                </c:pt>
                <c:pt idx="23">
                  <c:v>1E-3</c:v>
                </c:pt>
                <c:pt idx="24">
                  <c:v>1E-3</c:v>
                </c:pt>
                <c:pt idx="25">
                  <c:v>1E-3</c:v>
                </c:pt>
                <c:pt idx="26">
                  <c:v>1E-3</c:v>
                </c:pt>
                <c:pt idx="27">
                  <c:v>1E-3</c:v>
                </c:pt>
                <c:pt idx="28">
                  <c:v>1E-3</c:v>
                </c:pt>
                <c:pt idx="29">
                  <c:v>1E-3</c:v>
                </c:pt>
                <c:pt idx="30">
                  <c:v>1E-3</c:v>
                </c:pt>
                <c:pt idx="31">
                  <c:v>1E-3</c:v>
                </c:pt>
                <c:pt idx="32">
                  <c:v>1E-3</c:v>
                </c:pt>
                <c:pt idx="33">
                  <c:v>1E-3</c:v>
                </c:pt>
                <c:pt idx="34">
                  <c:v>1E-3</c:v>
                </c:pt>
                <c:pt idx="35">
                  <c:v>1E-3</c:v>
                </c:pt>
                <c:pt idx="36">
                  <c:v>1E-3</c:v>
                </c:pt>
                <c:pt idx="37">
                  <c:v>1E-3</c:v>
                </c:pt>
                <c:pt idx="38">
                  <c:v>1E-3</c:v>
                </c:pt>
                <c:pt idx="39">
                  <c:v>1E-3</c:v>
                </c:pt>
                <c:pt idx="40">
                  <c:v>1E-3</c:v>
                </c:pt>
                <c:pt idx="41">
                  <c:v>1E-3</c:v>
                </c:pt>
                <c:pt idx="42">
                  <c:v>1E-3</c:v>
                </c:pt>
                <c:pt idx="43">
                  <c:v>1E-3</c:v>
                </c:pt>
                <c:pt idx="44">
                  <c:v>1E-3</c:v>
                </c:pt>
                <c:pt idx="45">
                  <c:v>1E-3</c:v>
                </c:pt>
                <c:pt idx="46">
                  <c:v>1E-3</c:v>
                </c:pt>
                <c:pt idx="47">
                  <c:v>1E-3</c:v>
                </c:pt>
                <c:pt idx="48">
                  <c:v>1E-3</c:v>
                </c:pt>
                <c:pt idx="49">
                  <c:v>1E-3</c:v>
                </c:pt>
                <c:pt idx="50">
                  <c:v>1E-3</c:v>
                </c:pt>
                <c:pt idx="51">
                  <c:v>1E-3</c:v>
                </c:pt>
                <c:pt idx="52">
                  <c:v>1E-3</c:v>
                </c:pt>
                <c:pt idx="53">
                  <c:v>1E-3</c:v>
                </c:pt>
                <c:pt idx="54">
                  <c:v>1E-3</c:v>
                </c:pt>
                <c:pt idx="55">
                  <c:v>1E-3</c:v>
                </c:pt>
                <c:pt idx="56">
                  <c:v>1E-3</c:v>
                </c:pt>
                <c:pt idx="57">
                  <c:v>1E-3</c:v>
                </c:pt>
                <c:pt idx="58">
                  <c:v>1E-3</c:v>
                </c:pt>
                <c:pt idx="59">
                  <c:v>1E-3</c:v>
                </c:pt>
                <c:pt idx="60">
                  <c:v>1E-3</c:v>
                </c:pt>
                <c:pt idx="61">
                  <c:v>1E-3</c:v>
                </c:pt>
                <c:pt idx="62">
                  <c:v>1E-3</c:v>
                </c:pt>
                <c:pt idx="63">
                  <c:v>1E-3</c:v>
                </c:pt>
                <c:pt idx="64">
                  <c:v>1E-3</c:v>
                </c:pt>
                <c:pt idx="65">
                  <c:v>1E-3</c:v>
                </c:pt>
                <c:pt idx="66">
                  <c:v>1E-3</c:v>
                </c:pt>
                <c:pt idx="67">
                  <c:v>1E-3</c:v>
                </c:pt>
                <c:pt idx="68">
                  <c:v>1E-3</c:v>
                </c:pt>
                <c:pt idx="69">
                  <c:v>1E-3</c:v>
                </c:pt>
                <c:pt idx="70">
                  <c:v>1E-3</c:v>
                </c:pt>
                <c:pt idx="71">
                  <c:v>1E-3</c:v>
                </c:pt>
                <c:pt idx="72">
                  <c:v>1E-3</c:v>
                </c:pt>
                <c:pt idx="73">
                  <c:v>1E-3</c:v>
                </c:pt>
                <c:pt idx="74">
                  <c:v>1E-3</c:v>
                </c:pt>
                <c:pt idx="75">
                  <c:v>1E-3</c:v>
                </c:pt>
                <c:pt idx="76">
                  <c:v>1E-3</c:v>
                </c:pt>
                <c:pt idx="77">
                  <c:v>1E-3</c:v>
                </c:pt>
                <c:pt idx="78">
                  <c:v>1E-3</c:v>
                </c:pt>
                <c:pt idx="79">
                  <c:v>1E-3</c:v>
                </c:pt>
                <c:pt idx="80">
                  <c:v>1E-3</c:v>
                </c:pt>
                <c:pt idx="81">
                  <c:v>1E-3</c:v>
                </c:pt>
                <c:pt idx="82">
                  <c:v>1E-3</c:v>
                </c:pt>
                <c:pt idx="83">
                  <c:v>1E-3</c:v>
                </c:pt>
                <c:pt idx="84">
                  <c:v>1E-3</c:v>
                </c:pt>
                <c:pt idx="85">
                  <c:v>1E-3</c:v>
                </c:pt>
                <c:pt idx="86">
                  <c:v>1E-3</c:v>
                </c:pt>
                <c:pt idx="87">
                  <c:v>1E-3</c:v>
                </c:pt>
                <c:pt idx="88">
                  <c:v>1E-3</c:v>
                </c:pt>
                <c:pt idx="89">
                  <c:v>1E-3</c:v>
                </c:pt>
                <c:pt idx="90">
                  <c:v>1E-3</c:v>
                </c:pt>
                <c:pt idx="91">
                  <c:v>1E-3</c:v>
                </c:pt>
                <c:pt idx="92">
                  <c:v>1E-3</c:v>
                </c:pt>
                <c:pt idx="93">
                  <c:v>1E-3</c:v>
                </c:pt>
                <c:pt idx="94">
                  <c:v>1E-3</c:v>
                </c:pt>
                <c:pt idx="95">
                  <c:v>1E-3</c:v>
                </c:pt>
                <c:pt idx="96">
                  <c:v>1E-3</c:v>
                </c:pt>
                <c:pt idx="97">
                  <c:v>1E-3</c:v>
                </c:pt>
                <c:pt idx="98">
                  <c:v>1E-3</c:v>
                </c:pt>
                <c:pt idx="99">
                  <c:v>1E-3</c:v>
                </c:pt>
                <c:pt idx="100">
                  <c:v>1E-3</c:v>
                </c:pt>
                <c:pt idx="101">
                  <c:v>1E-3</c:v>
                </c:pt>
                <c:pt idx="102">
                  <c:v>1E-3</c:v>
                </c:pt>
                <c:pt idx="103">
                  <c:v>1E-3</c:v>
                </c:pt>
                <c:pt idx="104">
                  <c:v>1E-3</c:v>
                </c:pt>
                <c:pt idx="105">
                  <c:v>1E-3</c:v>
                </c:pt>
                <c:pt idx="106">
                  <c:v>1E-3</c:v>
                </c:pt>
                <c:pt idx="107">
                  <c:v>1E-3</c:v>
                </c:pt>
                <c:pt idx="108">
                  <c:v>1E-3</c:v>
                </c:pt>
                <c:pt idx="109">
                  <c:v>1E-3</c:v>
                </c:pt>
                <c:pt idx="110">
                  <c:v>1E-3</c:v>
                </c:pt>
                <c:pt idx="111">
                  <c:v>1E-3</c:v>
                </c:pt>
                <c:pt idx="112">
                  <c:v>1E-3</c:v>
                </c:pt>
                <c:pt idx="113">
                  <c:v>1E-3</c:v>
                </c:pt>
                <c:pt idx="114">
                  <c:v>1E-3</c:v>
                </c:pt>
                <c:pt idx="115">
                  <c:v>1E-3</c:v>
                </c:pt>
                <c:pt idx="116">
                  <c:v>1E-3</c:v>
                </c:pt>
                <c:pt idx="117">
                  <c:v>1E-3</c:v>
                </c:pt>
                <c:pt idx="118">
                  <c:v>1E-3</c:v>
                </c:pt>
                <c:pt idx="119">
                  <c:v>1E-3</c:v>
                </c:pt>
                <c:pt idx="120">
                  <c:v>1E-3</c:v>
                </c:pt>
                <c:pt idx="121">
                  <c:v>1E-3</c:v>
                </c:pt>
                <c:pt idx="122">
                  <c:v>1E-3</c:v>
                </c:pt>
                <c:pt idx="123">
                  <c:v>1E-3</c:v>
                </c:pt>
                <c:pt idx="124">
                  <c:v>1E-3</c:v>
                </c:pt>
                <c:pt idx="125">
                  <c:v>1E-3</c:v>
                </c:pt>
                <c:pt idx="126">
                  <c:v>1E-3</c:v>
                </c:pt>
                <c:pt idx="127">
                  <c:v>1E-3</c:v>
                </c:pt>
                <c:pt idx="128">
                  <c:v>1E-3</c:v>
                </c:pt>
                <c:pt idx="129">
                  <c:v>1E-3</c:v>
                </c:pt>
                <c:pt idx="130">
                  <c:v>1E-3</c:v>
                </c:pt>
                <c:pt idx="131">
                  <c:v>1E-3</c:v>
                </c:pt>
                <c:pt idx="132">
                  <c:v>1E-3</c:v>
                </c:pt>
                <c:pt idx="133">
                  <c:v>1E-3</c:v>
                </c:pt>
                <c:pt idx="134">
                  <c:v>1E-3</c:v>
                </c:pt>
                <c:pt idx="135">
                  <c:v>1E-3</c:v>
                </c:pt>
                <c:pt idx="136">
                  <c:v>1E-3</c:v>
                </c:pt>
                <c:pt idx="137">
                  <c:v>1E-3</c:v>
                </c:pt>
                <c:pt idx="138">
                  <c:v>1E-3</c:v>
                </c:pt>
                <c:pt idx="139">
                  <c:v>1E-3</c:v>
                </c:pt>
                <c:pt idx="140">
                  <c:v>1E-3</c:v>
                </c:pt>
                <c:pt idx="141">
                  <c:v>1E-3</c:v>
                </c:pt>
                <c:pt idx="142">
                  <c:v>1E-3</c:v>
                </c:pt>
                <c:pt idx="143">
                  <c:v>1E-3</c:v>
                </c:pt>
                <c:pt idx="144">
                  <c:v>1E-3</c:v>
                </c:pt>
                <c:pt idx="145">
                  <c:v>1E-3</c:v>
                </c:pt>
                <c:pt idx="146">
                  <c:v>1E-3</c:v>
                </c:pt>
                <c:pt idx="147">
                  <c:v>1E-3</c:v>
                </c:pt>
                <c:pt idx="148">
                  <c:v>1E-3</c:v>
                </c:pt>
                <c:pt idx="149">
                  <c:v>1E-3</c:v>
                </c:pt>
                <c:pt idx="150">
                  <c:v>1E-3</c:v>
                </c:pt>
                <c:pt idx="151">
                  <c:v>1E-3</c:v>
                </c:pt>
                <c:pt idx="152">
                  <c:v>1E-3</c:v>
                </c:pt>
                <c:pt idx="153">
                  <c:v>1E-3</c:v>
                </c:pt>
                <c:pt idx="154">
                  <c:v>1E-3</c:v>
                </c:pt>
                <c:pt idx="155">
                  <c:v>1E-3</c:v>
                </c:pt>
                <c:pt idx="156">
                  <c:v>1E-3</c:v>
                </c:pt>
                <c:pt idx="157">
                  <c:v>1E-3</c:v>
                </c:pt>
                <c:pt idx="158">
                  <c:v>1E-3</c:v>
                </c:pt>
                <c:pt idx="159">
                  <c:v>1E-3</c:v>
                </c:pt>
                <c:pt idx="160">
                  <c:v>1E-3</c:v>
                </c:pt>
                <c:pt idx="161">
                  <c:v>1E-3</c:v>
                </c:pt>
                <c:pt idx="162">
                  <c:v>1E-3</c:v>
                </c:pt>
                <c:pt idx="163">
                  <c:v>1E-3</c:v>
                </c:pt>
                <c:pt idx="164">
                  <c:v>1E-3</c:v>
                </c:pt>
                <c:pt idx="165">
                  <c:v>1E-3</c:v>
                </c:pt>
                <c:pt idx="166">
                  <c:v>1E-3</c:v>
                </c:pt>
                <c:pt idx="167">
                  <c:v>1E-3</c:v>
                </c:pt>
                <c:pt idx="168">
                  <c:v>1E-3</c:v>
                </c:pt>
                <c:pt idx="169">
                  <c:v>1E-3</c:v>
                </c:pt>
                <c:pt idx="170">
                  <c:v>1E-3</c:v>
                </c:pt>
                <c:pt idx="171">
                  <c:v>1E-3</c:v>
                </c:pt>
                <c:pt idx="172">
                  <c:v>1E-3</c:v>
                </c:pt>
                <c:pt idx="173">
                  <c:v>1E-3</c:v>
                </c:pt>
                <c:pt idx="174">
                  <c:v>1E-3</c:v>
                </c:pt>
                <c:pt idx="175">
                  <c:v>1E-3</c:v>
                </c:pt>
                <c:pt idx="176">
                  <c:v>1E-3</c:v>
                </c:pt>
                <c:pt idx="177">
                  <c:v>1E-3</c:v>
                </c:pt>
                <c:pt idx="178">
                  <c:v>1E-3</c:v>
                </c:pt>
                <c:pt idx="179">
                  <c:v>1E-3</c:v>
                </c:pt>
                <c:pt idx="180">
                  <c:v>1E-3</c:v>
                </c:pt>
                <c:pt idx="181">
                  <c:v>1E-3</c:v>
                </c:pt>
                <c:pt idx="182">
                  <c:v>1E-3</c:v>
                </c:pt>
                <c:pt idx="183">
                  <c:v>1E-3</c:v>
                </c:pt>
                <c:pt idx="184">
                  <c:v>1E-3</c:v>
                </c:pt>
                <c:pt idx="185">
                  <c:v>1E-3</c:v>
                </c:pt>
                <c:pt idx="186">
                  <c:v>1E-3</c:v>
                </c:pt>
                <c:pt idx="187">
                  <c:v>1E-3</c:v>
                </c:pt>
                <c:pt idx="188">
                  <c:v>1E-3</c:v>
                </c:pt>
                <c:pt idx="189">
                  <c:v>1E-3</c:v>
                </c:pt>
                <c:pt idx="190">
                  <c:v>1E-3</c:v>
                </c:pt>
                <c:pt idx="191">
                  <c:v>1E-3</c:v>
                </c:pt>
                <c:pt idx="192">
                  <c:v>1E-3</c:v>
                </c:pt>
                <c:pt idx="193">
                  <c:v>1E-3</c:v>
                </c:pt>
                <c:pt idx="194">
                  <c:v>1E-3</c:v>
                </c:pt>
                <c:pt idx="195">
                  <c:v>1E-3</c:v>
                </c:pt>
                <c:pt idx="196">
                  <c:v>1E-3</c:v>
                </c:pt>
                <c:pt idx="197">
                  <c:v>1E-3</c:v>
                </c:pt>
                <c:pt idx="198">
                  <c:v>1E-3</c:v>
                </c:pt>
                <c:pt idx="199">
                  <c:v>1E-3</c:v>
                </c:pt>
                <c:pt idx="200">
                  <c:v>1E-3</c:v>
                </c:pt>
                <c:pt idx="201">
                  <c:v>1E-3</c:v>
                </c:pt>
                <c:pt idx="202">
                  <c:v>1E-3</c:v>
                </c:pt>
                <c:pt idx="203">
                  <c:v>1E-3</c:v>
                </c:pt>
                <c:pt idx="204">
                  <c:v>1E-3</c:v>
                </c:pt>
                <c:pt idx="205">
                  <c:v>1E-3</c:v>
                </c:pt>
                <c:pt idx="206">
                  <c:v>1E-3</c:v>
                </c:pt>
                <c:pt idx="207">
                  <c:v>1E-3</c:v>
                </c:pt>
                <c:pt idx="208">
                  <c:v>1E-3</c:v>
                </c:pt>
                <c:pt idx="209">
                  <c:v>1E-3</c:v>
                </c:pt>
                <c:pt idx="210">
                  <c:v>1E-3</c:v>
                </c:pt>
                <c:pt idx="211">
                  <c:v>1E-3</c:v>
                </c:pt>
                <c:pt idx="212">
                  <c:v>1E-3</c:v>
                </c:pt>
                <c:pt idx="213">
                  <c:v>1E-3</c:v>
                </c:pt>
                <c:pt idx="214">
                  <c:v>1E-3</c:v>
                </c:pt>
                <c:pt idx="215">
                  <c:v>1E-3</c:v>
                </c:pt>
                <c:pt idx="216">
                  <c:v>1E-3</c:v>
                </c:pt>
                <c:pt idx="217">
                  <c:v>1E-3</c:v>
                </c:pt>
                <c:pt idx="218">
                  <c:v>1E-3</c:v>
                </c:pt>
                <c:pt idx="219">
                  <c:v>1E-3</c:v>
                </c:pt>
                <c:pt idx="220">
                  <c:v>1E-3</c:v>
                </c:pt>
                <c:pt idx="221">
                  <c:v>1E-3</c:v>
                </c:pt>
                <c:pt idx="222">
                  <c:v>1E-3</c:v>
                </c:pt>
                <c:pt idx="223">
                  <c:v>1E-3</c:v>
                </c:pt>
                <c:pt idx="224">
                  <c:v>1E-3</c:v>
                </c:pt>
                <c:pt idx="225">
                  <c:v>1E-3</c:v>
                </c:pt>
                <c:pt idx="226">
                  <c:v>1E-3</c:v>
                </c:pt>
                <c:pt idx="227">
                  <c:v>1E-3</c:v>
                </c:pt>
                <c:pt idx="228">
                  <c:v>1E-3</c:v>
                </c:pt>
                <c:pt idx="229">
                  <c:v>1E-3</c:v>
                </c:pt>
                <c:pt idx="230">
                  <c:v>1E-3</c:v>
                </c:pt>
                <c:pt idx="231">
                  <c:v>1E-3</c:v>
                </c:pt>
                <c:pt idx="232">
                  <c:v>1E-3</c:v>
                </c:pt>
                <c:pt idx="233">
                  <c:v>1E-3</c:v>
                </c:pt>
                <c:pt idx="234">
                  <c:v>1E-3</c:v>
                </c:pt>
                <c:pt idx="235">
                  <c:v>1E-3</c:v>
                </c:pt>
                <c:pt idx="236">
                  <c:v>1E-3</c:v>
                </c:pt>
                <c:pt idx="237">
                  <c:v>1E-3</c:v>
                </c:pt>
                <c:pt idx="238">
                  <c:v>1E-3</c:v>
                </c:pt>
                <c:pt idx="239">
                  <c:v>1E-3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3476216"/>
        <c:axId val="403476608"/>
      </c:lineChart>
      <c:lineChart>
        <c:grouping val="standard"/>
        <c:varyColors val="0"/>
        <c:ser>
          <c:idx val="0"/>
          <c:order val="1"/>
          <c:tx>
            <c:strRef>
              <c:f>Ecosystem!$AG$29</c:f>
              <c:strCache>
                <c:ptCount val="1"/>
                <c:pt idx="0">
                  <c:v>Mortality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ysDash"/>
            </a:ln>
          </c:spPr>
          <c:marker>
            <c:symbol val="none"/>
          </c:marker>
          <c:cat>
            <c:strRef>
              <c:f>Ecosystem!$A$29:$A$269</c:f>
              <c:strCache>
                <c:ptCount val="241"/>
                <c:pt idx="0">
                  <c:v>year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7</c:v>
                </c:pt>
                <c:pt idx="74">
                  <c:v>7</c:v>
                </c:pt>
                <c:pt idx="75">
                  <c:v>7</c:v>
                </c:pt>
                <c:pt idx="76">
                  <c:v>7</c:v>
                </c:pt>
                <c:pt idx="77">
                  <c:v>7</c:v>
                </c:pt>
                <c:pt idx="78">
                  <c:v>7</c:v>
                </c:pt>
                <c:pt idx="79">
                  <c:v>7</c:v>
                </c:pt>
                <c:pt idx="80">
                  <c:v>7</c:v>
                </c:pt>
                <c:pt idx="81">
                  <c:v>7</c:v>
                </c:pt>
                <c:pt idx="82">
                  <c:v>7</c:v>
                </c:pt>
                <c:pt idx="83">
                  <c:v>7</c:v>
                </c:pt>
                <c:pt idx="84">
                  <c:v>7</c:v>
                </c:pt>
                <c:pt idx="85">
                  <c:v>8</c:v>
                </c:pt>
                <c:pt idx="86">
                  <c:v>8</c:v>
                </c:pt>
                <c:pt idx="87">
                  <c:v>8</c:v>
                </c:pt>
                <c:pt idx="88">
                  <c:v>8</c:v>
                </c:pt>
                <c:pt idx="89">
                  <c:v>8</c:v>
                </c:pt>
                <c:pt idx="90">
                  <c:v>8</c:v>
                </c:pt>
                <c:pt idx="91">
                  <c:v>8</c:v>
                </c:pt>
                <c:pt idx="92">
                  <c:v>8</c:v>
                </c:pt>
                <c:pt idx="93">
                  <c:v>8</c:v>
                </c:pt>
                <c:pt idx="94">
                  <c:v>8</c:v>
                </c:pt>
                <c:pt idx="95">
                  <c:v>8</c:v>
                </c:pt>
                <c:pt idx="96">
                  <c:v>8</c:v>
                </c:pt>
                <c:pt idx="97">
                  <c:v>9</c:v>
                </c:pt>
                <c:pt idx="98">
                  <c:v>9</c:v>
                </c:pt>
                <c:pt idx="99">
                  <c:v>9</c:v>
                </c:pt>
                <c:pt idx="100">
                  <c:v>9</c:v>
                </c:pt>
                <c:pt idx="101">
                  <c:v>9</c:v>
                </c:pt>
                <c:pt idx="102">
                  <c:v>9</c:v>
                </c:pt>
                <c:pt idx="103">
                  <c:v>9</c:v>
                </c:pt>
                <c:pt idx="104">
                  <c:v>9</c:v>
                </c:pt>
                <c:pt idx="105">
                  <c:v>9</c:v>
                </c:pt>
                <c:pt idx="106">
                  <c:v>9</c:v>
                </c:pt>
                <c:pt idx="107">
                  <c:v>9</c:v>
                </c:pt>
                <c:pt idx="108">
                  <c:v>9</c:v>
                </c:pt>
                <c:pt idx="109">
                  <c:v>10</c:v>
                </c:pt>
                <c:pt idx="110">
                  <c:v>10</c:v>
                </c:pt>
                <c:pt idx="111">
                  <c:v>10</c:v>
                </c:pt>
                <c:pt idx="112">
                  <c:v>10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10</c:v>
                </c:pt>
                <c:pt idx="119">
                  <c:v>10</c:v>
                </c:pt>
                <c:pt idx="120">
                  <c:v>10</c:v>
                </c:pt>
                <c:pt idx="121">
                  <c:v>11</c:v>
                </c:pt>
                <c:pt idx="122">
                  <c:v>11</c:v>
                </c:pt>
                <c:pt idx="123">
                  <c:v>11</c:v>
                </c:pt>
                <c:pt idx="124">
                  <c:v>11</c:v>
                </c:pt>
                <c:pt idx="125">
                  <c:v>11</c:v>
                </c:pt>
                <c:pt idx="126">
                  <c:v>11</c:v>
                </c:pt>
                <c:pt idx="127">
                  <c:v>11</c:v>
                </c:pt>
                <c:pt idx="128">
                  <c:v>11</c:v>
                </c:pt>
                <c:pt idx="129">
                  <c:v>11</c:v>
                </c:pt>
                <c:pt idx="130">
                  <c:v>11</c:v>
                </c:pt>
                <c:pt idx="131">
                  <c:v>11</c:v>
                </c:pt>
                <c:pt idx="132">
                  <c:v>11</c:v>
                </c:pt>
                <c:pt idx="133">
                  <c:v>12</c:v>
                </c:pt>
                <c:pt idx="134">
                  <c:v>12</c:v>
                </c:pt>
                <c:pt idx="135">
                  <c:v>12</c:v>
                </c:pt>
                <c:pt idx="136">
                  <c:v>12</c:v>
                </c:pt>
                <c:pt idx="137">
                  <c:v>12</c:v>
                </c:pt>
                <c:pt idx="138">
                  <c:v>12</c:v>
                </c:pt>
                <c:pt idx="139">
                  <c:v>12</c:v>
                </c:pt>
                <c:pt idx="140">
                  <c:v>12</c:v>
                </c:pt>
                <c:pt idx="141">
                  <c:v>12</c:v>
                </c:pt>
                <c:pt idx="142">
                  <c:v>12</c:v>
                </c:pt>
                <c:pt idx="143">
                  <c:v>12</c:v>
                </c:pt>
                <c:pt idx="144">
                  <c:v>12</c:v>
                </c:pt>
                <c:pt idx="145">
                  <c:v>13</c:v>
                </c:pt>
                <c:pt idx="146">
                  <c:v>13</c:v>
                </c:pt>
                <c:pt idx="147">
                  <c:v>13</c:v>
                </c:pt>
                <c:pt idx="148">
                  <c:v>13</c:v>
                </c:pt>
                <c:pt idx="149">
                  <c:v>13</c:v>
                </c:pt>
                <c:pt idx="150">
                  <c:v>13</c:v>
                </c:pt>
                <c:pt idx="151">
                  <c:v>13</c:v>
                </c:pt>
                <c:pt idx="152">
                  <c:v>13</c:v>
                </c:pt>
                <c:pt idx="153">
                  <c:v>13</c:v>
                </c:pt>
                <c:pt idx="154">
                  <c:v>13</c:v>
                </c:pt>
                <c:pt idx="155">
                  <c:v>13</c:v>
                </c:pt>
                <c:pt idx="156">
                  <c:v>13</c:v>
                </c:pt>
                <c:pt idx="157">
                  <c:v>14</c:v>
                </c:pt>
                <c:pt idx="158">
                  <c:v>14</c:v>
                </c:pt>
                <c:pt idx="159">
                  <c:v>14</c:v>
                </c:pt>
                <c:pt idx="160">
                  <c:v>14</c:v>
                </c:pt>
                <c:pt idx="161">
                  <c:v>14</c:v>
                </c:pt>
                <c:pt idx="162">
                  <c:v>14</c:v>
                </c:pt>
                <c:pt idx="163">
                  <c:v>14</c:v>
                </c:pt>
                <c:pt idx="164">
                  <c:v>14</c:v>
                </c:pt>
                <c:pt idx="165">
                  <c:v>14</c:v>
                </c:pt>
                <c:pt idx="166">
                  <c:v>14</c:v>
                </c:pt>
                <c:pt idx="167">
                  <c:v>14</c:v>
                </c:pt>
                <c:pt idx="168">
                  <c:v>14</c:v>
                </c:pt>
                <c:pt idx="169">
                  <c:v>15</c:v>
                </c:pt>
                <c:pt idx="170">
                  <c:v>15</c:v>
                </c:pt>
                <c:pt idx="171">
                  <c:v>15</c:v>
                </c:pt>
                <c:pt idx="172">
                  <c:v>15</c:v>
                </c:pt>
                <c:pt idx="173">
                  <c:v>15</c:v>
                </c:pt>
                <c:pt idx="174">
                  <c:v>15</c:v>
                </c:pt>
                <c:pt idx="175">
                  <c:v>15</c:v>
                </c:pt>
                <c:pt idx="176">
                  <c:v>15</c:v>
                </c:pt>
                <c:pt idx="177">
                  <c:v>15</c:v>
                </c:pt>
                <c:pt idx="178">
                  <c:v>15</c:v>
                </c:pt>
                <c:pt idx="179">
                  <c:v>15</c:v>
                </c:pt>
                <c:pt idx="180">
                  <c:v>15</c:v>
                </c:pt>
                <c:pt idx="181">
                  <c:v>16</c:v>
                </c:pt>
                <c:pt idx="182">
                  <c:v>16</c:v>
                </c:pt>
                <c:pt idx="183">
                  <c:v>16</c:v>
                </c:pt>
                <c:pt idx="184">
                  <c:v>16</c:v>
                </c:pt>
                <c:pt idx="185">
                  <c:v>16</c:v>
                </c:pt>
                <c:pt idx="186">
                  <c:v>16</c:v>
                </c:pt>
                <c:pt idx="187">
                  <c:v>16</c:v>
                </c:pt>
                <c:pt idx="188">
                  <c:v>16</c:v>
                </c:pt>
                <c:pt idx="189">
                  <c:v>16</c:v>
                </c:pt>
                <c:pt idx="190">
                  <c:v>16</c:v>
                </c:pt>
                <c:pt idx="191">
                  <c:v>16</c:v>
                </c:pt>
                <c:pt idx="192">
                  <c:v>16</c:v>
                </c:pt>
                <c:pt idx="193">
                  <c:v>17</c:v>
                </c:pt>
                <c:pt idx="194">
                  <c:v>17</c:v>
                </c:pt>
                <c:pt idx="195">
                  <c:v>17</c:v>
                </c:pt>
                <c:pt idx="196">
                  <c:v>17</c:v>
                </c:pt>
                <c:pt idx="197">
                  <c:v>17</c:v>
                </c:pt>
                <c:pt idx="198">
                  <c:v>17</c:v>
                </c:pt>
                <c:pt idx="199">
                  <c:v>17</c:v>
                </c:pt>
                <c:pt idx="200">
                  <c:v>17</c:v>
                </c:pt>
                <c:pt idx="201">
                  <c:v>17</c:v>
                </c:pt>
                <c:pt idx="202">
                  <c:v>17</c:v>
                </c:pt>
                <c:pt idx="203">
                  <c:v>17</c:v>
                </c:pt>
                <c:pt idx="204">
                  <c:v>17</c:v>
                </c:pt>
                <c:pt idx="205">
                  <c:v>18</c:v>
                </c:pt>
                <c:pt idx="206">
                  <c:v>18</c:v>
                </c:pt>
                <c:pt idx="207">
                  <c:v>18</c:v>
                </c:pt>
                <c:pt idx="208">
                  <c:v>18</c:v>
                </c:pt>
                <c:pt idx="209">
                  <c:v>18</c:v>
                </c:pt>
                <c:pt idx="210">
                  <c:v>18</c:v>
                </c:pt>
                <c:pt idx="211">
                  <c:v>18</c:v>
                </c:pt>
                <c:pt idx="212">
                  <c:v>18</c:v>
                </c:pt>
                <c:pt idx="213">
                  <c:v>18</c:v>
                </c:pt>
                <c:pt idx="214">
                  <c:v>18</c:v>
                </c:pt>
                <c:pt idx="215">
                  <c:v>18</c:v>
                </c:pt>
                <c:pt idx="216">
                  <c:v>18</c:v>
                </c:pt>
                <c:pt idx="217">
                  <c:v>19</c:v>
                </c:pt>
                <c:pt idx="218">
                  <c:v>19</c:v>
                </c:pt>
                <c:pt idx="219">
                  <c:v>19</c:v>
                </c:pt>
                <c:pt idx="220">
                  <c:v>19</c:v>
                </c:pt>
                <c:pt idx="221">
                  <c:v>19</c:v>
                </c:pt>
                <c:pt idx="222">
                  <c:v>19</c:v>
                </c:pt>
                <c:pt idx="223">
                  <c:v>19</c:v>
                </c:pt>
                <c:pt idx="224">
                  <c:v>19</c:v>
                </c:pt>
                <c:pt idx="225">
                  <c:v>19</c:v>
                </c:pt>
                <c:pt idx="226">
                  <c:v>19</c:v>
                </c:pt>
                <c:pt idx="227">
                  <c:v>19</c:v>
                </c:pt>
                <c:pt idx="228">
                  <c:v>19</c:v>
                </c:pt>
                <c:pt idx="229">
                  <c:v>20</c:v>
                </c:pt>
                <c:pt idx="230">
                  <c:v>20</c:v>
                </c:pt>
                <c:pt idx="231">
                  <c:v>20</c:v>
                </c:pt>
                <c:pt idx="232">
                  <c:v>20</c:v>
                </c:pt>
                <c:pt idx="233">
                  <c:v>20</c:v>
                </c:pt>
                <c:pt idx="234">
                  <c:v>20</c:v>
                </c:pt>
                <c:pt idx="235">
                  <c:v>20</c:v>
                </c:pt>
                <c:pt idx="236">
                  <c:v>20</c:v>
                </c:pt>
                <c:pt idx="237">
                  <c:v>20</c:v>
                </c:pt>
                <c:pt idx="238">
                  <c:v>20</c:v>
                </c:pt>
                <c:pt idx="239">
                  <c:v>20</c:v>
                </c:pt>
                <c:pt idx="240">
                  <c:v>20</c:v>
                </c:pt>
              </c:strCache>
            </c:strRef>
          </c:cat>
          <c:val>
            <c:numRef>
              <c:f>Ecosystem!$AW$30:$AW$269</c:f>
              <c:numCache>
                <c:formatCode>0.0</c:formatCode>
                <c:ptCount val="240"/>
                <c:pt idx="0">
                  <c:v>1.7988936365838156E-4</c:v>
                </c:pt>
                <c:pt idx="1">
                  <c:v>1.7988936365838156E-4</c:v>
                </c:pt>
                <c:pt idx="2">
                  <c:v>1.7988936365838156E-4</c:v>
                </c:pt>
                <c:pt idx="3">
                  <c:v>1.7988936365838156E-4</c:v>
                </c:pt>
                <c:pt idx="4">
                  <c:v>1.7988936365838156E-4</c:v>
                </c:pt>
                <c:pt idx="5">
                  <c:v>1.7988936365838156E-4</c:v>
                </c:pt>
                <c:pt idx="6">
                  <c:v>1.7988936365838156E-4</c:v>
                </c:pt>
                <c:pt idx="7">
                  <c:v>1.7988936365838156E-4</c:v>
                </c:pt>
                <c:pt idx="8">
                  <c:v>1.7988936365838156E-4</c:v>
                </c:pt>
                <c:pt idx="9">
                  <c:v>1.7988936365838156E-4</c:v>
                </c:pt>
                <c:pt idx="10">
                  <c:v>1.7988936365838156E-4</c:v>
                </c:pt>
                <c:pt idx="11">
                  <c:v>1.7988936365838156E-4</c:v>
                </c:pt>
                <c:pt idx="12">
                  <c:v>1.7988936365838156E-4</c:v>
                </c:pt>
                <c:pt idx="13">
                  <c:v>1.7988936365838156E-4</c:v>
                </c:pt>
                <c:pt idx="14">
                  <c:v>1.7988936365838156E-4</c:v>
                </c:pt>
                <c:pt idx="15">
                  <c:v>1.7988936365838156E-4</c:v>
                </c:pt>
                <c:pt idx="16">
                  <c:v>1.7988936365838156E-4</c:v>
                </c:pt>
                <c:pt idx="17">
                  <c:v>1.7988936365838156E-4</c:v>
                </c:pt>
                <c:pt idx="18">
                  <c:v>1.7988936365838156E-4</c:v>
                </c:pt>
                <c:pt idx="19">
                  <c:v>1.7988936365838156E-4</c:v>
                </c:pt>
                <c:pt idx="20">
                  <c:v>1.7988936365838156E-4</c:v>
                </c:pt>
                <c:pt idx="21">
                  <c:v>1.7988936365838156E-4</c:v>
                </c:pt>
                <c:pt idx="22">
                  <c:v>1.7988936365838156E-4</c:v>
                </c:pt>
                <c:pt idx="23">
                  <c:v>1.7988936365838156E-4</c:v>
                </c:pt>
                <c:pt idx="24">
                  <c:v>1.7988936365838156E-4</c:v>
                </c:pt>
                <c:pt idx="25">
                  <c:v>1.7988936365838156E-4</c:v>
                </c:pt>
                <c:pt idx="26">
                  <c:v>1.7988936365838156E-4</c:v>
                </c:pt>
                <c:pt idx="27">
                  <c:v>1.7988936365838156E-4</c:v>
                </c:pt>
                <c:pt idx="28">
                  <c:v>1.7988936365838156E-4</c:v>
                </c:pt>
                <c:pt idx="29">
                  <c:v>1.7988936365838156E-4</c:v>
                </c:pt>
                <c:pt idx="30">
                  <c:v>1.7988936365838156E-4</c:v>
                </c:pt>
                <c:pt idx="31">
                  <c:v>1.7988936365838156E-4</c:v>
                </c:pt>
                <c:pt idx="32">
                  <c:v>1.7988936365838156E-4</c:v>
                </c:pt>
                <c:pt idx="33">
                  <c:v>1.7988936365838156E-4</c:v>
                </c:pt>
                <c:pt idx="34">
                  <c:v>1.7988936365838156E-4</c:v>
                </c:pt>
                <c:pt idx="35">
                  <c:v>1.7988936365838156E-4</c:v>
                </c:pt>
                <c:pt idx="36">
                  <c:v>1.7988936365838156E-4</c:v>
                </c:pt>
                <c:pt idx="37">
                  <c:v>1.7988936365838156E-4</c:v>
                </c:pt>
                <c:pt idx="38">
                  <c:v>1.7988936365838156E-4</c:v>
                </c:pt>
                <c:pt idx="39">
                  <c:v>1.7988936365838156E-4</c:v>
                </c:pt>
                <c:pt idx="40">
                  <c:v>1.7988936365838156E-4</c:v>
                </c:pt>
                <c:pt idx="41">
                  <c:v>1.7988936365838156E-4</c:v>
                </c:pt>
                <c:pt idx="42">
                  <c:v>1.7988936365838156E-4</c:v>
                </c:pt>
                <c:pt idx="43">
                  <c:v>1.7988936365838156E-4</c:v>
                </c:pt>
                <c:pt idx="44">
                  <c:v>1.7988936365838156E-4</c:v>
                </c:pt>
                <c:pt idx="45">
                  <c:v>1.7988936365838156E-4</c:v>
                </c:pt>
                <c:pt idx="46">
                  <c:v>1.7988936365838156E-4</c:v>
                </c:pt>
                <c:pt idx="47">
                  <c:v>1.7988936365838156E-4</c:v>
                </c:pt>
                <c:pt idx="48">
                  <c:v>1.7988936365838156E-4</c:v>
                </c:pt>
                <c:pt idx="49">
                  <c:v>1.7988936365838156E-4</c:v>
                </c:pt>
                <c:pt idx="50">
                  <c:v>1.7988936365838156E-4</c:v>
                </c:pt>
                <c:pt idx="51">
                  <c:v>1.7988936365838156E-4</c:v>
                </c:pt>
                <c:pt idx="52">
                  <c:v>1.7988936365838156E-4</c:v>
                </c:pt>
                <c:pt idx="53">
                  <c:v>1.7988936365838156E-4</c:v>
                </c:pt>
                <c:pt idx="54">
                  <c:v>1.7988936365838156E-4</c:v>
                </c:pt>
                <c:pt idx="55">
                  <c:v>1.7988936365838156E-4</c:v>
                </c:pt>
                <c:pt idx="56">
                  <c:v>1.7988936365838156E-4</c:v>
                </c:pt>
                <c:pt idx="57">
                  <c:v>1.7988936365838156E-4</c:v>
                </c:pt>
                <c:pt idx="58">
                  <c:v>1.7988936365838156E-4</c:v>
                </c:pt>
                <c:pt idx="59">
                  <c:v>1.7988936365838156E-4</c:v>
                </c:pt>
                <c:pt idx="60">
                  <c:v>1.7988936365838156E-4</c:v>
                </c:pt>
                <c:pt idx="61">
                  <c:v>1.7988936365838156E-4</c:v>
                </c:pt>
                <c:pt idx="62">
                  <c:v>1.7988936365838156E-4</c:v>
                </c:pt>
                <c:pt idx="63">
                  <c:v>1.7988936365838156E-4</c:v>
                </c:pt>
                <c:pt idx="64">
                  <c:v>1.7988936365838156E-4</c:v>
                </c:pt>
                <c:pt idx="65">
                  <c:v>1.7988936365838156E-4</c:v>
                </c:pt>
                <c:pt idx="66">
                  <c:v>1.7988936365838156E-4</c:v>
                </c:pt>
                <c:pt idx="67">
                  <c:v>1.7988936365838156E-4</c:v>
                </c:pt>
                <c:pt idx="68">
                  <c:v>1.7988936365838156E-4</c:v>
                </c:pt>
                <c:pt idx="69">
                  <c:v>1.7988936365838156E-4</c:v>
                </c:pt>
                <c:pt idx="70">
                  <c:v>1.7988936365838156E-4</c:v>
                </c:pt>
                <c:pt idx="71">
                  <c:v>1.7988936365838156E-4</c:v>
                </c:pt>
                <c:pt idx="72">
                  <c:v>1.7988936365838156E-4</c:v>
                </c:pt>
                <c:pt idx="73">
                  <c:v>1.7988936365838156E-4</c:v>
                </c:pt>
                <c:pt idx="74">
                  <c:v>1.7988936365838156E-4</c:v>
                </c:pt>
                <c:pt idx="75">
                  <c:v>1.7988936365838156E-4</c:v>
                </c:pt>
                <c:pt idx="76">
                  <c:v>1.7988936365838156E-4</c:v>
                </c:pt>
                <c:pt idx="77">
                  <c:v>1.7988936365838156E-4</c:v>
                </c:pt>
                <c:pt idx="78">
                  <c:v>1.7988936365838156E-4</c:v>
                </c:pt>
                <c:pt idx="79">
                  <c:v>1.7988936365838156E-4</c:v>
                </c:pt>
                <c:pt idx="80">
                  <c:v>1.7988936365838156E-4</c:v>
                </c:pt>
                <c:pt idx="81">
                  <c:v>1.7988936365838156E-4</c:v>
                </c:pt>
                <c:pt idx="82">
                  <c:v>1.7988936365838156E-4</c:v>
                </c:pt>
                <c:pt idx="83">
                  <c:v>1.7988936365838156E-4</c:v>
                </c:pt>
                <c:pt idx="84">
                  <c:v>1.7988936365838156E-4</c:v>
                </c:pt>
                <c:pt idx="85">
                  <c:v>1.7988936365838156E-4</c:v>
                </c:pt>
                <c:pt idx="86">
                  <c:v>1.7988936365838156E-4</c:v>
                </c:pt>
                <c:pt idx="87">
                  <c:v>1.7988936365838156E-4</c:v>
                </c:pt>
                <c:pt idx="88">
                  <c:v>1.7988936365838156E-4</c:v>
                </c:pt>
                <c:pt idx="89">
                  <c:v>1.7988936365838156E-4</c:v>
                </c:pt>
                <c:pt idx="90">
                  <c:v>1.7988936365838156E-4</c:v>
                </c:pt>
                <c:pt idx="91">
                  <c:v>1.7988936365838156E-4</c:v>
                </c:pt>
                <c:pt idx="92">
                  <c:v>1.7988936365838156E-4</c:v>
                </c:pt>
                <c:pt idx="93">
                  <c:v>1.7988936365838156E-4</c:v>
                </c:pt>
                <c:pt idx="94">
                  <c:v>1.7988936365838156E-4</c:v>
                </c:pt>
                <c:pt idx="95">
                  <c:v>1.7988936365838156E-4</c:v>
                </c:pt>
                <c:pt idx="96">
                  <c:v>1.7988936365838156E-4</c:v>
                </c:pt>
                <c:pt idx="97">
                  <c:v>1.7988936365838156E-4</c:v>
                </c:pt>
                <c:pt idx="98">
                  <c:v>1.7988936365838156E-4</c:v>
                </c:pt>
                <c:pt idx="99">
                  <c:v>1.7988936365838156E-4</c:v>
                </c:pt>
                <c:pt idx="100">
                  <c:v>1.7988936365838156E-4</c:v>
                </c:pt>
                <c:pt idx="101">
                  <c:v>1.7988936365838156E-4</c:v>
                </c:pt>
                <c:pt idx="102">
                  <c:v>1.7988936365838156E-4</c:v>
                </c:pt>
                <c:pt idx="103">
                  <c:v>1.7988936365838156E-4</c:v>
                </c:pt>
                <c:pt idx="104">
                  <c:v>1.7988936365838156E-4</c:v>
                </c:pt>
                <c:pt idx="105">
                  <c:v>1.7988936365838156E-4</c:v>
                </c:pt>
                <c:pt idx="106">
                  <c:v>1.7988936365838156E-4</c:v>
                </c:pt>
                <c:pt idx="107">
                  <c:v>1.7988936365838156E-4</c:v>
                </c:pt>
                <c:pt idx="108">
                  <c:v>1.7988936365838156E-4</c:v>
                </c:pt>
                <c:pt idx="109">
                  <c:v>1.7988936365838156E-4</c:v>
                </c:pt>
                <c:pt idx="110">
                  <c:v>1.7988936365838156E-4</c:v>
                </c:pt>
                <c:pt idx="111">
                  <c:v>1.7988936365838156E-4</c:v>
                </c:pt>
                <c:pt idx="112">
                  <c:v>1.7988936365838156E-4</c:v>
                </c:pt>
                <c:pt idx="113">
                  <c:v>1.7988936365838156E-4</c:v>
                </c:pt>
                <c:pt idx="114">
                  <c:v>1.7988936365838156E-4</c:v>
                </c:pt>
                <c:pt idx="115">
                  <c:v>1.7988936365838156E-4</c:v>
                </c:pt>
                <c:pt idx="116">
                  <c:v>1.7988936365838156E-4</c:v>
                </c:pt>
                <c:pt idx="117">
                  <c:v>1.7988936365838156E-4</c:v>
                </c:pt>
                <c:pt idx="118">
                  <c:v>1.7988936365838156E-4</c:v>
                </c:pt>
                <c:pt idx="119">
                  <c:v>1.7988936365838156E-4</c:v>
                </c:pt>
                <c:pt idx="120">
                  <c:v>1.7988936365838156E-4</c:v>
                </c:pt>
                <c:pt idx="121">
                  <c:v>1.7988936365838156E-4</c:v>
                </c:pt>
                <c:pt idx="122">
                  <c:v>1.7988936365838156E-4</c:v>
                </c:pt>
                <c:pt idx="123">
                  <c:v>1.7988936365838156E-4</c:v>
                </c:pt>
                <c:pt idx="124">
                  <c:v>1.7988936365838156E-4</c:v>
                </c:pt>
                <c:pt idx="125">
                  <c:v>1.7988936365838156E-4</c:v>
                </c:pt>
                <c:pt idx="126">
                  <c:v>1.7988936365838156E-4</c:v>
                </c:pt>
                <c:pt idx="127" formatCode="0">
                  <c:v>1.7988936365838156E-4</c:v>
                </c:pt>
                <c:pt idx="128" formatCode="0">
                  <c:v>1.7988936365838156E-4</c:v>
                </c:pt>
                <c:pt idx="129" formatCode="0">
                  <c:v>1.7988936365838156E-4</c:v>
                </c:pt>
                <c:pt idx="130">
                  <c:v>1.7988936365838156E-4</c:v>
                </c:pt>
                <c:pt idx="131">
                  <c:v>1.7988936365838156E-4</c:v>
                </c:pt>
                <c:pt idx="132">
                  <c:v>1.7988936365838156E-4</c:v>
                </c:pt>
                <c:pt idx="133">
                  <c:v>1.7988936365838156E-4</c:v>
                </c:pt>
                <c:pt idx="134">
                  <c:v>1.7988936365838156E-4</c:v>
                </c:pt>
                <c:pt idx="135">
                  <c:v>1.7988936365838156E-4</c:v>
                </c:pt>
                <c:pt idx="136">
                  <c:v>1.7988936365838156E-4</c:v>
                </c:pt>
                <c:pt idx="137">
                  <c:v>1.7988936365838156E-4</c:v>
                </c:pt>
                <c:pt idx="138">
                  <c:v>1.7988936365838156E-4</c:v>
                </c:pt>
                <c:pt idx="139">
                  <c:v>1.7988936365838156E-4</c:v>
                </c:pt>
                <c:pt idx="140">
                  <c:v>1.7988936365838156E-4</c:v>
                </c:pt>
                <c:pt idx="141">
                  <c:v>1.7988936365838156E-4</c:v>
                </c:pt>
                <c:pt idx="142">
                  <c:v>1.7988936365838156E-4</c:v>
                </c:pt>
                <c:pt idx="143">
                  <c:v>1.7988936365838156E-4</c:v>
                </c:pt>
                <c:pt idx="144">
                  <c:v>1.7988936365838156E-4</c:v>
                </c:pt>
                <c:pt idx="145">
                  <c:v>1.7988936365838156E-4</c:v>
                </c:pt>
                <c:pt idx="146">
                  <c:v>1.7988936365838156E-4</c:v>
                </c:pt>
                <c:pt idx="147">
                  <c:v>1.7988936365838156E-4</c:v>
                </c:pt>
                <c:pt idx="148">
                  <c:v>1.7988936365838156E-4</c:v>
                </c:pt>
                <c:pt idx="149">
                  <c:v>1.7988936365838156E-4</c:v>
                </c:pt>
                <c:pt idx="150">
                  <c:v>1.7988936365838156E-4</c:v>
                </c:pt>
                <c:pt idx="151">
                  <c:v>1.7988936365838156E-4</c:v>
                </c:pt>
                <c:pt idx="152">
                  <c:v>1.7988936365838156E-4</c:v>
                </c:pt>
                <c:pt idx="153">
                  <c:v>1.7988936365838156E-4</c:v>
                </c:pt>
                <c:pt idx="154">
                  <c:v>1.7988936365838156E-4</c:v>
                </c:pt>
                <c:pt idx="155">
                  <c:v>1.7988936365838156E-4</c:v>
                </c:pt>
                <c:pt idx="156">
                  <c:v>1.7988936365838156E-4</c:v>
                </c:pt>
                <c:pt idx="157">
                  <c:v>1.7988936365838156E-4</c:v>
                </c:pt>
                <c:pt idx="158">
                  <c:v>1.7988936365838156E-4</c:v>
                </c:pt>
                <c:pt idx="159">
                  <c:v>1.7988936365838156E-4</c:v>
                </c:pt>
                <c:pt idx="160">
                  <c:v>1.7988936365838156E-4</c:v>
                </c:pt>
                <c:pt idx="161">
                  <c:v>1.7988936365838156E-4</c:v>
                </c:pt>
                <c:pt idx="162">
                  <c:v>1.7988936365838156E-4</c:v>
                </c:pt>
                <c:pt idx="163">
                  <c:v>1.7988936365838156E-4</c:v>
                </c:pt>
                <c:pt idx="164">
                  <c:v>1.7988936365838156E-4</c:v>
                </c:pt>
                <c:pt idx="165">
                  <c:v>1.7988936365838156E-4</c:v>
                </c:pt>
                <c:pt idx="166">
                  <c:v>1.7988936365838156E-4</c:v>
                </c:pt>
                <c:pt idx="167">
                  <c:v>1.7988936365838156E-4</c:v>
                </c:pt>
                <c:pt idx="168">
                  <c:v>1.7988936365838156E-4</c:v>
                </c:pt>
                <c:pt idx="169">
                  <c:v>1.7988936365838156E-4</c:v>
                </c:pt>
                <c:pt idx="170">
                  <c:v>1.7988936365838156E-4</c:v>
                </c:pt>
                <c:pt idx="171">
                  <c:v>1.7988936365838156E-4</c:v>
                </c:pt>
                <c:pt idx="172">
                  <c:v>1.7988936365838156E-4</c:v>
                </c:pt>
                <c:pt idx="173">
                  <c:v>1.7988936365838156E-4</c:v>
                </c:pt>
                <c:pt idx="174">
                  <c:v>1.7988936365838156E-4</c:v>
                </c:pt>
                <c:pt idx="175">
                  <c:v>1.7988936365838156E-4</c:v>
                </c:pt>
                <c:pt idx="176">
                  <c:v>1.7988936365838156E-4</c:v>
                </c:pt>
                <c:pt idx="177">
                  <c:v>1.7988936365838156E-4</c:v>
                </c:pt>
                <c:pt idx="178">
                  <c:v>1.7988936365838156E-4</c:v>
                </c:pt>
                <c:pt idx="179">
                  <c:v>1.7988936365838156E-4</c:v>
                </c:pt>
                <c:pt idx="180">
                  <c:v>1.7988936365838156E-4</c:v>
                </c:pt>
                <c:pt idx="181">
                  <c:v>1.7988936365838156E-4</c:v>
                </c:pt>
                <c:pt idx="182">
                  <c:v>1.7988936365838156E-4</c:v>
                </c:pt>
                <c:pt idx="183">
                  <c:v>1.7988936365838156E-4</c:v>
                </c:pt>
                <c:pt idx="184">
                  <c:v>1.7988936365838156E-4</c:v>
                </c:pt>
                <c:pt idx="185">
                  <c:v>1.7988936365838156E-4</c:v>
                </c:pt>
                <c:pt idx="186">
                  <c:v>1.7988936365838156E-4</c:v>
                </c:pt>
                <c:pt idx="187">
                  <c:v>1.7988936365838156E-4</c:v>
                </c:pt>
                <c:pt idx="188">
                  <c:v>1.7988936365838156E-4</c:v>
                </c:pt>
                <c:pt idx="189">
                  <c:v>1.7988936365838156E-4</c:v>
                </c:pt>
                <c:pt idx="190">
                  <c:v>1.7988936365838156E-4</c:v>
                </c:pt>
                <c:pt idx="191">
                  <c:v>1.7988936365838156E-4</c:v>
                </c:pt>
                <c:pt idx="192">
                  <c:v>1.7988936365838156E-4</c:v>
                </c:pt>
                <c:pt idx="193">
                  <c:v>1.7988936365838156E-4</c:v>
                </c:pt>
                <c:pt idx="194">
                  <c:v>1.7988936365838156E-4</c:v>
                </c:pt>
                <c:pt idx="195">
                  <c:v>1.7988936365838156E-4</c:v>
                </c:pt>
                <c:pt idx="196">
                  <c:v>1.7988936365838156E-4</c:v>
                </c:pt>
                <c:pt idx="197">
                  <c:v>1.7988936365838156E-4</c:v>
                </c:pt>
                <c:pt idx="198">
                  <c:v>1.7988936365838156E-4</c:v>
                </c:pt>
                <c:pt idx="199">
                  <c:v>1.7988936365838156E-4</c:v>
                </c:pt>
                <c:pt idx="200">
                  <c:v>1.7988936365838156E-4</c:v>
                </c:pt>
                <c:pt idx="201">
                  <c:v>1.7988936365838156E-4</c:v>
                </c:pt>
                <c:pt idx="202">
                  <c:v>1.7988936365838156E-4</c:v>
                </c:pt>
                <c:pt idx="203">
                  <c:v>1.7988936365838156E-4</c:v>
                </c:pt>
                <c:pt idx="204">
                  <c:v>1.7988936365838156E-4</c:v>
                </c:pt>
                <c:pt idx="205">
                  <c:v>1.7988936365838156E-4</c:v>
                </c:pt>
                <c:pt idx="206">
                  <c:v>1.7988936365838156E-4</c:v>
                </c:pt>
                <c:pt idx="207">
                  <c:v>1.7988936365838156E-4</c:v>
                </c:pt>
                <c:pt idx="208">
                  <c:v>1.7988936365838156E-4</c:v>
                </c:pt>
                <c:pt idx="209">
                  <c:v>1.7988936365838156E-4</c:v>
                </c:pt>
                <c:pt idx="210">
                  <c:v>1.7988936365838156E-4</c:v>
                </c:pt>
                <c:pt idx="211">
                  <c:v>1.7988936365838156E-4</c:v>
                </c:pt>
                <c:pt idx="212">
                  <c:v>1.7988936365838156E-4</c:v>
                </c:pt>
                <c:pt idx="213">
                  <c:v>1.7988936365838156E-4</c:v>
                </c:pt>
                <c:pt idx="214">
                  <c:v>1.7988936365838156E-4</c:v>
                </c:pt>
                <c:pt idx="215">
                  <c:v>1.7988936365838156E-4</c:v>
                </c:pt>
                <c:pt idx="216">
                  <c:v>1.7988936365838156E-4</c:v>
                </c:pt>
                <c:pt idx="217">
                  <c:v>1.7988936365838156E-4</c:v>
                </c:pt>
                <c:pt idx="218">
                  <c:v>1.7988936365838156E-4</c:v>
                </c:pt>
                <c:pt idx="219">
                  <c:v>1.7988936365838156E-4</c:v>
                </c:pt>
                <c:pt idx="220">
                  <c:v>1.7988936365838156E-4</c:v>
                </c:pt>
                <c:pt idx="221">
                  <c:v>1.7988936365838156E-4</c:v>
                </c:pt>
                <c:pt idx="222">
                  <c:v>1.7988936365838156E-4</c:v>
                </c:pt>
                <c:pt idx="223">
                  <c:v>1.7988936365838156E-4</c:v>
                </c:pt>
                <c:pt idx="224">
                  <c:v>1.7988936365838156E-4</c:v>
                </c:pt>
                <c:pt idx="225">
                  <c:v>1.7988936365838156E-4</c:v>
                </c:pt>
                <c:pt idx="226">
                  <c:v>1.7988936365838156E-4</c:v>
                </c:pt>
                <c:pt idx="227">
                  <c:v>1.7988936365838156E-4</c:v>
                </c:pt>
                <c:pt idx="228">
                  <c:v>1.7988936365838156E-4</c:v>
                </c:pt>
                <c:pt idx="229">
                  <c:v>1.7988936365838156E-4</c:v>
                </c:pt>
                <c:pt idx="230">
                  <c:v>1.7988936365838156E-4</c:v>
                </c:pt>
                <c:pt idx="231">
                  <c:v>1.7988936365838156E-4</c:v>
                </c:pt>
                <c:pt idx="232">
                  <c:v>1.7988936365838156E-4</c:v>
                </c:pt>
                <c:pt idx="233">
                  <c:v>1.7988936365838156E-4</c:v>
                </c:pt>
                <c:pt idx="234">
                  <c:v>1.7988936365838156E-4</c:v>
                </c:pt>
                <c:pt idx="235">
                  <c:v>1.7988936365838156E-4</c:v>
                </c:pt>
                <c:pt idx="236">
                  <c:v>1.7988936365838156E-4</c:v>
                </c:pt>
                <c:pt idx="237">
                  <c:v>1.7988936365838156E-4</c:v>
                </c:pt>
                <c:pt idx="238">
                  <c:v>1.7988936365838156E-4</c:v>
                </c:pt>
                <c:pt idx="239">
                  <c:v>1.7988936365838156E-4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Ecosystem!$BH$29</c:f>
              <c:strCache>
                <c:ptCount val="1"/>
                <c:pt idx="0">
                  <c:v>Consumption</c:v>
                </c:pt>
              </c:strCache>
            </c:strRef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strRef>
              <c:f>Ecosystem!$A$29:$A$269</c:f>
              <c:strCache>
                <c:ptCount val="241"/>
                <c:pt idx="0">
                  <c:v>year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7</c:v>
                </c:pt>
                <c:pt idx="74">
                  <c:v>7</c:v>
                </c:pt>
                <c:pt idx="75">
                  <c:v>7</c:v>
                </c:pt>
                <c:pt idx="76">
                  <c:v>7</c:v>
                </c:pt>
                <c:pt idx="77">
                  <c:v>7</c:v>
                </c:pt>
                <c:pt idx="78">
                  <c:v>7</c:v>
                </c:pt>
                <c:pt idx="79">
                  <c:v>7</c:v>
                </c:pt>
                <c:pt idx="80">
                  <c:v>7</c:v>
                </c:pt>
                <c:pt idx="81">
                  <c:v>7</c:v>
                </c:pt>
                <c:pt idx="82">
                  <c:v>7</c:v>
                </c:pt>
                <c:pt idx="83">
                  <c:v>7</c:v>
                </c:pt>
                <c:pt idx="84">
                  <c:v>7</c:v>
                </c:pt>
                <c:pt idx="85">
                  <c:v>8</c:v>
                </c:pt>
                <c:pt idx="86">
                  <c:v>8</c:v>
                </c:pt>
                <c:pt idx="87">
                  <c:v>8</c:v>
                </c:pt>
                <c:pt idx="88">
                  <c:v>8</c:v>
                </c:pt>
                <c:pt idx="89">
                  <c:v>8</c:v>
                </c:pt>
                <c:pt idx="90">
                  <c:v>8</c:v>
                </c:pt>
                <c:pt idx="91">
                  <c:v>8</c:v>
                </c:pt>
                <c:pt idx="92">
                  <c:v>8</c:v>
                </c:pt>
                <c:pt idx="93">
                  <c:v>8</c:v>
                </c:pt>
                <c:pt idx="94">
                  <c:v>8</c:v>
                </c:pt>
                <c:pt idx="95">
                  <c:v>8</c:v>
                </c:pt>
                <c:pt idx="96">
                  <c:v>8</c:v>
                </c:pt>
                <c:pt idx="97">
                  <c:v>9</c:v>
                </c:pt>
                <c:pt idx="98">
                  <c:v>9</c:v>
                </c:pt>
                <c:pt idx="99">
                  <c:v>9</c:v>
                </c:pt>
                <c:pt idx="100">
                  <c:v>9</c:v>
                </c:pt>
                <c:pt idx="101">
                  <c:v>9</c:v>
                </c:pt>
                <c:pt idx="102">
                  <c:v>9</c:v>
                </c:pt>
                <c:pt idx="103">
                  <c:v>9</c:v>
                </c:pt>
                <c:pt idx="104">
                  <c:v>9</c:v>
                </c:pt>
                <c:pt idx="105">
                  <c:v>9</c:v>
                </c:pt>
                <c:pt idx="106">
                  <c:v>9</c:v>
                </c:pt>
                <c:pt idx="107">
                  <c:v>9</c:v>
                </c:pt>
                <c:pt idx="108">
                  <c:v>9</c:v>
                </c:pt>
                <c:pt idx="109">
                  <c:v>10</c:v>
                </c:pt>
                <c:pt idx="110">
                  <c:v>10</c:v>
                </c:pt>
                <c:pt idx="111">
                  <c:v>10</c:v>
                </c:pt>
                <c:pt idx="112">
                  <c:v>10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10</c:v>
                </c:pt>
                <c:pt idx="119">
                  <c:v>10</c:v>
                </c:pt>
                <c:pt idx="120">
                  <c:v>10</c:v>
                </c:pt>
                <c:pt idx="121">
                  <c:v>11</c:v>
                </c:pt>
                <c:pt idx="122">
                  <c:v>11</c:v>
                </c:pt>
                <c:pt idx="123">
                  <c:v>11</c:v>
                </c:pt>
                <c:pt idx="124">
                  <c:v>11</c:v>
                </c:pt>
                <c:pt idx="125">
                  <c:v>11</c:v>
                </c:pt>
                <c:pt idx="126">
                  <c:v>11</c:v>
                </c:pt>
                <c:pt idx="127">
                  <c:v>11</c:v>
                </c:pt>
                <c:pt idx="128">
                  <c:v>11</c:v>
                </c:pt>
                <c:pt idx="129">
                  <c:v>11</c:v>
                </c:pt>
                <c:pt idx="130">
                  <c:v>11</c:v>
                </c:pt>
                <c:pt idx="131">
                  <c:v>11</c:v>
                </c:pt>
                <c:pt idx="132">
                  <c:v>11</c:v>
                </c:pt>
                <c:pt idx="133">
                  <c:v>12</c:v>
                </c:pt>
                <c:pt idx="134">
                  <c:v>12</c:v>
                </c:pt>
                <c:pt idx="135">
                  <c:v>12</c:v>
                </c:pt>
                <c:pt idx="136">
                  <c:v>12</c:v>
                </c:pt>
                <c:pt idx="137">
                  <c:v>12</c:v>
                </c:pt>
                <c:pt idx="138">
                  <c:v>12</c:v>
                </c:pt>
                <c:pt idx="139">
                  <c:v>12</c:v>
                </c:pt>
                <c:pt idx="140">
                  <c:v>12</c:v>
                </c:pt>
                <c:pt idx="141">
                  <c:v>12</c:v>
                </c:pt>
                <c:pt idx="142">
                  <c:v>12</c:v>
                </c:pt>
                <c:pt idx="143">
                  <c:v>12</c:v>
                </c:pt>
                <c:pt idx="144">
                  <c:v>12</c:v>
                </c:pt>
                <c:pt idx="145">
                  <c:v>13</c:v>
                </c:pt>
                <c:pt idx="146">
                  <c:v>13</c:v>
                </c:pt>
                <c:pt idx="147">
                  <c:v>13</c:v>
                </c:pt>
                <c:pt idx="148">
                  <c:v>13</c:v>
                </c:pt>
                <c:pt idx="149">
                  <c:v>13</c:v>
                </c:pt>
                <c:pt idx="150">
                  <c:v>13</c:v>
                </c:pt>
                <c:pt idx="151">
                  <c:v>13</c:v>
                </c:pt>
                <c:pt idx="152">
                  <c:v>13</c:v>
                </c:pt>
                <c:pt idx="153">
                  <c:v>13</c:v>
                </c:pt>
                <c:pt idx="154">
                  <c:v>13</c:v>
                </c:pt>
                <c:pt idx="155">
                  <c:v>13</c:v>
                </c:pt>
                <c:pt idx="156">
                  <c:v>13</c:v>
                </c:pt>
                <c:pt idx="157">
                  <c:v>14</c:v>
                </c:pt>
                <c:pt idx="158">
                  <c:v>14</c:v>
                </c:pt>
                <c:pt idx="159">
                  <c:v>14</c:v>
                </c:pt>
                <c:pt idx="160">
                  <c:v>14</c:v>
                </c:pt>
                <c:pt idx="161">
                  <c:v>14</c:v>
                </c:pt>
                <c:pt idx="162">
                  <c:v>14</c:v>
                </c:pt>
                <c:pt idx="163">
                  <c:v>14</c:v>
                </c:pt>
                <c:pt idx="164">
                  <c:v>14</c:v>
                </c:pt>
                <c:pt idx="165">
                  <c:v>14</c:v>
                </c:pt>
                <c:pt idx="166">
                  <c:v>14</c:v>
                </c:pt>
                <c:pt idx="167">
                  <c:v>14</c:v>
                </c:pt>
                <c:pt idx="168">
                  <c:v>14</c:v>
                </c:pt>
                <c:pt idx="169">
                  <c:v>15</c:v>
                </c:pt>
                <c:pt idx="170">
                  <c:v>15</c:v>
                </c:pt>
                <c:pt idx="171">
                  <c:v>15</c:v>
                </c:pt>
                <c:pt idx="172">
                  <c:v>15</c:v>
                </c:pt>
                <c:pt idx="173">
                  <c:v>15</c:v>
                </c:pt>
                <c:pt idx="174">
                  <c:v>15</c:v>
                </c:pt>
                <c:pt idx="175">
                  <c:v>15</c:v>
                </c:pt>
                <c:pt idx="176">
                  <c:v>15</c:v>
                </c:pt>
                <c:pt idx="177">
                  <c:v>15</c:v>
                </c:pt>
                <c:pt idx="178">
                  <c:v>15</c:v>
                </c:pt>
                <c:pt idx="179">
                  <c:v>15</c:v>
                </c:pt>
                <c:pt idx="180">
                  <c:v>15</c:v>
                </c:pt>
                <c:pt idx="181">
                  <c:v>16</c:v>
                </c:pt>
                <c:pt idx="182">
                  <c:v>16</c:v>
                </c:pt>
                <c:pt idx="183">
                  <c:v>16</c:v>
                </c:pt>
                <c:pt idx="184">
                  <c:v>16</c:v>
                </c:pt>
                <c:pt idx="185">
                  <c:v>16</c:v>
                </c:pt>
                <c:pt idx="186">
                  <c:v>16</c:v>
                </c:pt>
                <c:pt idx="187">
                  <c:v>16</c:v>
                </c:pt>
                <c:pt idx="188">
                  <c:v>16</c:v>
                </c:pt>
                <c:pt idx="189">
                  <c:v>16</c:v>
                </c:pt>
                <c:pt idx="190">
                  <c:v>16</c:v>
                </c:pt>
                <c:pt idx="191">
                  <c:v>16</c:v>
                </c:pt>
                <c:pt idx="192">
                  <c:v>16</c:v>
                </c:pt>
                <c:pt idx="193">
                  <c:v>17</c:v>
                </c:pt>
                <c:pt idx="194">
                  <c:v>17</c:v>
                </c:pt>
                <c:pt idx="195">
                  <c:v>17</c:v>
                </c:pt>
                <c:pt idx="196">
                  <c:v>17</c:v>
                </c:pt>
                <c:pt idx="197">
                  <c:v>17</c:v>
                </c:pt>
                <c:pt idx="198">
                  <c:v>17</c:v>
                </c:pt>
                <c:pt idx="199">
                  <c:v>17</c:v>
                </c:pt>
                <c:pt idx="200">
                  <c:v>17</c:v>
                </c:pt>
                <c:pt idx="201">
                  <c:v>17</c:v>
                </c:pt>
                <c:pt idx="202">
                  <c:v>17</c:v>
                </c:pt>
                <c:pt idx="203">
                  <c:v>17</c:v>
                </c:pt>
                <c:pt idx="204">
                  <c:v>17</c:v>
                </c:pt>
                <c:pt idx="205">
                  <c:v>18</c:v>
                </c:pt>
                <c:pt idx="206">
                  <c:v>18</c:v>
                </c:pt>
                <c:pt idx="207">
                  <c:v>18</c:v>
                </c:pt>
                <c:pt idx="208">
                  <c:v>18</c:v>
                </c:pt>
                <c:pt idx="209">
                  <c:v>18</c:v>
                </c:pt>
                <c:pt idx="210">
                  <c:v>18</c:v>
                </c:pt>
                <c:pt idx="211">
                  <c:v>18</c:v>
                </c:pt>
                <c:pt idx="212">
                  <c:v>18</c:v>
                </c:pt>
                <c:pt idx="213">
                  <c:v>18</c:v>
                </c:pt>
                <c:pt idx="214">
                  <c:v>18</c:v>
                </c:pt>
                <c:pt idx="215">
                  <c:v>18</c:v>
                </c:pt>
                <c:pt idx="216">
                  <c:v>18</c:v>
                </c:pt>
                <c:pt idx="217">
                  <c:v>19</c:v>
                </c:pt>
                <c:pt idx="218">
                  <c:v>19</c:v>
                </c:pt>
                <c:pt idx="219">
                  <c:v>19</c:v>
                </c:pt>
                <c:pt idx="220">
                  <c:v>19</c:v>
                </c:pt>
                <c:pt idx="221">
                  <c:v>19</c:v>
                </c:pt>
                <c:pt idx="222">
                  <c:v>19</c:v>
                </c:pt>
                <c:pt idx="223">
                  <c:v>19</c:v>
                </c:pt>
                <c:pt idx="224">
                  <c:v>19</c:v>
                </c:pt>
                <c:pt idx="225">
                  <c:v>19</c:v>
                </c:pt>
                <c:pt idx="226">
                  <c:v>19</c:v>
                </c:pt>
                <c:pt idx="227">
                  <c:v>19</c:v>
                </c:pt>
                <c:pt idx="228">
                  <c:v>19</c:v>
                </c:pt>
                <c:pt idx="229">
                  <c:v>20</c:v>
                </c:pt>
                <c:pt idx="230">
                  <c:v>20</c:v>
                </c:pt>
                <c:pt idx="231">
                  <c:v>20</c:v>
                </c:pt>
                <c:pt idx="232">
                  <c:v>20</c:v>
                </c:pt>
                <c:pt idx="233">
                  <c:v>20</c:v>
                </c:pt>
                <c:pt idx="234">
                  <c:v>20</c:v>
                </c:pt>
                <c:pt idx="235">
                  <c:v>20</c:v>
                </c:pt>
                <c:pt idx="236">
                  <c:v>20</c:v>
                </c:pt>
                <c:pt idx="237">
                  <c:v>20</c:v>
                </c:pt>
                <c:pt idx="238">
                  <c:v>20</c:v>
                </c:pt>
                <c:pt idx="239">
                  <c:v>20</c:v>
                </c:pt>
                <c:pt idx="240">
                  <c:v>20</c:v>
                </c:pt>
              </c:strCache>
            </c:strRef>
          </c:cat>
          <c:val>
            <c:numRef>
              <c:f>Ecosystem!$AQ$30:$AQ$269</c:f>
              <c:numCache>
                <c:formatCode>0.0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 formatCode="0">
                  <c:v>0</c:v>
                </c:pt>
                <c:pt idx="128" formatCode="0">
                  <c:v>0</c:v>
                </c:pt>
                <c:pt idx="129" formatCode="0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3477000"/>
        <c:axId val="403477392"/>
      </c:lineChart>
      <c:catAx>
        <c:axId val="403476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year month</a:t>
                </a:r>
              </a:p>
            </c:rich>
          </c:tx>
          <c:layout>
            <c:manualLayout>
              <c:xMode val="edge"/>
              <c:yMode val="edge"/>
              <c:x val="0.34018722636830678"/>
              <c:y val="0.8750029669968227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403476608"/>
        <c:crosses val="autoZero"/>
        <c:auto val="1"/>
        <c:lblAlgn val="ctr"/>
        <c:lblOffset val="100"/>
        <c:tickLblSkip val="15"/>
        <c:tickMarkSkip val="1"/>
        <c:noMultiLvlLbl val="0"/>
      </c:catAx>
      <c:valAx>
        <c:axId val="403476608"/>
        <c:scaling>
          <c:orientation val="minMax"/>
          <c:max val="4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Standing biomass</a:t>
                </a:r>
              </a:p>
            </c:rich>
          </c:tx>
          <c:layout>
            <c:manualLayout>
              <c:xMode val="edge"/>
              <c:yMode val="edge"/>
              <c:x val="2.9906569351059935E-2"/>
              <c:y val="0.33680669761385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403476216"/>
        <c:crosses val="autoZero"/>
        <c:crossBetween val="between"/>
      </c:valAx>
      <c:catAx>
        <c:axId val="4034770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3477392"/>
        <c:crosses val="autoZero"/>
        <c:auto val="1"/>
        <c:lblAlgn val="ctr"/>
        <c:lblOffset val="100"/>
        <c:noMultiLvlLbl val="0"/>
      </c:catAx>
      <c:valAx>
        <c:axId val="403477392"/>
        <c:scaling>
          <c:orientation val="minMax"/>
          <c:max val="30"/>
          <c:min val="0"/>
        </c:scaling>
        <c:delete val="0"/>
        <c:axPos val="r"/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403477000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383248195867582"/>
          <c:y val="0.41319584552627742"/>
          <c:w val="0.21121514604186081"/>
          <c:h val="0.20138957176911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mesh - mean length relation</a:t>
            </a:r>
          </a:p>
        </c:rich>
      </c:tx>
      <c:layout>
        <c:manualLayout>
          <c:xMode val="edge"/>
          <c:yMode val="edge"/>
          <c:x val="0.32524323239537883"/>
          <c:y val="3.35195987904793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17815972984888"/>
          <c:y val="0.19273769304525609"/>
          <c:w val="0.61812395410465037"/>
          <c:h val="0.61452597782545426"/>
        </c:manualLayout>
      </c:layout>
      <c:scatterChart>
        <c:scatterStyle val="lineMarker"/>
        <c:varyColors val="0"/>
        <c:ser>
          <c:idx val="0"/>
          <c:order val="0"/>
          <c:tx>
            <c:strRef>
              <c:f>Selectivity!$D$77</c:f>
              <c:strCache>
                <c:ptCount val="1"/>
                <c:pt idx="0">
                  <c:v>Tilapia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1"/>
            <c:trendlineLbl>
              <c:layout>
                <c:manualLayout>
                  <c:xMode val="edge"/>
                  <c:yMode val="edge"/>
                  <c:x val="0.61812395410465037"/>
                  <c:y val="7.541909727857847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nb-NO"/>
                </a:p>
              </c:txPr>
            </c:trendlineLbl>
          </c:trendline>
          <c:xVal>
            <c:numRef>
              <c:f>Selectivity!$C$78:$C$86</c:f>
              <c:numCache>
                <c:formatCode>General</c:formatCode>
                <c:ptCount val="9"/>
                <c:pt idx="0">
                  <c:v>22</c:v>
                </c:pt>
                <c:pt idx="1">
                  <c:v>28</c:v>
                </c:pt>
                <c:pt idx="2">
                  <c:v>35</c:v>
                </c:pt>
                <c:pt idx="3">
                  <c:v>45</c:v>
                </c:pt>
                <c:pt idx="4">
                  <c:v>57</c:v>
                </c:pt>
                <c:pt idx="5">
                  <c:v>73</c:v>
                </c:pt>
                <c:pt idx="6">
                  <c:v>93</c:v>
                </c:pt>
                <c:pt idx="7">
                  <c:v>118</c:v>
                </c:pt>
                <c:pt idx="8">
                  <c:v>150</c:v>
                </c:pt>
              </c:numCache>
            </c:numRef>
          </c:xVal>
          <c:yVal>
            <c:numRef>
              <c:f>Selectivity!$D$78:$D$86</c:f>
              <c:numCache>
                <c:formatCode>General</c:formatCode>
                <c:ptCount val="9"/>
                <c:pt idx="1">
                  <c:v>8.5</c:v>
                </c:pt>
                <c:pt idx="2">
                  <c:v>9.4</c:v>
                </c:pt>
                <c:pt idx="3">
                  <c:v>11</c:v>
                </c:pt>
                <c:pt idx="4">
                  <c:v>13.5</c:v>
                </c:pt>
                <c:pt idx="6">
                  <c:v>26</c:v>
                </c:pt>
                <c:pt idx="7">
                  <c:v>27.7</c:v>
                </c:pt>
                <c:pt idx="8">
                  <c:v>34.5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Selectivity!$E$77</c:f>
              <c:strCache>
                <c:ptCount val="1"/>
                <c:pt idx="0">
                  <c:v>Clarias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1"/>
            <c:trendlineLbl>
              <c:layout>
                <c:manualLayout>
                  <c:xMode val="edge"/>
                  <c:yMode val="edge"/>
                  <c:x val="0.61650582857034497"/>
                  <c:y val="0.15921809425477679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nb-NO"/>
                </a:p>
              </c:txPr>
            </c:trendlineLbl>
          </c:trendline>
          <c:xVal>
            <c:numRef>
              <c:f>Selectivity!$C$78:$C$86</c:f>
              <c:numCache>
                <c:formatCode>General</c:formatCode>
                <c:ptCount val="9"/>
                <c:pt idx="0">
                  <c:v>22</c:v>
                </c:pt>
                <c:pt idx="1">
                  <c:v>28</c:v>
                </c:pt>
                <c:pt idx="2">
                  <c:v>35</c:v>
                </c:pt>
                <c:pt idx="3">
                  <c:v>45</c:v>
                </c:pt>
                <c:pt idx="4">
                  <c:v>57</c:v>
                </c:pt>
                <c:pt idx="5">
                  <c:v>73</c:v>
                </c:pt>
                <c:pt idx="6">
                  <c:v>93</c:v>
                </c:pt>
                <c:pt idx="7">
                  <c:v>118</c:v>
                </c:pt>
                <c:pt idx="8">
                  <c:v>150</c:v>
                </c:pt>
              </c:numCache>
            </c:numRef>
          </c:xVal>
          <c:yVal>
            <c:numRef>
              <c:f>Selectivity!$E$78:$E$86</c:f>
              <c:numCache>
                <c:formatCode>General</c:formatCode>
                <c:ptCount val="9"/>
                <c:pt idx="5" formatCode="0.0">
                  <c:v>48.7</c:v>
                </c:pt>
                <c:pt idx="6" formatCode="0.0">
                  <c:v>51</c:v>
                </c:pt>
                <c:pt idx="7" formatCode="0.0">
                  <c:v>57.8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Selectivity!$F$77</c:f>
              <c:strCache>
                <c:ptCount val="1"/>
                <c:pt idx="0">
                  <c:v>Tiger fish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33CCCC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1"/>
            <c:trendlineLbl>
              <c:layout>
                <c:manualLayout>
                  <c:xMode val="edge"/>
                  <c:yMode val="edge"/>
                  <c:x val="0.61488770303603968"/>
                  <c:y val="0.2569835907270081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nb-NO"/>
                </a:p>
              </c:txPr>
            </c:trendlineLbl>
          </c:trendline>
          <c:xVal>
            <c:numRef>
              <c:f>Selectivity!$C$78:$C$86</c:f>
              <c:numCache>
                <c:formatCode>General</c:formatCode>
                <c:ptCount val="9"/>
                <c:pt idx="0">
                  <c:v>22</c:v>
                </c:pt>
                <c:pt idx="1">
                  <c:v>28</c:v>
                </c:pt>
                <c:pt idx="2">
                  <c:v>35</c:v>
                </c:pt>
                <c:pt idx="3">
                  <c:v>45</c:v>
                </c:pt>
                <c:pt idx="4">
                  <c:v>57</c:v>
                </c:pt>
                <c:pt idx="5">
                  <c:v>73</c:v>
                </c:pt>
                <c:pt idx="6">
                  <c:v>93</c:v>
                </c:pt>
                <c:pt idx="7">
                  <c:v>118</c:v>
                </c:pt>
                <c:pt idx="8">
                  <c:v>150</c:v>
                </c:pt>
              </c:numCache>
            </c:numRef>
          </c:xVal>
          <c:yVal>
            <c:numRef>
              <c:f>Selectivity!$F$78:$F$86</c:f>
              <c:numCache>
                <c:formatCode>0.0</c:formatCode>
                <c:ptCount val="9"/>
                <c:pt idx="0">
                  <c:v>39.5</c:v>
                </c:pt>
                <c:pt idx="1">
                  <c:v>26.8</c:v>
                </c:pt>
                <c:pt idx="2">
                  <c:v>20.8</c:v>
                </c:pt>
                <c:pt idx="3">
                  <c:v>25.8</c:v>
                </c:pt>
                <c:pt idx="4">
                  <c:v>27.1</c:v>
                </c:pt>
                <c:pt idx="5">
                  <c:v>31</c:v>
                </c:pt>
                <c:pt idx="6">
                  <c:v>37.799999999999997</c:v>
                </c:pt>
                <c:pt idx="7">
                  <c:v>44</c:v>
                </c:pt>
                <c:pt idx="8">
                  <c:v>55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2260560"/>
        <c:axId val="412260952"/>
      </c:scatterChart>
      <c:valAx>
        <c:axId val="412260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mesh mm</a:t>
                </a:r>
              </a:p>
            </c:rich>
          </c:tx>
          <c:layout>
            <c:manualLayout>
              <c:xMode val="edge"/>
              <c:yMode val="edge"/>
              <c:x val="0.36084199415009693"/>
              <c:y val="0.89385596774611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412260952"/>
        <c:crosses val="autoZero"/>
        <c:crossBetween val="midCat"/>
      </c:valAx>
      <c:valAx>
        <c:axId val="41226095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mean size cm</a:t>
                </a:r>
              </a:p>
            </c:rich>
          </c:tx>
          <c:layout>
            <c:manualLayout>
              <c:xMode val="edge"/>
              <c:yMode val="edge"/>
              <c:x val="2.589000854888588E-2"/>
              <c:y val="0.3715088865944791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412260560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051900112352266"/>
          <c:y val="0.32402278830796677"/>
          <c:w val="0.22653757480275144"/>
          <c:h val="0.3547490871992394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image" Target="../media/image8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88</xdr:row>
      <xdr:rowOff>47625</xdr:rowOff>
    </xdr:from>
    <xdr:to>
      <xdr:col>7</xdr:col>
      <xdr:colOff>200025</xdr:colOff>
      <xdr:row>105</xdr:row>
      <xdr:rowOff>76200</xdr:rowOff>
    </xdr:to>
    <xdr:graphicFrame macro="">
      <xdr:nvGraphicFramePr>
        <xdr:cNvPr id="4108" name="Diagram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</xdr:colOff>
      <xdr:row>6</xdr:row>
      <xdr:rowOff>0</xdr:rowOff>
    </xdr:from>
    <xdr:to>
      <xdr:col>6</xdr:col>
      <xdr:colOff>287573</xdr:colOff>
      <xdr:row>24</xdr:row>
      <xdr:rowOff>123826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066800"/>
          <a:ext cx="3945172" cy="3038475"/>
        </a:xfrm>
        <a:prstGeom prst="rect">
          <a:avLst/>
        </a:prstGeom>
      </xdr:spPr>
    </xdr:pic>
    <xdr:clientData/>
  </xdr:twoCellAnchor>
  <xdr:twoCellAnchor editAs="oneCell">
    <xdr:from>
      <xdr:col>5</xdr:col>
      <xdr:colOff>255984</xdr:colOff>
      <xdr:row>60</xdr:row>
      <xdr:rowOff>149652</xdr:rowOff>
    </xdr:from>
    <xdr:to>
      <xdr:col>9</xdr:col>
      <xdr:colOff>511505</xdr:colOff>
      <xdr:row>72</xdr:row>
      <xdr:rowOff>66962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292078" y="9906824"/>
          <a:ext cx="2684396" cy="184612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60</xdr:row>
      <xdr:rowOff>136922</xdr:rowOff>
    </xdr:from>
    <xdr:to>
      <xdr:col>5</xdr:col>
      <xdr:colOff>68772</xdr:colOff>
      <xdr:row>72</xdr:row>
      <xdr:rowOff>65484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9894094"/>
          <a:ext cx="3104866" cy="1857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276225</xdr:colOff>
      <xdr:row>10</xdr:row>
      <xdr:rowOff>19050</xdr:rowOff>
    </xdr:from>
    <xdr:to>
      <xdr:col>19</xdr:col>
      <xdr:colOff>200025</xdr:colOff>
      <xdr:row>24</xdr:row>
      <xdr:rowOff>180975</xdr:rowOff>
    </xdr:to>
    <xdr:graphicFrame macro="">
      <xdr:nvGraphicFramePr>
        <xdr:cNvPr id="5125" name="Diagra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28575</xdr:colOff>
      <xdr:row>25</xdr:row>
      <xdr:rowOff>171450</xdr:rowOff>
    </xdr:from>
    <xdr:to>
      <xdr:col>19</xdr:col>
      <xdr:colOff>323850</xdr:colOff>
      <xdr:row>27</xdr:row>
      <xdr:rowOff>123825</xdr:rowOff>
    </xdr:to>
    <xdr:sp macro="" textlink="">
      <xdr:nvSpPr>
        <xdr:cNvPr id="2" name="TextBox 1"/>
        <xdr:cNvSpPr txBox="1"/>
      </xdr:nvSpPr>
      <xdr:spPr>
        <a:xfrm>
          <a:off x="6877050" y="5038725"/>
          <a:ext cx="4581525" cy="333375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600"/>
            <a:t>Make your own plots and analyze the output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19050</xdr:rowOff>
    </xdr:from>
    <xdr:to>
      <xdr:col>1</xdr:col>
      <xdr:colOff>161925</xdr:colOff>
      <xdr:row>7</xdr:row>
      <xdr:rowOff>0</xdr:rowOff>
    </xdr:to>
    <xdr:pic>
      <xdr:nvPicPr>
        <xdr:cNvPr id="2" name="Picture 13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90600"/>
          <a:ext cx="7620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266700</xdr:colOff>
      <xdr:row>0</xdr:row>
      <xdr:rowOff>9525</xdr:rowOff>
    </xdr:from>
    <xdr:to>
      <xdr:col>11</xdr:col>
      <xdr:colOff>209550</xdr:colOff>
      <xdr:row>11</xdr:row>
      <xdr:rowOff>133350</xdr:rowOff>
    </xdr:to>
    <xdr:graphicFrame macro="">
      <xdr:nvGraphicFramePr>
        <xdr:cNvPr id="1033" name="Diagram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371475</xdr:colOff>
      <xdr:row>11</xdr:row>
      <xdr:rowOff>28575</xdr:rowOff>
    </xdr:from>
    <xdr:to>
      <xdr:col>13</xdr:col>
      <xdr:colOff>285750</xdr:colOff>
      <xdr:row>25</xdr:row>
      <xdr:rowOff>76200</xdr:rowOff>
    </xdr:to>
    <xdr:graphicFrame macro="">
      <xdr:nvGraphicFramePr>
        <xdr:cNvPr id="1034" name="Diagram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10</xdr:row>
      <xdr:rowOff>28575</xdr:rowOff>
    </xdr:from>
    <xdr:to>
      <xdr:col>21</xdr:col>
      <xdr:colOff>514350</xdr:colOff>
      <xdr:row>24</xdr:row>
      <xdr:rowOff>85725</xdr:rowOff>
    </xdr:to>
    <xdr:graphicFrame macro="">
      <xdr:nvGraphicFramePr>
        <xdr:cNvPr id="1035" name="Diagram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95250</xdr:colOff>
      <xdr:row>12</xdr:row>
      <xdr:rowOff>133350</xdr:rowOff>
    </xdr:from>
    <xdr:to>
      <xdr:col>31</xdr:col>
      <xdr:colOff>447675</xdr:colOff>
      <xdr:row>26</xdr:row>
      <xdr:rowOff>114300</xdr:rowOff>
    </xdr:to>
    <xdr:graphicFrame macro="">
      <xdr:nvGraphicFramePr>
        <xdr:cNvPr id="1036" name="Diagram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55</xdr:col>
      <xdr:colOff>552450</xdr:colOff>
      <xdr:row>13</xdr:row>
      <xdr:rowOff>19050</xdr:rowOff>
    </xdr:from>
    <xdr:to>
      <xdr:col>63</xdr:col>
      <xdr:colOff>428625</xdr:colOff>
      <xdr:row>29</xdr:row>
      <xdr:rowOff>152400</xdr:rowOff>
    </xdr:to>
    <xdr:graphicFrame macro="">
      <xdr:nvGraphicFramePr>
        <xdr:cNvPr id="1037" name="Diagram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38</xdr:col>
      <xdr:colOff>38100</xdr:colOff>
      <xdr:row>15</xdr:row>
      <xdr:rowOff>19050</xdr:rowOff>
    </xdr:from>
    <xdr:to>
      <xdr:col>45</xdr:col>
      <xdr:colOff>590550</xdr:colOff>
      <xdr:row>32</xdr:row>
      <xdr:rowOff>0</xdr:rowOff>
    </xdr:to>
    <xdr:graphicFrame macro="">
      <xdr:nvGraphicFramePr>
        <xdr:cNvPr id="1044" name="Diagram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438150</xdr:colOff>
      <xdr:row>51</xdr:row>
      <xdr:rowOff>19050</xdr:rowOff>
    </xdr:from>
    <xdr:to>
      <xdr:col>14</xdr:col>
      <xdr:colOff>342900</xdr:colOff>
      <xdr:row>67</xdr:row>
      <xdr:rowOff>76200</xdr:rowOff>
    </xdr:to>
    <xdr:pic>
      <xdr:nvPicPr>
        <xdr:cNvPr id="205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550" y="8429625"/>
          <a:ext cx="2952750" cy="264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361950</xdr:colOff>
      <xdr:row>51</xdr:row>
      <xdr:rowOff>0</xdr:rowOff>
    </xdr:from>
    <xdr:to>
      <xdr:col>9</xdr:col>
      <xdr:colOff>133350</xdr:colOff>
      <xdr:row>69</xdr:row>
      <xdr:rowOff>57150</xdr:rowOff>
    </xdr:to>
    <xdr:pic>
      <xdr:nvPicPr>
        <xdr:cNvPr id="205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8410575"/>
          <a:ext cx="2819400" cy="297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57150</xdr:colOff>
      <xdr:row>51</xdr:row>
      <xdr:rowOff>38100</xdr:rowOff>
    </xdr:from>
    <xdr:to>
      <xdr:col>19</xdr:col>
      <xdr:colOff>123825</xdr:colOff>
      <xdr:row>93</xdr:row>
      <xdr:rowOff>9525</xdr:rowOff>
    </xdr:to>
    <xdr:pic>
      <xdr:nvPicPr>
        <xdr:cNvPr id="205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8448675"/>
          <a:ext cx="2505075" cy="6810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51</xdr:row>
      <xdr:rowOff>133350</xdr:rowOff>
    </xdr:from>
    <xdr:to>
      <xdr:col>3</xdr:col>
      <xdr:colOff>514350</xdr:colOff>
      <xdr:row>68</xdr:row>
      <xdr:rowOff>114300</xdr:rowOff>
    </xdr:to>
    <xdr:pic>
      <xdr:nvPicPr>
        <xdr:cNvPr id="205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8543925"/>
          <a:ext cx="2324100" cy="2733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419100</xdr:colOff>
      <xdr:row>86</xdr:row>
      <xdr:rowOff>104775</xdr:rowOff>
    </xdr:from>
    <xdr:to>
      <xdr:col>14</xdr:col>
      <xdr:colOff>209550</xdr:colOff>
      <xdr:row>107</xdr:row>
      <xdr:rowOff>114300</xdr:rowOff>
    </xdr:to>
    <xdr:graphicFrame macro="">
      <xdr:nvGraphicFramePr>
        <xdr:cNvPr id="2056" name="Diagram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466725</xdr:colOff>
      <xdr:row>14</xdr:row>
      <xdr:rowOff>47625</xdr:rowOff>
    </xdr:from>
    <xdr:to>
      <xdr:col>18</xdr:col>
      <xdr:colOff>257175</xdr:colOff>
      <xdr:row>35</xdr:row>
      <xdr:rowOff>19050</xdr:rowOff>
    </xdr:to>
    <xdr:graphicFrame macro="">
      <xdr:nvGraphicFramePr>
        <xdr:cNvPr id="2057" name="Diagram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295275</xdr:colOff>
      <xdr:row>11</xdr:row>
      <xdr:rowOff>85725</xdr:rowOff>
    </xdr:from>
    <xdr:to>
      <xdr:col>37</xdr:col>
      <xdr:colOff>85725</xdr:colOff>
      <xdr:row>31</xdr:row>
      <xdr:rowOff>123825</xdr:rowOff>
    </xdr:to>
    <xdr:graphicFrame macro="">
      <xdr:nvGraphicFramePr>
        <xdr:cNvPr id="3073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aa024\AppData\Local\Temp\Temp1_FISH%20IT%201.0%20-%2022.%20september.zip\FISH%20IT%201.0\Ch10b%20Shrimp%20multi-fleet%20fishery%20Jd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Parameters"/>
      <sheetName val="Simulations"/>
      <sheetName val="Design"/>
      <sheetName val="License &amp; Reference"/>
      <sheetName val="Sheet2"/>
      <sheetName val="Sheet3"/>
      <sheetName val="Sheet4"/>
      <sheetName val="motor1(shrimp)"/>
      <sheetName val="motor2(Tvi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B5">
            <v>31</v>
          </cell>
        </row>
        <row r="6">
          <cell r="B6">
            <v>0.38999999999999996</v>
          </cell>
        </row>
        <row r="7">
          <cell r="B7">
            <v>-0.06</v>
          </cell>
        </row>
        <row r="9">
          <cell r="B9">
            <v>1.2589254117941662E-3</v>
          </cell>
        </row>
        <row r="10">
          <cell r="B10">
            <v>3</v>
          </cell>
        </row>
        <row r="12">
          <cell r="B12">
            <v>5</v>
          </cell>
        </row>
        <row r="15">
          <cell r="B15">
            <v>700000000</v>
          </cell>
        </row>
        <row r="16">
          <cell r="B16">
            <v>0.3</v>
          </cell>
        </row>
        <row r="20">
          <cell r="B20">
            <v>0.17500000000000002</v>
          </cell>
        </row>
        <row r="22">
          <cell r="B22">
            <v>0.2</v>
          </cell>
        </row>
        <row r="23">
          <cell r="B23">
            <v>0.04</v>
          </cell>
        </row>
        <row r="24">
          <cell r="B24">
            <v>4</v>
          </cell>
        </row>
        <row r="27">
          <cell r="B27">
            <v>0.2</v>
          </cell>
        </row>
        <row r="28">
          <cell r="B28">
            <v>0.03</v>
          </cell>
        </row>
        <row r="29">
          <cell r="B29">
            <v>2</v>
          </cell>
        </row>
        <row r="30">
          <cell r="B30">
            <v>17.100000000000001</v>
          </cell>
        </row>
        <row r="33">
          <cell r="B33">
            <v>0.1</v>
          </cell>
        </row>
        <row r="36">
          <cell r="B36">
            <v>0.52869999999999995</v>
          </cell>
        </row>
        <row r="37">
          <cell r="B37">
            <v>6.4799999999999996E-2</v>
          </cell>
        </row>
        <row r="38">
          <cell r="B38">
            <v>3.3711000000000002</v>
          </cell>
        </row>
        <row r="39">
          <cell r="B39">
            <v>5.4699999999999999E-2</v>
          </cell>
        </row>
        <row r="40">
          <cell r="B40">
            <v>1.3</v>
          </cell>
        </row>
        <row r="43">
          <cell r="B43">
            <v>40</v>
          </cell>
        </row>
        <row r="44">
          <cell r="B44">
            <v>1460</v>
          </cell>
        </row>
        <row r="45">
          <cell r="B45">
            <v>166.66666666666666</v>
          </cell>
        </row>
        <row r="46">
          <cell r="B46">
            <v>182500</v>
          </cell>
        </row>
      </sheetData>
      <sheetData sheetId="9">
        <row r="6">
          <cell r="B6">
            <v>150000</v>
          </cell>
        </row>
        <row r="7">
          <cell r="B7">
            <v>50000</v>
          </cell>
        </row>
        <row r="8">
          <cell r="B8">
            <v>0.01</v>
          </cell>
        </row>
        <row r="9">
          <cell r="B9">
            <v>1</v>
          </cell>
        </row>
        <row r="12">
          <cell r="B12">
            <v>1.1999999999999999E-6</v>
          </cell>
        </row>
        <row r="13">
          <cell r="B13">
            <v>0.05</v>
          </cell>
        </row>
        <row r="14">
          <cell r="B14">
            <v>0.03</v>
          </cell>
        </row>
        <row r="17">
          <cell r="B17">
            <v>7.8340000000000014</v>
          </cell>
        </row>
        <row r="18">
          <cell r="B18">
            <v>1.5269201907659204</v>
          </cell>
        </row>
        <row r="25">
          <cell r="B25">
            <v>0.1</v>
          </cell>
        </row>
        <row r="28">
          <cell r="B28">
            <v>0.75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://dx.doi.org/10.7557/8.3514" TargetMode="External"/><Relationship Id="rId1" Type="http://schemas.openxmlformats.org/officeDocument/2006/relationships/hyperlink" Target="http://creativecommons.org/licenses/by/4.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abSelected="1" zoomScale="160" zoomScaleNormal="160" workbookViewId="0"/>
  </sheetViews>
  <sheetFormatPr defaultColWidth="9.140625" defaultRowHeight="12.75" x14ac:dyDescent="0.2"/>
  <cols>
    <col min="1" max="16384" width="9.140625" style="147"/>
  </cols>
  <sheetData>
    <row r="1" spans="1:9" ht="20.25" thickBot="1" x14ac:dyDescent="0.3">
      <c r="A1" s="228" t="s">
        <v>321</v>
      </c>
      <c r="B1" s="229"/>
      <c r="C1" s="229"/>
      <c r="D1" s="229"/>
      <c r="E1" s="229"/>
      <c r="F1" s="229"/>
      <c r="G1" s="230"/>
      <c r="H1" s="231" t="s">
        <v>151</v>
      </c>
      <c r="I1" s="232"/>
    </row>
    <row r="2" spans="1:9" x14ac:dyDescent="0.2">
      <c r="A2" s="148"/>
      <c r="B2" s="148"/>
      <c r="C2" s="148"/>
      <c r="D2" s="148"/>
      <c r="E2" s="148"/>
      <c r="F2" s="148"/>
      <c r="G2" s="148"/>
      <c r="H2" s="148"/>
      <c r="I2" s="148"/>
    </row>
    <row r="3" spans="1:9" x14ac:dyDescent="0.2">
      <c r="A3" s="148"/>
      <c r="B3" s="149" t="s">
        <v>201</v>
      </c>
      <c r="C3" s="148"/>
      <c r="D3" s="148"/>
      <c r="E3" s="148"/>
      <c r="F3" s="148"/>
      <c r="G3" s="148"/>
      <c r="H3" s="148"/>
      <c r="I3" s="148"/>
    </row>
    <row r="4" spans="1:9" x14ac:dyDescent="0.2">
      <c r="A4" s="148"/>
      <c r="B4" s="149" t="s">
        <v>200</v>
      </c>
      <c r="C4" s="148"/>
      <c r="D4" s="148"/>
      <c r="E4" s="148"/>
      <c r="F4" s="148"/>
      <c r="G4" s="148"/>
      <c r="H4" s="148"/>
      <c r="I4" s="148"/>
    </row>
    <row r="5" spans="1:9" x14ac:dyDescent="0.2">
      <c r="A5" s="148"/>
      <c r="B5" s="149" t="s">
        <v>211</v>
      </c>
      <c r="C5" s="148"/>
      <c r="D5" s="148"/>
      <c r="E5" s="148"/>
      <c r="F5" s="148"/>
      <c r="G5" s="148"/>
      <c r="H5" s="148"/>
      <c r="I5" s="148"/>
    </row>
    <row r="6" spans="1:9" x14ac:dyDescent="0.2">
      <c r="A6" s="148"/>
      <c r="B6" s="148"/>
      <c r="C6" s="148"/>
      <c r="D6" s="148"/>
      <c r="E6" s="148"/>
      <c r="G6" s="148"/>
      <c r="H6" s="148"/>
      <c r="I6" s="148"/>
    </row>
    <row r="7" spans="1:9" x14ac:dyDescent="0.2">
      <c r="B7" s="150" t="s">
        <v>152</v>
      </c>
      <c r="C7" s="150"/>
      <c r="D7" s="150"/>
      <c r="E7" s="150"/>
      <c r="F7" s="150"/>
      <c r="G7" s="150"/>
      <c r="H7" s="150"/>
      <c r="I7" s="148"/>
    </row>
    <row r="8" spans="1:9" x14ac:dyDescent="0.2">
      <c r="A8" s="148"/>
      <c r="B8" s="151" t="s">
        <v>202</v>
      </c>
      <c r="C8" s="148"/>
      <c r="D8" s="148"/>
      <c r="E8" s="148"/>
      <c r="F8" s="148"/>
      <c r="G8" s="148"/>
      <c r="H8" s="148"/>
      <c r="I8" s="148"/>
    </row>
    <row r="9" spans="1:9" x14ac:dyDescent="0.2">
      <c r="A9" s="148"/>
      <c r="B9" s="189" t="s">
        <v>204</v>
      </c>
      <c r="C9" s="148"/>
      <c r="D9" s="148"/>
      <c r="E9" s="148"/>
      <c r="F9" s="148"/>
      <c r="G9" s="148"/>
      <c r="H9" s="148"/>
      <c r="I9" s="148"/>
    </row>
    <row r="10" spans="1:9" x14ac:dyDescent="0.2">
      <c r="A10" s="148"/>
      <c r="B10" s="151" t="s">
        <v>203</v>
      </c>
      <c r="C10" s="148"/>
      <c r="D10" s="148"/>
      <c r="E10" s="148"/>
      <c r="F10" s="148"/>
      <c r="G10" s="148"/>
      <c r="H10" s="148"/>
      <c r="I10" s="148"/>
    </row>
    <row r="11" spans="1:9" x14ac:dyDescent="0.2">
      <c r="A11" s="148"/>
      <c r="B11" s="151" t="s">
        <v>208</v>
      </c>
      <c r="C11" s="148"/>
      <c r="D11" s="148"/>
      <c r="E11" s="148"/>
      <c r="F11" s="148"/>
      <c r="G11" s="148"/>
      <c r="H11" s="148"/>
      <c r="I11" s="148"/>
    </row>
    <row r="12" spans="1:9" x14ac:dyDescent="0.2">
      <c r="A12" s="148"/>
      <c r="B12" s="151" t="s">
        <v>205</v>
      </c>
      <c r="C12" s="148"/>
      <c r="D12" s="148"/>
      <c r="E12" s="148"/>
      <c r="F12" s="148"/>
      <c r="G12" s="148"/>
      <c r="H12" s="148"/>
      <c r="I12" s="148"/>
    </row>
    <row r="13" spans="1:9" x14ac:dyDescent="0.2">
      <c r="A13" s="148"/>
      <c r="B13" s="148"/>
      <c r="C13" s="148"/>
      <c r="D13" s="148"/>
      <c r="E13" s="148"/>
      <c r="F13" s="148"/>
      <c r="G13" s="148"/>
      <c r="H13" s="148"/>
      <c r="I13" s="148"/>
    </row>
    <row r="14" spans="1:9" x14ac:dyDescent="0.2">
      <c r="A14" s="148"/>
      <c r="B14" s="150" t="s">
        <v>153</v>
      </c>
      <c r="C14" s="152"/>
      <c r="D14" s="152"/>
      <c r="E14" s="152"/>
      <c r="F14" s="152"/>
      <c r="G14" s="152"/>
      <c r="H14" s="152"/>
      <c r="I14" s="148"/>
    </row>
    <row r="15" spans="1:9" x14ac:dyDescent="0.2">
      <c r="A15" s="148"/>
      <c r="B15" s="151" t="s">
        <v>206</v>
      </c>
      <c r="C15" s="148"/>
      <c r="D15" s="148"/>
      <c r="E15" s="148"/>
      <c r="F15" s="148"/>
      <c r="G15" s="148"/>
      <c r="H15" s="148"/>
      <c r="I15" s="148"/>
    </row>
    <row r="16" spans="1:9" x14ac:dyDescent="0.2">
      <c r="A16" s="148"/>
      <c r="B16" s="151" t="s">
        <v>253</v>
      </c>
      <c r="C16" s="148"/>
      <c r="D16" s="148"/>
      <c r="E16" s="148"/>
      <c r="F16" s="148"/>
      <c r="G16" s="148"/>
      <c r="H16" s="148"/>
      <c r="I16" s="148"/>
    </row>
    <row r="17" spans="1:9" x14ac:dyDescent="0.2">
      <c r="A17" s="148"/>
      <c r="B17" s="151" t="s">
        <v>212</v>
      </c>
      <c r="C17" s="148"/>
      <c r="D17" s="148"/>
      <c r="E17" s="148"/>
      <c r="F17" s="148"/>
      <c r="G17" s="148"/>
      <c r="H17" s="148"/>
      <c r="I17" s="148"/>
    </row>
    <row r="18" spans="1:9" x14ac:dyDescent="0.2">
      <c r="A18" s="148"/>
      <c r="B18" s="151" t="s">
        <v>207</v>
      </c>
      <c r="C18" s="148"/>
      <c r="D18" s="148"/>
      <c r="E18" s="148"/>
      <c r="F18" s="148"/>
      <c r="G18" s="148"/>
      <c r="H18" s="148"/>
      <c r="I18" s="148"/>
    </row>
    <row r="19" spans="1:9" x14ac:dyDescent="0.2">
      <c r="A19" s="148"/>
      <c r="B19" s="149"/>
      <c r="C19" s="148"/>
      <c r="D19" s="148"/>
      <c r="E19" s="148"/>
      <c r="F19" s="148"/>
      <c r="G19" s="148"/>
      <c r="H19" s="148"/>
      <c r="I19" s="148"/>
    </row>
    <row r="20" spans="1:9" x14ac:dyDescent="0.2">
      <c r="A20" s="148"/>
      <c r="B20" s="150" t="s">
        <v>154</v>
      </c>
      <c r="C20" s="152"/>
      <c r="D20" s="152"/>
      <c r="E20" s="152"/>
      <c r="F20" s="152"/>
      <c r="G20" s="152"/>
      <c r="H20" s="152"/>
      <c r="I20" s="148"/>
    </row>
    <row r="21" spans="1:9" x14ac:dyDescent="0.2">
      <c r="A21" s="148"/>
      <c r="B21" s="151" t="s">
        <v>322</v>
      </c>
      <c r="C21" s="148"/>
      <c r="D21" s="148"/>
      <c r="E21" s="148"/>
      <c r="F21" s="148"/>
      <c r="G21" s="148"/>
      <c r="H21" s="148"/>
      <c r="I21" s="148"/>
    </row>
    <row r="22" spans="1:9" x14ac:dyDescent="0.2">
      <c r="A22" s="148"/>
      <c r="B22" s="151" t="s">
        <v>213</v>
      </c>
      <c r="C22" s="148"/>
      <c r="D22" s="148"/>
      <c r="E22" s="148"/>
      <c r="F22" s="148"/>
      <c r="G22" s="148"/>
      <c r="H22" s="148"/>
      <c r="I22" s="148"/>
    </row>
    <row r="23" spans="1:9" x14ac:dyDescent="0.2">
      <c r="A23" s="148"/>
      <c r="B23" s="151" t="s">
        <v>209</v>
      </c>
      <c r="C23" s="148"/>
      <c r="D23" s="148"/>
      <c r="E23" s="148"/>
      <c r="F23" s="148"/>
      <c r="G23" s="148"/>
      <c r="H23" s="148"/>
      <c r="I23" s="148"/>
    </row>
    <row r="24" spans="1:9" x14ac:dyDescent="0.2">
      <c r="A24" s="148"/>
      <c r="B24" s="148"/>
      <c r="C24" s="148"/>
      <c r="D24" s="148"/>
      <c r="E24" s="148"/>
      <c r="F24" s="148"/>
      <c r="G24" s="148"/>
      <c r="H24" s="148"/>
      <c r="I24" s="148"/>
    </row>
    <row r="25" spans="1:9" x14ac:dyDescent="0.2">
      <c r="A25" s="148"/>
      <c r="B25" s="150" t="s">
        <v>155</v>
      </c>
      <c r="C25" s="152"/>
      <c r="D25" s="152"/>
      <c r="E25" s="152"/>
      <c r="F25" s="152"/>
      <c r="G25" s="152"/>
      <c r="H25" s="152"/>
      <c r="I25" s="148"/>
    </row>
    <row r="26" spans="1:9" x14ac:dyDescent="0.2">
      <c r="A26" s="148"/>
      <c r="B26" s="151" t="s">
        <v>210</v>
      </c>
      <c r="C26" s="148"/>
      <c r="D26" s="148"/>
      <c r="E26" s="148"/>
      <c r="F26" s="148"/>
      <c r="G26" s="148"/>
      <c r="H26" s="148"/>
      <c r="I26" s="148"/>
    </row>
    <row r="27" spans="1:9" x14ac:dyDescent="0.2">
      <c r="A27" s="148"/>
      <c r="B27" s="148"/>
      <c r="C27" s="148"/>
      <c r="D27" s="148"/>
      <c r="E27" s="148"/>
      <c r="F27" s="148"/>
      <c r="G27" s="148"/>
      <c r="H27" s="148"/>
      <c r="I27" s="148"/>
    </row>
    <row r="28" spans="1:9" x14ac:dyDescent="0.2">
      <c r="A28" s="148"/>
      <c r="B28" s="148"/>
      <c r="C28" s="148"/>
      <c r="D28" s="148"/>
      <c r="E28" s="148"/>
      <c r="F28" s="148"/>
      <c r="G28" s="148"/>
      <c r="H28" s="148"/>
      <c r="I28" s="148"/>
    </row>
    <row r="29" spans="1:9" x14ac:dyDescent="0.2">
      <c r="A29" s="148"/>
      <c r="C29" s="148"/>
      <c r="D29" s="148"/>
      <c r="E29" s="148"/>
      <c r="F29" s="148"/>
      <c r="G29" s="148"/>
      <c r="H29" s="148"/>
      <c r="I29" s="148"/>
    </row>
    <row r="30" spans="1:9" x14ac:dyDescent="0.2">
      <c r="A30" s="148"/>
      <c r="B30" s="148"/>
      <c r="C30" s="148"/>
      <c r="D30" s="148"/>
      <c r="E30" s="148"/>
      <c r="F30" s="148"/>
      <c r="G30" s="148"/>
      <c r="H30" s="148"/>
      <c r="I30" s="148"/>
    </row>
    <row r="31" spans="1:9" x14ac:dyDescent="0.2">
      <c r="A31" s="148"/>
      <c r="B31" s="148"/>
      <c r="C31" s="148"/>
      <c r="D31" s="148"/>
      <c r="E31" s="148"/>
      <c r="F31" s="148"/>
      <c r="G31" s="148"/>
      <c r="H31" s="148"/>
      <c r="I31" s="148"/>
    </row>
    <row r="32" spans="1:9" x14ac:dyDescent="0.2">
      <c r="A32" s="148"/>
      <c r="B32" s="148"/>
      <c r="C32" s="148"/>
      <c r="D32" s="148"/>
      <c r="E32" s="148"/>
      <c r="F32" s="148"/>
      <c r="G32" s="148"/>
      <c r="H32" s="148"/>
      <c r="I32" s="148"/>
    </row>
    <row r="33" spans="1:9" x14ac:dyDescent="0.2">
      <c r="A33" s="148"/>
      <c r="B33" s="148"/>
      <c r="C33" s="148"/>
      <c r="D33" s="148"/>
      <c r="E33" s="148"/>
      <c r="F33" s="148"/>
      <c r="G33" s="148"/>
      <c r="H33" s="148"/>
      <c r="I33" s="148"/>
    </row>
    <row r="34" spans="1:9" x14ac:dyDescent="0.2">
      <c r="A34" s="148"/>
      <c r="B34" s="148"/>
      <c r="C34" s="148"/>
      <c r="D34" s="148"/>
      <c r="E34" s="148"/>
      <c r="F34" s="148"/>
      <c r="G34" s="148"/>
      <c r="H34" s="148"/>
      <c r="I34" s="148"/>
    </row>
    <row r="35" spans="1:9" x14ac:dyDescent="0.2">
      <c r="A35" s="148"/>
      <c r="B35" s="148"/>
      <c r="C35" s="148"/>
      <c r="D35" s="148"/>
      <c r="E35" s="148"/>
      <c r="F35" s="148"/>
      <c r="G35" s="148"/>
      <c r="H35" s="148"/>
      <c r="I35" s="148"/>
    </row>
    <row r="36" spans="1:9" x14ac:dyDescent="0.2">
      <c r="A36" s="148"/>
      <c r="B36" s="148"/>
      <c r="C36" s="148"/>
      <c r="D36" s="148"/>
      <c r="E36" s="148"/>
      <c r="F36" s="148"/>
      <c r="G36" s="148"/>
      <c r="H36" s="148"/>
      <c r="I36" s="148"/>
    </row>
    <row r="37" spans="1:9" x14ac:dyDescent="0.2">
      <c r="A37" s="148"/>
      <c r="C37" s="148"/>
      <c r="D37" s="148"/>
      <c r="E37" s="148"/>
      <c r="F37" s="148"/>
      <c r="G37" s="148"/>
      <c r="H37" s="148"/>
      <c r="I37" s="148"/>
    </row>
    <row r="38" spans="1:9" x14ac:dyDescent="0.2">
      <c r="A38" s="148"/>
      <c r="C38" s="148"/>
      <c r="D38" s="148"/>
      <c r="E38" s="148"/>
      <c r="F38" s="148"/>
      <c r="G38" s="148"/>
      <c r="H38" s="148"/>
      <c r="I38" s="148"/>
    </row>
    <row r="39" spans="1:9" x14ac:dyDescent="0.2">
      <c r="A39" s="148"/>
      <c r="B39" s="148"/>
      <c r="C39" s="148"/>
      <c r="D39" s="148"/>
      <c r="E39" s="148"/>
      <c r="F39" s="148"/>
      <c r="G39" s="148"/>
      <c r="H39" s="148"/>
      <c r="I39" s="148"/>
    </row>
    <row r="40" spans="1:9" x14ac:dyDescent="0.2">
      <c r="A40" s="148"/>
      <c r="B40" s="148"/>
      <c r="C40" s="148"/>
      <c r="D40" s="148"/>
      <c r="E40" s="148"/>
      <c r="F40" s="148"/>
      <c r="G40" s="148"/>
      <c r="H40" s="148"/>
      <c r="I40" s="148"/>
    </row>
    <row r="41" spans="1:9" x14ac:dyDescent="0.2">
      <c r="A41" s="148"/>
      <c r="B41" s="148"/>
      <c r="C41" s="148"/>
      <c r="D41" s="148"/>
      <c r="E41" s="148"/>
      <c r="F41" s="148"/>
      <c r="G41" s="148"/>
      <c r="H41" s="148"/>
      <c r="I41" s="148"/>
    </row>
    <row r="42" spans="1:9" x14ac:dyDescent="0.2">
      <c r="A42" s="148"/>
      <c r="B42" s="148"/>
      <c r="C42" s="148"/>
      <c r="D42" s="148"/>
      <c r="E42" s="148"/>
      <c r="F42" s="148"/>
      <c r="G42" s="148"/>
      <c r="H42" s="148"/>
      <c r="I42" s="148"/>
    </row>
    <row r="43" spans="1:9" x14ac:dyDescent="0.2">
      <c r="A43" s="148"/>
      <c r="B43" s="148"/>
      <c r="C43" s="148"/>
      <c r="D43" s="148"/>
      <c r="E43" s="148"/>
      <c r="F43" s="148"/>
      <c r="G43" s="148"/>
      <c r="H43" s="148"/>
      <c r="I43" s="148"/>
    </row>
    <row r="44" spans="1:9" x14ac:dyDescent="0.2">
      <c r="A44" s="148"/>
      <c r="B44" s="148"/>
      <c r="C44" s="148"/>
      <c r="D44" s="148"/>
      <c r="E44" s="148"/>
      <c r="F44" s="148"/>
      <c r="G44" s="148"/>
      <c r="H44" s="148"/>
      <c r="I44" s="148"/>
    </row>
    <row r="45" spans="1:9" x14ac:dyDescent="0.2">
      <c r="A45" s="148"/>
      <c r="B45" s="148"/>
      <c r="C45" s="148"/>
      <c r="D45" s="148"/>
      <c r="E45" s="148"/>
      <c r="F45" s="148"/>
      <c r="G45" s="148"/>
      <c r="H45" s="148"/>
      <c r="I45" s="148"/>
    </row>
    <row r="46" spans="1:9" x14ac:dyDescent="0.2">
      <c r="A46" s="148"/>
      <c r="B46" s="148"/>
      <c r="C46" s="148"/>
      <c r="D46" s="148"/>
      <c r="E46" s="148"/>
      <c r="F46" s="148"/>
      <c r="G46" s="148"/>
      <c r="H46" s="148"/>
      <c r="I46" s="148"/>
    </row>
    <row r="47" spans="1:9" x14ac:dyDescent="0.2">
      <c r="A47" s="148"/>
      <c r="B47" s="148"/>
      <c r="C47" s="148"/>
      <c r="D47" s="148"/>
      <c r="E47" s="148"/>
      <c r="F47" s="148"/>
      <c r="G47" s="148"/>
      <c r="H47" s="148"/>
      <c r="I47" s="148"/>
    </row>
    <row r="48" spans="1:9" x14ac:dyDescent="0.2">
      <c r="A48" s="148"/>
      <c r="B48" s="148"/>
      <c r="C48" s="148"/>
      <c r="D48" s="148"/>
      <c r="E48" s="148"/>
      <c r="F48" s="148"/>
      <c r="G48" s="148"/>
      <c r="H48" s="148"/>
      <c r="I48" s="148"/>
    </row>
    <row r="49" spans="1:9" x14ac:dyDescent="0.2">
      <c r="A49" s="148"/>
      <c r="B49" s="148"/>
      <c r="C49" s="148"/>
      <c r="D49" s="148"/>
      <c r="E49" s="148"/>
      <c r="F49" s="148"/>
      <c r="G49" s="148"/>
      <c r="H49" s="148"/>
      <c r="I49" s="148"/>
    </row>
    <row r="50" spans="1:9" x14ac:dyDescent="0.2">
      <c r="A50" s="148"/>
      <c r="B50" s="148"/>
      <c r="C50" s="148"/>
      <c r="D50" s="148"/>
      <c r="E50" s="148"/>
      <c r="F50" s="148"/>
      <c r="G50" s="148"/>
      <c r="H50" s="148"/>
      <c r="I50" s="148"/>
    </row>
    <row r="51" spans="1:9" x14ac:dyDescent="0.2">
      <c r="A51" s="148"/>
      <c r="B51" s="148"/>
      <c r="C51" s="148"/>
      <c r="D51" s="148"/>
      <c r="E51" s="148"/>
      <c r="F51" s="148"/>
      <c r="G51" s="148"/>
      <c r="H51" s="148"/>
      <c r="I51" s="148"/>
    </row>
  </sheetData>
  <phoneticPr fontId="3" type="noConversion"/>
  <pageMargins left="0.75" right="0.75" top="1" bottom="1" header="0.5" footer="0.5"/>
  <pageSetup paperSize="9" orientation="portrait" r:id="rId1"/>
  <headerFooter alignWithMargins="0">
    <oddHeader xml:space="preserve">&amp;L&amp;F&amp;C
&amp;A&amp;R//JdS 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70"/>
  <sheetViews>
    <sheetView workbookViewId="0">
      <selection activeCell="BB20" sqref="BB20"/>
    </sheetView>
  </sheetViews>
  <sheetFormatPr defaultColWidth="11.42578125" defaultRowHeight="12.75" x14ac:dyDescent="0.2"/>
  <cols>
    <col min="1" max="37" width="9.140625" customWidth="1"/>
    <col min="38" max="38" width="10" bestFit="1" customWidth="1"/>
    <col min="39" max="39" width="9.28515625" bestFit="1" customWidth="1"/>
    <col min="40" max="40" width="10" bestFit="1" customWidth="1"/>
    <col min="41" max="42" width="9.28515625" bestFit="1" customWidth="1"/>
    <col min="43" max="43" width="11" bestFit="1" customWidth="1"/>
    <col min="44" max="44" width="10" bestFit="1" customWidth="1"/>
    <col min="45" max="49" width="9.28515625" bestFit="1" customWidth="1"/>
    <col min="50" max="256" width="9.140625" customWidth="1"/>
  </cols>
  <sheetData>
    <row r="1" spans="1:57" ht="20.25" x14ac:dyDescent="0.3">
      <c r="B1" s="134" t="s">
        <v>123</v>
      </c>
      <c r="AI1" s="44"/>
      <c r="AJ1" s="45" t="s">
        <v>34</v>
      </c>
      <c r="AK1" s="45"/>
      <c r="AL1" s="46"/>
      <c r="AN1" s="44"/>
      <c r="AO1" s="46" t="s">
        <v>46</v>
      </c>
    </row>
    <row r="2" spans="1:57" x14ac:dyDescent="0.2">
      <c r="I2" s="242" t="s">
        <v>9</v>
      </c>
      <c r="J2" s="242"/>
      <c r="K2" s="242"/>
      <c r="L2" s="242"/>
      <c r="Q2" t="s">
        <v>60</v>
      </c>
      <c r="X2" t="s">
        <v>120</v>
      </c>
      <c r="AI2" s="47"/>
      <c r="AJ2" s="14"/>
      <c r="AK2" s="14"/>
      <c r="AL2" s="48"/>
      <c r="AN2" s="47"/>
      <c r="AO2" s="48"/>
    </row>
    <row r="3" spans="1:57" x14ac:dyDescent="0.2">
      <c r="A3" s="38" t="s">
        <v>20</v>
      </c>
      <c r="B3" s="38"/>
      <c r="J3" t="s">
        <v>8</v>
      </c>
      <c r="L3" t="s">
        <v>10</v>
      </c>
      <c r="R3" t="s">
        <v>61</v>
      </c>
      <c r="S3" t="s">
        <v>62</v>
      </c>
      <c r="T3" t="s">
        <v>63</v>
      </c>
      <c r="U3" t="s">
        <v>64</v>
      </c>
      <c r="V3" t="s">
        <v>65</v>
      </c>
      <c r="Y3" t="s">
        <v>61</v>
      </c>
      <c r="Z3" t="s">
        <v>62</v>
      </c>
      <c r="AA3" t="s">
        <v>63</v>
      </c>
      <c r="AB3" t="s">
        <v>64</v>
      </c>
      <c r="AC3" t="s">
        <v>65</v>
      </c>
      <c r="AI3" s="49" t="s">
        <v>38</v>
      </c>
      <c r="AJ3" s="14" t="s">
        <v>27</v>
      </c>
      <c r="AK3" s="14" t="s">
        <v>28</v>
      </c>
      <c r="AL3" s="48" t="s">
        <v>32</v>
      </c>
      <c r="AN3" s="49" t="s">
        <v>38</v>
      </c>
      <c r="AO3" s="48"/>
    </row>
    <row r="4" spans="1:57" x14ac:dyDescent="0.2">
      <c r="A4" t="s">
        <v>2</v>
      </c>
      <c r="B4">
        <v>1000</v>
      </c>
      <c r="C4" t="s">
        <v>3</v>
      </c>
      <c r="I4" s="27" t="s">
        <v>1</v>
      </c>
      <c r="J4" s="28" t="s">
        <v>7</v>
      </c>
      <c r="K4" s="29" t="s">
        <v>0</v>
      </c>
      <c r="L4" s="30" t="s">
        <v>7</v>
      </c>
      <c r="Q4" t="s">
        <v>6</v>
      </c>
      <c r="R4" s="3">
        <f>I28</f>
        <v>43634.761477734028</v>
      </c>
      <c r="S4" s="3">
        <f>O28</f>
        <v>16426.325963015071</v>
      </c>
      <c r="T4" s="3">
        <f>X28</f>
        <v>26821.150930815194</v>
      </c>
      <c r="U4" s="3">
        <f>AK28</f>
        <v>0.24000000000000019</v>
      </c>
      <c r="V4" s="3">
        <f>BC28</f>
        <v>0.24000000000000019</v>
      </c>
      <c r="X4" t="s">
        <v>6</v>
      </c>
      <c r="Y4" s="3"/>
      <c r="Z4" s="3"/>
      <c r="AA4" s="3"/>
      <c r="AB4" s="3"/>
      <c r="AC4" s="3"/>
      <c r="AI4" s="50" t="s">
        <v>36</v>
      </c>
      <c r="AJ4" s="156">
        <f>Simulations!G21</f>
        <v>0.8</v>
      </c>
      <c r="AK4" s="156">
        <f>Simulations!H21</f>
        <v>0</v>
      </c>
      <c r="AL4" s="48"/>
      <c r="AN4" s="50" t="s">
        <v>36</v>
      </c>
      <c r="AO4" s="48">
        <v>16</v>
      </c>
    </row>
    <row r="5" spans="1:57" x14ac:dyDescent="0.2">
      <c r="A5" t="s">
        <v>6</v>
      </c>
      <c r="B5" s="154">
        <f>Simulations!G16</f>
        <v>1</v>
      </c>
      <c r="C5" s="35" t="s">
        <v>15</v>
      </c>
      <c r="I5" s="12">
        <v>1</v>
      </c>
      <c r="J5" s="21">
        <v>0.17199999999999999</v>
      </c>
      <c r="K5" s="23">
        <v>1</v>
      </c>
      <c r="L5" s="25">
        <v>6.9072225201686502E-2</v>
      </c>
      <c r="Q5">
        <v>1</v>
      </c>
      <c r="R5" s="3">
        <v>49881.406273477631</v>
      </c>
      <c r="S5" s="3">
        <v>22510.999788838599</v>
      </c>
      <c r="T5" s="3">
        <v>21617.824098523528</v>
      </c>
      <c r="U5" s="3">
        <v>3135.8053993076605</v>
      </c>
      <c r="V5" s="3">
        <v>2172.0846763305608</v>
      </c>
      <c r="X5">
        <v>1</v>
      </c>
      <c r="Y5" s="3"/>
      <c r="Z5" s="3"/>
      <c r="AA5" s="3">
        <v>1477.897296237335</v>
      </c>
      <c r="AB5" s="3">
        <v>285.18482431829375</v>
      </c>
      <c r="AC5" s="3">
        <v>133.56410313645213</v>
      </c>
      <c r="AI5" s="50" t="s">
        <v>35</v>
      </c>
      <c r="AJ5" s="156">
        <f>Simulations!G22</f>
        <v>0.2</v>
      </c>
      <c r="AK5" s="156">
        <f>Simulations!H22</f>
        <v>0</v>
      </c>
      <c r="AL5" s="158">
        <f>Simulations!I22</f>
        <v>0</v>
      </c>
      <c r="AN5" s="50" t="s">
        <v>35</v>
      </c>
      <c r="AO5" s="48">
        <v>8</v>
      </c>
    </row>
    <row r="6" spans="1:57" ht="13.5" thickBot="1" x14ac:dyDescent="0.25">
      <c r="I6" s="12">
        <v>2</v>
      </c>
      <c r="J6" s="21">
        <v>0.13980000000000004</v>
      </c>
      <c r="K6" s="23">
        <v>2</v>
      </c>
      <c r="L6" s="25">
        <v>1.9765469388988034E-2</v>
      </c>
      <c r="Q6">
        <v>2</v>
      </c>
      <c r="R6" s="3">
        <v>47377.35208160332</v>
      </c>
      <c r="S6" s="3">
        <v>2840.8248817752001</v>
      </c>
      <c r="T6" s="3">
        <v>18340.917846151035</v>
      </c>
      <c r="U6" s="3">
        <v>521.8536394077247</v>
      </c>
      <c r="V6" s="3">
        <v>1854.7536865762856</v>
      </c>
      <c r="X6">
        <v>2</v>
      </c>
      <c r="Y6" s="3"/>
      <c r="Z6" s="3"/>
      <c r="AA6" s="3">
        <v>1253.8723958434389</v>
      </c>
      <c r="AB6" s="3">
        <v>47.45981319734075</v>
      </c>
      <c r="AC6" s="3">
        <v>114.05103833479153</v>
      </c>
      <c r="AI6" s="51" t="s">
        <v>37</v>
      </c>
      <c r="AJ6" s="52"/>
      <c r="AK6" s="157">
        <f>Simulations!H23</f>
        <v>0</v>
      </c>
      <c r="AL6" s="159">
        <f>Simulations!I23</f>
        <v>0</v>
      </c>
      <c r="AN6" s="51" t="s">
        <v>37</v>
      </c>
      <c r="AO6" s="53">
        <v>4</v>
      </c>
    </row>
    <row r="7" spans="1:57" x14ac:dyDescent="0.2">
      <c r="A7" s="36" t="s">
        <v>16</v>
      </c>
      <c r="B7" s="36"/>
      <c r="I7" s="12">
        <v>3</v>
      </c>
      <c r="J7" s="21">
        <v>9.7500000000000003E-2</v>
      </c>
      <c r="K7" s="23">
        <v>3</v>
      </c>
      <c r="L7" s="25">
        <v>0.114</v>
      </c>
      <c r="Q7">
        <v>3</v>
      </c>
      <c r="R7" s="3">
        <v>50623.413286068084</v>
      </c>
      <c r="S7" s="3">
        <v>7185.4301353237643</v>
      </c>
      <c r="T7" s="3">
        <v>18810.715687696509</v>
      </c>
      <c r="U7" s="3">
        <v>767.83743625666352</v>
      </c>
      <c r="V7" s="3">
        <v>1776.9517994194175</v>
      </c>
      <c r="X7">
        <v>3</v>
      </c>
      <c r="Y7" s="3"/>
      <c r="Z7" s="3"/>
      <c r="AA7" s="3">
        <v>1285.9900112257194</v>
      </c>
      <c r="AB7" s="3">
        <v>69.830731336903824</v>
      </c>
      <c r="AC7" s="3">
        <v>109.26690657709882</v>
      </c>
    </row>
    <row r="8" spans="1:57" x14ac:dyDescent="0.2">
      <c r="A8" t="s">
        <v>17</v>
      </c>
      <c r="B8">
        <v>0.6</v>
      </c>
      <c r="C8" t="s">
        <v>23</v>
      </c>
      <c r="I8" s="12">
        <v>4</v>
      </c>
      <c r="J8" s="21">
        <v>6.5000000000000002E-2</v>
      </c>
      <c r="K8" s="23">
        <v>4</v>
      </c>
      <c r="L8" s="25">
        <v>3.6077580820154463E-2</v>
      </c>
      <c r="AA8" s="8"/>
      <c r="AB8" s="6"/>
    </row>
    <row r="9" spans="1:57" x14ac:dyDescent="0.2">
      <c r="A9" t="s">
        <v>18</v>
      </c>
      <c r="B9">
        <v>1000</v>
      </c>
      <c r="I9" s="12">
        <v>5</v>
      </c>
      <c r="J9" s="21">
        <v>4.230000000000006E-2</v>
      </c>
      <c r="K9" s="23">
        <v>5</v>
      </c>
      <c r="L9" s="25">
        <v>3.0235583223325944E-2</v>
      </c>
      <c r="S9" s="8"/>
      <c r="T9" s="6"/>
      <c r="U9" s="6"/>
    </row>
    <row r="10" spans="1:57" x14ac:dyDescent="0.2">
      <c r="A10" t="s">
        <v>21</v>
      </c>
      <c r="B10">
        <v>500</v>
      </c>
      <c r="I10" s="12">
        <v>6</v>
      </c>
      <c r="J10" s="21">
        <v>2.9400000000000037E-2</v>
      </c>
      <c r="K10" s="23">
        <v>6</v>
      </c>
      <c r="L10" s="25">
        <v>4.8209026825443972E-2</v>
      </c>
      <c r="S10" s="8"/>
      <c r="T10" s="6"/>
      <c r="U10" s="6"/>
      <c r="X10" s="37" t="s">
        <v>53</v>
      </c>
      <c r="Y10" s="37"/>
      <c r="AK10" s="37" t="s">
        <v>54</v>
      </c>
      <c r="AL10" s="37"/>
      <c r="BC10" s="37" t="s">
        <v>55</v>
      </c>
      <c r="BD10" s="37"/>
    </row>
    <row r="11" spans="1:57" x14ac:dyDescent="0.2">
      <c r="A11" t="s">
        <v>95</v>
      </c>
      <c r="B11">
        <v>0.1</v>
      </c>
      <c r="C11" t="s">
        <v>96</v>
      </c>
      <c r="I11" s="12">
        <v>7</v>
      </c>
      <c r="J11" s="21">
        <v>2.629999999999999E-2</v>
      </c>
      <c r="K11" s="23">
        <v>7</v>
      </c>
      <c r="L11" s="25">
        <v>5.9929512577438525E-2</v>
      </c>
      <c r="S11" s="8"/>
      <c r="T11" s="6"/>
      <c r="U11" s="6"/>
      <c r="X11" t="s">
        <v>59</v>
      </c>
      <c r="Y11">
        <v>0.02</v>
      </c>
      <c r="Z11" t="s">
        <v>47</v>
      </c>
      <c r="AK11" t="s">
        <v>59</v>
      </c>
      <c r="AL11">
        <v>1.4999999999999999E-2</v>
      </c>
      <c r="AM11" t="s">
        <v>47</v>
      </c>
      <c r="BC11" t="s">
        <v>59</v>
      </c>
      <c r="BD11">
        <v>0.01</v>
      </c>
      <c r="BE11" t="s">
        <v>47</v>
      </c>
    </row>
    <row r="12" spans="1:57" x14ac:dyDescent="0.2">
      <c r="I12" s="12">
        <v>8</v>
      </c>
      <c r="J12" s="21">
        <v>3.3000000000000029E-2</v>
      </c>
      <c r="K12" s="23">
        <v>8</v>
      </c>
      <c r="L12" s="25">
        <v>6.7691412461076877E-2</v>
      </c>
      <c r="S12" s="8"/>
      <c r="T12" s="6"/>
      <c r="U12" s="6"/>
      <c r="X12" t="s">
        <v>18</v>
      </c>
      <c r="Y12">
        <v>300</v>
      </c>
      <c r="Z12" t="s">
        <v>57</v>
      </c>
      <c r="AK12" t="s">
        <v>18</v>
      </c>
      <c r="AL12" s="133">
        <v>1E-3</v>
      </c>
      <c r="AM12" t="s">
        <v>148</v>
      </c>
      <c r="BC12" t="s">
        <v>18</v>
      </c>
      <c r="BD12" s="133">
        <v>1E-3</v>
      </c>
      <c r="BE12" t="s">
        <v>150</v>
      </c>
    </row>
    <row r="13" spans="1:57" x14ac:dyDescent="0.2">
      <c r="A13" s="37" t="s">
        <v>19</v>
      </c>
      <c r="B13" s="37"/>
      <c r="I13" s="12">
        <v>9</v>
      </c>
      <c r="J13" s="21">
        <v>4.9500000000000044E-2</v>
      </c>
      <c r="K13" s="23">
        <v>9</v>
      </c>
      <c r="L13" s="25">
        <v>3.9256651152745715E-2</v>
      </c>
      <c r="S13" s="8"/>
      <c r="T13" s="6"/>
      <c r="U13" s="6"/>
      <c r="X13" t="s">
        <v>21</v>
      </c>
      <c r="Y13">
        <v>200</v>
      </c>
      <c r="AK13" t="s">
        <v>21</v>
      </c>
      <c r="AL13" s="133">
        <v>1E-3</v>
      </c>
      <c r="AM13" t="s">
        <v>149</v>
      </c>
      <c r="BC13" t="s">
        <v>21</v>
      </c>
      <c r="BD13" s="133">
        <v>1E-3</v>
      </c>
      <c r="BE13" t="s">
        <v>149</v>
      </c>
    </row>
    <row r="14" spans="1:57" x14ac:dyDescent="0.2">
      <c r="A14" t="s">
        <v>17</v>
      </c>
      <c r="B14">
        <v>8.0000000000000002E-3</v>
      </c>
      <c r="C14" t="s">
        <v>22</v>
      </c>
      <c r="I14" s="12">
        <v>10</v>
      </c>
      <c r="J14" s="21">
        <v>7.580000000000009E-2</v>
      </c>
      <c r="K14" s="23">
        <v>10</v>
      </c>
      <c r="L14" s="25">
        <v>6.077167123205305E-3</v>
      </c>
      <c r="S14" s="8"/>
      <c r="T14" s="6"/>
      <c r="U14" s="6"/>
      <c r="X14" t="s">
        <v>94</v>
      </c>
      <c r="Y14">
        <v>0.01</v>
      </c>
      <c r="Z14" t="s">
        <v>97</v>
      </c>
      <c r="AK14" t="s">
        <v>94</v>
      </c>
      <c r="AL14">
        <v>0.01</v>
      </c>
      <c r="AM14" t="s">
        <v>97</v>
      </c>
      <c r="BC14" t="s">
        <v>94</v>
      </c>
      <c r="BD14">
        <v>5.0000000000000001E-3</v>
      </c>
      <c r="BE14" t="s">
        <v>97</v>
      </c>
    </row>
    <row r="15" spans="1:57" x14ac:dyDescent="0.2">
      <c r="A15" t="s">
        <v>18</v>
      </c>
      <c r="B15">
        <v>1000</v>
      </c>
      <c r="I15" s="12">
        <v>11</v>
      </c>
      <c r="J15" s="21">
        <v>0.1119</v>
      </c>
      <c r="K15" s="23">
        <v>11</v>
      </c>
      <c r="L15" s="25">
        <v>7.5139830486482276E-2</v>
      </c>
      <c r="S15" s="8"/>
      <c r="T15" s="6"/>
      <c r="U15" s="6"/>
    </row>
    <row r="16" spans="1:57" x14ac:dyDescent="0.2">
      <c r="A16" t="s">
        <v>21</v>
      </c>
      <c r="B16">
        <v>500</v>
      </c>
      <c r="I16" s="13">
        <v>12</v>
      </c>
      <c r="J16" s="22">
        <v>0.15780000000000005</v>
      </c>
      <c r="K16" s="23">
        <v>12</v>
      </c>
      <c r="L16" s="25">
        <v>5.5553526029633572E-2</v>
      </c>
      <c r="S16" s="8"/>
      <c r="T16" s="6"/>
      <c r="U16" s="6"/>
    </row>
    <row r="17" spans="1:66" x14ac:dyDescent="0.2">
      <c r="A17" t="s">
        <v>33</v>
      </c>
      <c r="B17">
        <v>3</v>
      </c>
      <c r="I17" s="15"/>
      <c r="J17" s="16">
        <f>SUM(J5:J16)</f>
        <v>1.0003000000000002</v>
      </c>
      <c r="K17" s="23">
        <v>13</v>
      </c>
      <c r="L17" s="25">
        <v>5.1043009715475204E-3</v>
      </c>
      <c r="S17" s="8"/>
      <c r="T17" s="6"/>
      <c r="U17" s="6"/>
    </row>
    <row r="18" spans="1:66" x14ac:dyDescent="0.2">
      <c r="A18" t="s">
        <v>94</v>
      </c>
      <c r="B18">
        <v>0.1</v>
      </c>
      <c r="C18" t="s">
        <v>97</v>
      </c>
      <c r="I18" s="15"/>
      <c r="J18" s="16"/>
      <c r="K18" s="23">
        <v>14</v>
      </c>
      <c r="L18" s="25">
        <v>3.1047597487792719E-2</v>
      </c>
      <c r="S18" s="8"/>
      <c r="T18" s="6"/>
      <c r="U18" s="6"/>
    </row>
    <row r="19" spans="1:66" x14ac:dyDescent="0.2">
      <c r="I19" s="15"/>
      <c r="J19" s="16"/>
      <c r="K19" s="23">
        <v>15</v>
      </c>
      <c r="L19" s="25">
        <v>7.9860337373920356E-2</v>
      </c>
      <c r="S19" s="8"/>
      <c r="T19" s="6"/>
      <c r="U19" s="6"/>
      <c r="X19">
        <f>20*12</f>
        <v>240</v>
      </c>
      <c r="Y19">
        <f>X19*60</f>
        <v>14400</v>
      </c>
    </row>
    <row r="20" spans="1:66" x14ac:dyDescent="0.2">
      <c r="I20" s="15"/>
      <c r="J20" s="16"/>
      <c r="K20" s="23">
        <v>16</v>
      </c>
      <c r="L20" s="25">
        <v>6.7423721964013764E-2</v>
      </c>
      <c r="S20" s="8"/>
      <c r="T20" s="6"/>
      <c r="U20" s="6"/>
      <c r="X20">
        <f>200*20</f>
        <v>4000</v>
      </c>
    </row>
    <row r="21" spans="1:66" x14ac:dyDescent="0.2">
      <c r="I21" s="15"/>
      <c r="J21" s="16"/>
      <c r="K21" s="23">
        <v>17</v>
      </c>
      <c r="L21" s="25">
        <v>1.3795660843621001E-2</v>
      </c>
      <c r="S21" s="8"/>
      <c r="T21" s="6"/>
      <c r="U21" s="6"/>
    </row>
    <row r="22" spans="1:66" x14ac:dyDescent="0.2">
      <c r="I22" s="15"/>
      <c r="J22" s="16"/>
      <c r="K22" s="23">
        <v>18</v>
      </c>
      <c r="L22" s="25">
        <v>2.6825625554249298E-2</v>
      </c>
      <c r="S22" s="8"/>
      <c r="T22" s="6"/>
      <c r="U22" s="6"/>
    </row>
    <row r="23" spans="1:66" x14ac:dyDescent="0.2">
      <c r="I23" s="15"/>
      <c r="J23" s="16"/>
      <c r="K23" s="23">
        <v>19</v>
      </c>
      <c r="L23" s="25">
        <v>6.2092204080494526E-2</v>
      </c>
      <c r="S23" s="8"/>
      <c r="T23" s="6"/>
      <c r="U23" s="6"/>
    </row>
    <row r="24" spans="1:66" x14ac:dyDescent="0.2">
      <c r="J24" s="7"/>
      <c r="K24" s="24">
        <v>20</v>
      </c>
      <c r="L24" s="26">
        <v>9.3169583893082941E-2</v>
      </c>
      <c r="S24" s="8"/>
      <c r="T24" s="6"/>
      <c r="U24" s="6"/>
    </row>
    <row r="25" spans="1:66" x14ac:dyDescent="0.2">
      <c r="J25" s="7"/>
      <c r="L25" s="20">
        <f>SUM(L5:L24)</f>
        <v>1.0003270174589036</v>
      </c>
      <c r="S25" s="19"/>
      <c r="T25" s="18"/>
      <c r="U25" s="18"/>
    </row>
    <row r="26" spans="1:66" x14ac:dyDescent="0.2">
      <c r="J26" s="7"/>
      <c r="L26" s="14"/>
      <c r="S26" s="8"/>
      <c r="T26" s="8"/>
      <c r="U26" s="8"/>
    </row>
    <row r="27" spans="1:66" ht="13.5" thickBot="1" x14ac:dyDescent="0.25">
      <c r="C27" s="11">
        <v>1</v>
      </c>
      <c r="D27" s="32">
        <v>2</v>
      </c>
      <c r="E27" s="33">
        <v>3</v>
      </c>
      <c r="F27" s="15" t="s">
        <v>12</v>
      </c>
      <c r="I27" s="91" t="s">
        <v>16</v>
      </c>
      <c r="O27" s="91" t="s">
        <v>31</v>
      </c>
      <c r="P27" s="17"/>
      <c r="Q27" s="17"/>
      <c r="S27" s="7"/>
      <c r="T27" s="7"/>
      <c r="U27" s="7"/>
      <c r="X27" s="17" t="s">
        <v>27</v>
      </c>
      <c r="Y27" s="17"/>
      <c r="Z27" s="17"/>
      <c r="AA27" s="17"/>
      <c r="AC27" s="7"/>
      <c r="AD27" s="7"/>
      <c r="AI27" s="54" t="s">
        <v>56</v>
      </c>
      <c r="AK27" s="17" t="s">
        <v>28</v>
      </c>
      <c r="AM27" s="7"/>
      <c r="AN27" s="7"/>
      <c r="AO27" s="7"/>
      <c r="AP27" s="7"/>
      <c r="BC27" s="17" t="s">
        <v>32</v>
      </c>
      <c r="BE27" s="7"/>
      <c r="BF27" s="7"/>
    </row>
    <row r="28" spans="1:66" x14ac:dyDescent="0.2">
      <c r="C28" s="239" t="s">
        <v>2</v>
      </c>
      <c r="D28" s="240"/>
      <c r="E28" s="241"/>
      <c r="F28" t="s">
        <v>5</v>
      </c>
      <c r="I28" s="74">
        <f>SUM(I30:I269)</f>
        <v>43634.761477734028</v>
      </c>
      <c r="J28" s="44" t="s">
        <v>50</v>
      </c>
      <c r="K28" s="45"/>
      <c r="L28" s="45"/>
      <c r="M28" s="46" t="s">
        <v>29</v>
      </c>
      <c r="O28" s="74">
        <f>SUM(O30:O269)</f>
        <v>16426.325963015071</v>
      </c>
      <c r="P28" s="44" t="s">
        <v>25</v>
      </c>
      <c r="Q28" s="46"/>
      <c r="R28" s="44" t="s">
        <v>49</v>
      </c>
      <c r="S28" s="45"/>
      <c r="T28" s="45"/>
      <c r="U28" s="45"/>
      <c r="V28" s="46" t="s">
        <v>29</v>
      </c>
      <c r="X28" s="74">
        <f>SUM(X30:X269)</f>
        <v>26821.150930815194</v>
      </c>
      <c r="Y28" s="44" t="s">
        <v>25</v>
      </c>
      <c r="Z28" s="45"/>
      <c r="AA28" s="75"/>
      <c r="AB28" s="46"/>
      <c r="AC28" s="44" t="s">
        <v>51</v>
      </c>
      <c r="AD28" s="45"/>
      <c r="AE28" s="45"/>
      <c r="AF28" s="45"/>
      <c r="AG28" s="46" t="s">
        <v>29</v>
      </c>
      <c r="AI28" s="54"/>
      <c r="AK28" s="74">
        <f>SUM(AK30:AK269)</f>
        <v>0.24000000000000019</v>
      </c>
      <c r="AL28" s="44" t="s">
        <v>25</v>
      </c>
      <c r="AM28" s="45"/>
      <c r="AN28" s="45"/>
      <c r="AO28" s="45"/>
      <c r="AP28" s="45"/>
      <c r="AQ28" s="45"/>
      <c r="AR28" s="46"/>
      <c r="AS28" s="44" t="s">
        <v>51</v>
      </c>
      <c r="AT28" s="45"/>
      <c r="AU28" s="45"/>
      <c r="AV28" s="45"/>
      <c r="AW28" s="46" t="s">
        <v>29</v>
      </c>
      <c r="BC28" s="74">
        <f>SUM(BC30:BC269)</f>
        <v>0.24000000000000019</v>
      </c>
      <c r="BD28" s="44" t="s">
        <v>25</v>
      </c>
      <c r="BE28" s="45"/>
      <c r="BF28" s="45"/>
      <c r="BG28" s="45"/>
      <c r="BH28" s="45" t="s">
        <v>58</v>
      </c>
      <c r="BI28" s="46"/>
      <c r="BJ28" s="44" t="s">
        <v>51</v>
      </c>
      <c r="BK28" s="45"/>
      <c r="BL28" s="45"/>
      <c r="BM28" s="45"/>
      <c r="BN28" s="46" t="s">
        <v>29</v>
      </c>
    </row>
    <row r="29" spans="1:66" x14ac:dyDescent="0.2">
      <c r="A29" s="1" t="s">
        <v>0</v>
      </c>
      <c r="B29" s="2" t="s">
        <v>1</v>
      </c>
      <c r="C29" s="27" t="s">
        <v>4</v>
      </c>
      <c r="D29" s="34" t="s">
        <v>13</v>
      </c>
      <c r="E29" s="10" t="s">
        <v>14</v>
      </c>
      <c r="F29" t="s">
        <v>2</v>
      </c>
      <c r="I29" s="66" t="s">
        <v>24</v>
      </c>
      <c r="J29" s="47" t="s">
        <v>26</v>
      </c>
      <c r="K29" s="14" t="s">
        <v>27</v>
      </c>
      <c r="L29" s="14" t="s">
        <v>28</v>
      </c>
      <c r="M29" s="48" t="s">
        <v>30</v>
      </c>
      <c r="O29" s="66" t="s">
        <v>24</v>
      </c>
      <c r="P29" s="47" t="s">
        <v>36</v>
      </c>
      <c r="Q29" s="48" t="s">
        <v>52</v>
      </c>
      <c r="R29" s="47" t="s">
        <v>27</v>
      </c>
      <c r="S29" s="14" t="s">
        <v>28</v>
      </c>
      <c r="T29" s="14" t="s">
        <v>32</v>
      </c>
      <c r="U29" s="15" t="s">
        <v>98</v>
      </c>
      <c r="V29" s="48" t="s">
        <v>30</v>
      </c>
      <c r="X29" s="66" t="s">
        <v>24</v>
      </c>
      <c r="Y29" s="47" t="s">
        <v>36</v>
      </c>
      <c r="Z29" s="14" t="s">
        <v>35</v>
      </c>
      <c r="AA29" s="15" t="s">
        <v>58</v>
      </c>
      <c r="AB29" s="48" t="s">
        <v>52</v>
      </c>
      <c r="AC29" s="47" t="s">
        <v>28</v>
      </c>
      <c r="AD29" s="14" t="s">
        <v>32</v>
      </c>
      <c r="AE29" s="14" t="s">
        <v>48</v>
      </c>
      <c r="AF29" s="15" t="s">
        <v>98</v>
      </c>
      <c r="AG29" s="48" t="s">
        <v>30</v>
      </c>
      <c r="AI29" s="54" t="s">
        <v>24</v>
      </c>
      <c r="AK29" s="66" t="s">
        <v>24</v>
      </c>
      <c r="AL29" s="47" t="s">
        <v>36</v>
      </c>
      <c r="AM29" s="14" t="s">
        <v>35</v>
      </c>
      <c r="AN29" s="14" t="s">
        <v>27</v>
      </c>
      <c r="AO29" s="14" t="s">
        <v>28</v>
      </c>
      <c r="AP29" s="14" t="s">
        <v>32</v>
      </c>
      <c r="AQ29" s="14" t="s">
        <v>58</v>
      </c>
      <c r="AR29" s="48" t="s">
        <v>52</v>
      </c>
      <c r="AS29" s="47" t="s">
        <v>28</v>
      </c>
      <c r="AT29" s="14" t="s">
        <v>32</v>
      </c>
      <c r="AU29" s="14" t="s">
        <v>48</v>
      </c>
      <c r="AV29" s="15" t="s">
        <v>98</v>
      </c>
      <c r="AW29" s="48" t="s">
        <v>30</v>
      </c>
      <c r="BC29" s="66" t="s">
        <v>24</v>
      </c>
      <c r="BD29" s="47" t="s">
        <v>35</v>
      </c>
      <c r="BE29" s="14" t="s">
        <v>27</v>
      </c>
      <c r="BF29" s="14" t="s">
        <v>28</v>
      </c>
      <c r="BG29" s="14" t="s">
        <v>32</v>
      </c>
      <c r="BH29" s="14" t="s">
        <v>25</v>
      </c>
      <c r="BI29" s="48" t="s">
        <v>52</v>
      </c>
      <c r="BJ29" s="47" t="s">
        <v>28</v>
      </c>
      <c r="BK29" s="14" t="s">
        <v>32</v>
      </c>
      <c r="BL29" s="14" t="s">
        <v>48</v>
      </c>
      <c r="BM29" s="15" t="s">
        <v>98</v>
      </c>
      <c r="BN29" s="48" t="s">
        <v>30</v>
      </c>
    </row>
    <row r="30" spans="1:66" x14ac:dyDescent="0.2">
      <c r="A30" s="3">
        <v>1</v>
      </c>
      <c r="B30">
        <v>1</v>
      </c>
      <c r="C30" s="9">
        <f>$B$4/COUNT($B$30:$B$269)</f>
        <v>4.166666666666667</v>
      </c>
      <c r="D30" s="9">
        <f>($B$4/20)*VLOOKUP(B30,$I$5:$J$16,2)</f>
        <v>8.6</v>
      </c>
      <c r="E30" s="9">
        <f>20*VLOOKUP(A30,$K$5:$L$24,2)*D30</f>
        <v>11.880422734690077</v>
      </c>
      <c r="F30" s="9">
        <f>IF($B$5=1,C30,IF($B$5=2,D30,E30))</f>
        <v>4.166666666666667</v>
      </c>
      <c r="I30" s="67">
        <f>$B$10</f>
        <v>500</v>
      </c>
      <c r="J30" s="85">
        <f>P30</f>
        <v>2000</v>
      </c>
      <c r="K30" s="89">
        <f>Y30</f>
        <v>1600</v>
      </c>
      <c r="L30" s="80">
        <f>AL30</f>
        <v>0</v>
      </c>
      <c r="M30" s="86">
        <f>SUM(J30:L30)</f>
        <v>3600</v>
      </c>
      <c r="O30" s="67">
        <f>B16</f>
        <v>500</v>
      </c>
      <c r="P30" s="76">
        <f>I30*O30*$B$14</f>
        <v>2000</v>
      </c>
      <c r="Q30" s="83">
        <f t="shared" ref="Q30:Q93" si="0">P30/$B$17</f>
        <v>666.66666666666663</v>
      </c>
      <c r="R30" s="85">
        <f>Z30</f>
        <v>400</v>
      </c>
      <c r="S30" s="80">
        <f>AM30</f>
        <v>0</v>
      </c>
      <c r="T30" s="80">
        <f>BD30</f>
        <v>0</v>
      </c>
      <c r="U30" s="89">
        <f t="shared" ref="U30:U38" si="1">$B$18*O30</f>
        <v>50</v>
      </c>
      <c r="V30" s="70">
        <f>MAX(U30,SUM(R30:T30))</f>
        <v>400</v>
      </c>
      <c r="X30" s="67">
        <f>Y13</f>
        <v>200</v>
      </c>
      <c r="Y30" s="76">
        <f t="shared" ref="Y30:Y93" si="2">X30*I30*$Y$11*$AJ$4</f>
        <v>1600</v>
      </c>
      <c r="Z30" s="77">
        <f t="shared" ref="Z30:Z93" si="3">X30*O30*$Y$11*$AJ$5</f>
        <v>400</v>
      </c>
      <c r="AA30" s="77">
        <f>SUM(Y30:Z30)</f>
        <v>2000</v>
      </c>
      <c r="AB30" s="70">
        <f>Y30/$AO$4+Z30/$AO$5</f>
        <v>150</v>
      </c>
      <c r="AC30" s="72">
        <f>AN30</f>
        <v>0</v>
      </c>
      <c r="AD30" s="80">
        <f>BE30</f>
        <v>0</v>
      </c>
      <c r="AE30" s="89">
        <f>Fishery!X36</f>
        <v>27.345902890166908</v>
      </c>
      <c r="AF30" s="89">
        <f>$Y$14*X30</f>
        <v>2</v>
      </c>
      <c r="AG30" s="70">
        <f>MAX(AF30,SUM(AC30:AE30))</f>
        <v>27.345902890166908</v>
      </c>
      <c r="AI30" s="56">
        <f t="shared" ref="AI30:AI93" si="4">X30+AK30+BC30</f>
        <v>200.00200000000001</v>
      </c>
      <c r="AK30" s="67">
        <f>AL13</f>
        <v>1E-3</v>
      </c>
      <c r="AL30" s="57">
        <f t="shared" ref="AL30:AL93" si="5">AK30*$AL$11*$AK$4*I30</f>
        <v>0</v>
      </c>
      <c r="AM30" s="58">
        <f t="shared" ref="AM30:AM93" si="6">AK30*$AL$11*$AK$5*O30</f>
        <v>0</v>
      </c>
      <c r="AN30" s="58">
        <f t="shared" ref="AN30:AN93" si="7">AK30*$AL$11*$AK$6*X30</f>
        <v>0</v>
      </c>
      <c r="AO30" s="20">
        <f t="shared" ref="AO30:AO93" si="8">AK30*$AL$11*$AK$6*AK30</f>
        <v>0</v>
      </c>
      <c r="AP30" s="20">
        <f t="shared" ref="AP30:AP93" si="9">AK30*$AL$11*$AK$6*BC30</f>
        <v>0</v>
      </c>
      <c r="AQ30" s="58">
        <f>SUM(AL30:AP30)</f>
        <v>0</v>
      </c>
      <c r="AR30" s="59">
        <f t="shared" ref="AR30:AR93" si="10">AL30/$AO$4+AM30/$AO$5+SUM(AN30:AP30)/$AO$6</f>
        <v>0</v>
      </c>
      <c r="AS30" s="64">
        <f>AO30</f>
        <v>0</v>
      </c>
      <c r="AT30" s="58">
        <f>BF30</f>
        <v>0</v>
      </c>
      <c r="AU30" s="89">
        <f>Fishery!Y36</f>
        <v>1.7988936365838156E-4</v>
      </c>
      <c r="AV30" s="80">
        <f>$AL$14*AK30</f>
        <v>1.0000000000000001E-5</v>
      </c>
      <c r="AW30" s="70">
        <f>MAX(AV30,SUM(AS30:AU30))</f>
        <v>1.7988936365838156E-4</v>
      </c>
      <c r="BC30" s="67">
        <f>BD13</f>
        <v>1E-3</v>
      </c>
      <c r="BD30" s="57">
        <f t="shared" ref="BD30:BD93" si="11">BC30*$BD$11*$AL$5*O30</f>
        <v>0</v>
      </c>
      <c r="BE30" s="58">
        <f t="shared" ref="BE30:BE93" si="12">BC30*$BD$11*$AL$6*X30</f>
        <v>0</v>
      </c>
      <c r="BF30" s="58">
        <f t="shared" ref="BF30:BF93" si="13">BC30*$BD$11*$AL$6*AK30</f>
        <v>0</v>
      </c>
      <c r="BG30" s="58">
        <f t="shared" ref="BG30:BG93" si="14">BC30*$BD$11*$AL$6*BC30</f>
        <v>0</v>
      </c>
      <c r="BH30" s="58">
        <f>SUM(BD30:BG30)</f>
        <v>0</v>
      </c>
      <c r="BI30" s="70">
        <f t="shared" ref="BI30:BI93" si="15">BD30/$AO$5+SUM(BE30:BG30)/$AO$6</f>
        <v>0</v>
      </c>
      <c r="BJ30" s="72">
        <f>AP30</f>
        <v>0</v>
      </c>
      <c r="BK30" s="58">
        <f>BG30</f>
        <v>0</v>
      </c>
      <c r="BL30" s="80">
        <f>Fishery!Z36</f>
        <v>1.209824091039493E-4</v>
      </c>
      <c r="BM30" s="80">
        <f>$BD$14*BC30</f>
        <v>5.0000000000000004E-6</v>
      </c>
      <c r="BN30" s="70">
        <f>MAX(BM30,SUM(BJ30:BL30))</f>
        <v>1.209824091039493E-4</v>
      </c>
    </row>
    <row r="31" spans="1:66" x14ac:dyDescent="0.2">
      <c r="A31" s="3">
        <v>1</v>
      </c>
      <c r="B31">
        <v>2</v>
      </c>
      <c r="C31" s="9">
        <f t="shared" ref="C31:C94" si="16">$B$4/COUNT($B$30:$B$269)</f>
        <v>4.166666666666667</v>
      </c>
      <c r="D31" s="9">
        <f t="shared" ref="D31:D41" si="17">($B$4/20)*VLOOKUP(B31,$I$5:$J$16,2)</f>
        <v>6.990000000000002</v>
      </c>
      <c r="E31" s="9">
        <f t="shared" ref="E31:E41" si="18">20*VLOOKUP(A31,$K$5:$L$24,2)*D31</f>
        <v>9.656297083195776</v>
      </c>
      <c r="F31" s="9">
        <f t="shared" ref="F31:F94" si="19">IF($B$5=1,C31,IF($B$5=2,D31,E31))</f>
        <v>4.166666666666667</v>
      </c>
      <c r="I31" s="68">
        <f>MAX(0.001,(I30+I30*($B$8*F30)*(1-I30/$B$9)-M30))+M30*$B$11</f>
        <v>360.00099999999998</v>
      </c>
      <c r="J31" s="85">
        <f t="shared" ref="J31:J94" si="20">P31</f>
        <v>1248.0034666666663</v>
      </c>
      <c r="K31" s="89">
        <f t="shared" ref="K31:K94" si="21">Y31</f>
        <v>1282.4911618181925</v>
      </c>
      <c r="L31" s="80">
        <f t="shared" ref="L31:L94" si="22">AL31</f>
        <v>0</v>
      </c>
      <c r="M31" s="86">
        <f t="shared" ref="M31:M94" si="23">SUM(J31:L31)</f>
        <v>2530.4946284848588</v>
      </c>
      <c r="O31" s="68">
        <f t="shared" ref="O31:O94" si="24">MAX(0.001,(O30+Q30*(1-O30/$B$15)-V30))</f>
        <v>433.33333333333326</v>
      </c>
      <c r="P31" s="76">
        <f t="shared" ref="P31:P94" si="25">I31*O31*$B$14</f>
        <v>1248.0034666666663</v>
      </c>
      <c r="Q31" s="83">
        <f t="shared" si="0"/>
        <v>416.00115555555544</v>
      </c>
      <c r="R31" s="85">
        <f t="shared" ref="R31:R94" si="26">Z31</f>
        <v>385.93376832371064</v>
      </c>
      <c r="S31" s="80">
        <f t="shared" ref="S31:S94" si="27">AM31</f>
        <v>0</v>
      </c>
      <c r="T31" s="80">
        <f t="shared" ref="T31:T94" si="28">BD31</f>
        <v>0</v>
      </c>
      <c r="U31" s="89">
        <f t="shared" si="1"/>
        <v>43.333333333333329</v>
      </c>
      <c r="V31" s="70">
        <f t="shared" ref="V31:V38" si="29">MAX(U31,SUM(R31:T31))</f>
        <v>385.93376832371064</v>
      </c>
      <c r="X31" s="68">
        <f t="shared" ref="X31:X94" si="30">MAX(0.001,(X30+AB30*(1-X30/$Y$12)-AG30))</f>
        <v>222.65409710983309</v>
      </c>
      <c r="Y31" s="76">
        <f t="shared" si="2"/>
        <v>1282.4911618181925</v>
      </c>
      <c r="Z31" s="77">
        <f t="shared" si="3"/>
        <v>385.93376832371064</v>
      </c>
      <c r="AA31" s="77">
        <f t="shared" ref="AA31:AA94" si="31">SUM(Y31:Z31)</f>
        <v>1668.4249301419031</v>
      </c>
      <c r="AB31" s="70">
        <f t="shared" ref="AB31:AB94" si="32">Y31/$AO$4+Z31/$AO$5</f>
        <v>128.39741865410087</v>
      </c>
      <c r="AC31" s="72">
        <f t="shared" ref="AC31:AC94" si="33">AN31</f>
        <v>0</v>
      </c>
      <c r="AD31" s="80">
        <f t="shared" ref="AD31:AD94" si="34">BE31</f>
        <v>0</v>
      </c>
      <c r="AE31" s="89">
        <f>Fishery!X37</f>
        <v>30.443386588316439</v>
      </c>
      <c r="AF31" s="89">
        <f t="shared" ref="AF31:AF36" si="35">$Y$14*X31</f>
        <v>2.226540971098331</v>
      </c>
      <c r="AG31" s="70">
        <f t="shared" ref="AG31:AG36" si="36">MAX(AF31,SUM(AC31:AE31))</f>
        <v>30.443386588316439</v>
      </c>
      <c r="AI31" s="56">
        <f t="shared" si="4"/>
        <v>222.6560971098331</v>
      </c>
      <c r="AK31" s="68">
        <f>MAX(0.001,AK30+AR30*(1-AK30/$AL$12)-AW30)</f>
        <v>1E-3</v>
      </c>
      <c r="AL31" s="57">
        <f t="shared" si="5"/>
        <v>0</v>
      </c>
      <c r="AM31" s="58">
        <f t="shared" si="6"/>
        <v>0</v>
      </c>
      <c r="AN31" s="58">
        <f t="shared" si="7"/>
        <v>0</v>
      </c>
      <c r="AO31" s="20">
        <f t="shared" si="8"/>
        <v>0</v>
      </c>
      <c r="AP31" s="20">
        <f t="shared" si="9"/>
        <v>0</v>
      </c>
      <c r="AQ31" s="58">
        <f>SUM(AL31:AP31)</f>
        <v>0</v>
      </c>
      <c r="AR31" s="59">
        <f t="shared" si="10"/>
        <v>0</v>
      </c>
      <c r="AS31" s="64">
        <f>AO31</f>
        <v>0</v>
      </c>
      <c r="AT31" s="58">
        <f>BF31</f>
        <v>0</v>
      </c>
      <c r="AU31" s="89">
        <f>Fishery!Y37</f>
        <v>1.7988936365838156E-4</v>
      </c>
      <c r="AV31" s="80">
        <f>$AL$14*AK31</f>
        <v>1.0000000000000001E-5</v>
      </c>
      <c r="AW31" s="70">
        <f>MAX(AV31,SUM(AS31:AU31))</f>
        <v>1.7988936365838156E-4</v>
      </c>
      <c r="BC31" s="68">
        <f>MAX(0.001,BC30+BI30*(1-BC30/$BD$12)-BN30)</f>
        <v>1E-3</v>
      </c>
      <c r="BD31" s="57">
        <f t="shared" si="11"/>
        <v>0</v>
      </c>
      <c r="BE31" s="58">
        <f t="shared" si="12"/>
        <v>0</v>
      </c>
      <c r="BF31" s="58">
        <f t="shared" si="13"/>
        <v>0</v>
      </c>
      <c r="BG31" s="58">
        <f t="shared" si="14"/>
        <v>0</v>
      </c>
      <c r="BH31" s="58">
        <f t="shared" ref="BH31:BH94" si="37">SUM(BD31:BG31)</f>
        <v>0</v>
      </c>
      <c r="BI31" s="70">
        <f t="shared" si="15"/>
        <v>0</v>
      </c>
      <c r="BJ31" s="72">
        <f t="shared" ref="BJ31:BJ94" si="38">AP31</f>
        <v>0</v>
      </c>
      <c r="BK31" s="58">
        <f>BG31</f>
        <v>0</v>
      </c>
      <c r="BL31" s="80">
        <f>Fishery!Z37</f>
        <v>1.209824091039493E-4</v>
      </c>
      <c r="BM31" s="80">
        <f t="shared" ref="BM31:BM94" si="39">$BD$14*BC31</f>
        <v>5.0000000000000004E-6</v>
      </c>
      <c r="BN31" s="70">
        <f t="shared" ref="BN31:BN94" si="40">MAX(BM31,SUM(BJ31:BL31))</f>
        <v>1.209824091039493E-4</v>
      </c>
    </row>
    <row r="32" spans="1:66" x14ac:dyDescent="0.2">
      <c r="A32" s="3">
        <v>1</v>
      </c>
      <c r="B32">
        <v>3</v>
      </c>
      <c r="C32" s="9">
        <f t="shared" si="16"/>
        <v>4.166666666666667</v>
      </c>
      <c r="D32" s="9">
        <f t="shared" si="17"/>
        <v>4.875</v>
      </c>
      <c r="E32" s="9">
        <f t="shared" si="18"/>
        <v>6.734541957164434</v>
      </c>
      <c r="F32" s="9">
        <f t="shared" si="19"/>
        <v>4.166666666666667</v>
      </c>
      <c r="I32" s="68">
        <f>MAX(0.001,(I31+I31*($B$8*F31)*(1-I31/$B$9)-M31))+M31*$B$11</f>
        <v>253.05046284848589</v>
      </c>
      <c r="J32" s="85">
        <f t="shared" si="20"/>
        <v>573.17661339608219</v>
      </c>
      <c r="K32" s="89">
        <f t="shared" si="21"/>
        <v>912.25336198966602</v>
      </c>
      <c r="L32" s="80">
        <f t="shared" si="22"/>
        <v>0</v>
      </c>
      <c r="M32" s="86">
        <f t="shared" si="23"/>
        <v>1485.4299753857481</v>
      </c>
      <c r="O32" s="68">
        <f t="shared" si="24"/>
        <v>283.13355315777073</v>
      </c>
      <c r="P32" s="76">
        <f t="shared" si="25"/>
        <v>573.17661339608219</v>
      </c>
      <c r="Q32" s="83">
        <f t="shared" si="0"/>
        <v>191.05887113202741</v>
      </c>
      <c r="R32" s="85">
        <f t="shared" si="26"/>
        <v>255.17591714000065</v>
      </c>
      <c r="S32" s="80">
        <f t="shared" si="27"/>
        <v>0</v>
      </c>
      <c r="T32" s="80">
        <f t="shared" si="28"/>
        <v>0</v>
      </c>
      <c r="U32" s="89">
        <f t="shared" si="1"/>
        <v>28.313355315777073</v>
      </c>
      <c r="V32" s="70">
        <f t="shared" si="29"/>
        <v>255.17591714000065</v>
      </c>
      <c r="X32" s="68">
        <f t="shared" si="30"/>
        <v>225.31409143674395</v>
      </c>
      <c r="Y32" s="76">
        <f t="shared" si="2"/>
        <v>912.25336198966602</v>
      </c>
      <c r="Z32" s="77">
        <f t="shared" si="3"/>
        <v>255.17591714000065</v>
      </c>
      <c r="AA32" s="77">
        <f t="shared" si="31"/>
        <v>1167.4292791296666</v>
      </c>
      <c r="AB32" s="70">
        <f t="shared" si="32"/>
        <v>88.912824766854214</v>
      </c>
      <c r="AC32" s="72">
        <f t="shared" si="33"/>
        <v>0</v>
      </c>
      <c r="AD32" s="80">
        <f t="shared" si="34"/>
        <v>0</v>
      </c>
      <c r="AE32" s="89">
        <f>Fishery!X38</f>
        <v>30.807086321076934</v>
      </c>
      <c r="AF32" s="89">
        <f t="shared" si="35"/>
        <v>2.2531409143674397</v>
      </c>
      <c r="AG32" s="70">
        <f t="shared" si="36"/>
        <v>30.807086321076934</v>
      </c>
      <c r="AI32" s="56">
        <f t="shared" si="4"/>
        <v>225.31609143674396</v>
      </c>
      <c r="AK32" s="68">
        <f t="shared" ref="AK32:AK95" si="41">MAX(0.001,AK31+AR31*(1-AK31/$AL$12)-AW31)</f>
        <v>1E-3</v>
      </c>
      <c r="AL32" s="57">
        <f t="shared" si="5"/>
        <v>0</v>
      </c>
      <c r="AM32" s="58">
        <f t="shared" si="6"/>
        <v>0</v>
      </c>
      <c r="AN32" s="58">
        <f t="shared" si="7"/>
        <v>0</v>
      </c>
      <c r="AO32" s="20">
        <f t="shared" si="8"/>
        <v>0</v>
      </c>
      <c r="AP32" s="20">
        <f t="shared" si="9"/>
        <v>0</v>
      </c>
      <c r="AQ32" s="58">
        <f>SUM(AL32:AP32)</f>
        <v>0</v>
      </c>
      <c r="AR32" s="59">
        <f t="shared" si="10"/>
        <v>0</v>
      </c>
      <c r="AS32" s="64">
        <f>AO32</f>
        <v>0</v>
      </c>
      <c r="AT32" s="58">
        <f>BF32</f>
        <v>0</v>
      </c>
      <c r="AU32" s="89">
        <f>Fishery!Y38</f>
        <v>1.7988936365838156E-4</v>
      </c>
      <c r="AV32" s="80">
        <f>$AL$14*AK32</f>
        <v>1.0000000000000001E-5</v>
      </c>
      <c r="AW32" s="70">
        <f>MAX(AV32,SUM(AS32:AU32))</f>
        <v>1.7988936365838156E-4</v>
      </c>
      <c r="BC32" s="68">
        <f t="shared" ref="BC32:BC95" si="42">MAX(0.001,BC31+BI31*(1-BC31/$BD$12)-BN31)</f>
        <v>1E-3</v>
      </c>
      <c r="BD32" s="57">
        <f t="shared" si="11"/>
        <v>0</v>
      </c>
      <c r="BE32" s="58">
        <f t="shared" si="12"/>
        <v>0</v>
      </c>
      <c r="BF32" s="58">
        <f t="shared" si="13"/>
        <v>0</v>
      </c>
      <c r="BG32" s="58">
        <f t="shared" si="14"/>
        <v>0</v>
      </c>
      <c r="BH32" s="58">
        <f t="shared" si="37"/>
        <v>0</v>
      </c>
      <c r="BI32" s="70">
        <f t="shared" si="15"/>
        <v>0</v>
      </c>
      <c r="BJ32" s="72">
        <f t="shared" si="38"/>
        <v>0</v>
      </c>
      <c r="BK32" s="58">
        <f>BG32</f>
        <v>0</v>
      </c>
      <c r="BL32" s="80">
        <f>Fishery!Z38</f>
        <v>1.209824091039493E-4</v>
      </c>
      <c r="BM32" s="80">
        <f t="shared" si="39"/>
        <v>5.0000000000000004E-6</v>
      </c>
      <c r="BN32" s="70">
        <f t="shared" si="40"/>
        <v>1.209824091039493E-4</v>
      </c>
    </row>
    <row r="33" spans="1:66" x14ac:dyDescent="0.2">
      <c r="A33" s="3">
        <v>1</v>
      </c>
      <c r="B33">
        <v>4</v>
      </c>
      <c r="C33" s="9">
        <f t="shared" si="16"/>
        <v>4.166666666666667</v>
      </c>
      <c r="D33" s="9">
        <f t="shared" si="17"/>
        <v>3.25</v>
      </c>
      <c r="E33" s="9">
        <f t="shared" si="18"/>
        <v>4.4896946381096221</v>
      </c>
      <c r="F33" s="9">
        <f t="shared" si="19"/>
        <v>4.166666666666667</v>
      </c>
      <c r="I33" s="68">
        <f t="shared" ref="I33:I96" si="43">MAX(0.001,(I32+I32*($B$8*F32)*(1-I32/$B$9)-M32))+M32*$B$11</f>
        <v>148.54399753857481</v>
      </c>
      <c r="J33" s="85">
        <f t="shared" si="20"/>
        <v>195.98458922406664</v>
      </c>
      <c r="K33" s="89">
        <f t="shared" si="21"/>
        <v>514.89418967387542</v>
      </c>
      <c r="L33" s="80">
        <f t="shared" si="22"/>
        <v>0</v>
      </c>
      <c r="M33" s="86">
        <f t="shared" si="23"/>
        <v>710.87877889794208</v>
      </c>
      <c r="O33" s="68">
        <f t="shared" si="24"/>
        <v>164.92133010387391</v>
      </c>
      <c r="P33" s="76">
        <f t="shared" si="25"/>
        <v>195.98458922406664</v>
      </c>
      <c r="Q33" s="83">
        <f t="shared" si="0"/>
        <v>65.328196408022208</v>
      </c>
      <c r="R33" s="85">
        <f t="shared" si="26"/>
        <v>142.91562774476986</v>
      </c>
      <c r="S33" s="80">
        <f t="shared" si="27"/>
        <v>0</v>
      </c>
      <c r="T33" s="80">
        <f t="shared" si="28"/>
        <v>0</v>
      </c>
      <c r="U33" s="89">
        <f t="shared" si="1"/>
        <v>16.492133010387391</v>
      </c>
      <c r="V33" s="70">
        <f t="shared" si="29"/>
        <v>142.91562774476986</v>
      </c>
      <c r="X33" s="68">
        <f t="shared" si="30"/>
        <v>216.64212211779397</v>
      </c>
      <c r="Y33" s="76">
        <f t="shared" si="2"/>
        <v>514.89418967387542</v>
      </c>
      <c r="Z33" s="77">
        <f t="shared" si="3"/>
        <v>142.91562774476986</v>
      </c>
      <c r="AA33" s="77">
        <f t="shared" si="31"/>
        <v>657.80981741864525</v>
      </c>
      <c r="AB33" s="70">
        <f t="shared" si="32"/>
        <v>50.045340322713443</v>
      </c>
      <c r="AC33" s="72">
        <f t="shared" si="33"/>
        <v>0</v>
      </c>
      <c r="AD33" s="80">
        <f t="shared" si="34"/>
        <v>0</v>
      </c>
      <c r="AE33" s="89">
        <f>Fishery!X39</f>
        <v>29.62137216676437</v>
      </c>
      <c r="AF33" s="89">
        <f t="shared" si="35"/>
        <v>2.1664212211779397</v>
      </c>
      <c r="AG33" s="70">
        <f t="shared" si="36"/>
        <v>29.62137216676437</v>
      </c>
      <c r="AI33" s="56">
        <f t="shared" si="4"/>
        <v>216.64412211779398</v>
      </c>
      <c r="AK33" s="68">
        <f t="shared" si="41"/>
        <v>1E-3</v>
      </c>
      <c r="AL33" s="57">
        <f t="shared" si="5"/>
        <v>0</v>
      </c>
      <c r="AM33" s="58">
        <f t="shared" si="6"/>
        <v>0</v>
      </c>
      <c r="AN33" s="58">
        <f t="shared" si="7"/>
        <v>0</v>
      </c>
      <c r="AO33" s="20">
        <f t="shared" si="8"/>
        <v>0</v>
      </c>
      <c r="AP33" s="20">
        <f t="shared" si="9"/>
        <v>0</v>
      </c>
      <c r="AQ33" s="58">
        <f t="shared" ref="AQ33:AQ96" si="44">SUM(AL33:AP33)</f>
        <v>0</v>
      </c>
      <c r="AR33" s="59">
        <f t="shared" si="10"/>
        <v>0</v>
      </c>
      <c r="AS33" s="64">
        <f t="shared" ref="AS33:AS96" si="45">AO33</f>
        <v>0</v>
      </c>
      <c r="AT33" s="58">
        <f t="shared" ref="AT33:AT96" si="46">BF33</f>
        <v>0</v>
      </c>
      <c r="AU33" s="89">
        <f>Fishery!Y39</f>
        <v>1.7988936365838156E-4</v>
      </c>
      <c r="AV33" s="80">
        <f>$AL$14*AK33</f>
        <v>1.0000000000000001E-5</v>
      </c>
      <c r="AW33" s="70">
        <f>MAX(AV33,SUM(AS33:AU33))</f>
        <v>1.7988936365838156E-4</v>
      </c>
      <c r="BC33" s="68">
        <f t="shared" si="42"/>
        <v>1E-3</v>
      </c>
      <c r="BD33" s="57">
        <f t="shared" si="11"/>
        <v>0</v>
      </c>
      <c r="BE33" s="58">
        <f t="shared" si="12"/>
        <v>0</v>
      </c>
      <c r="BF33" s="58">
        <f t="shared" si="13"/>
        <v>0</v>
      </c>
      <c r="BG33" s="58">
        <f t="shared" si="14"/>
        <v>0</v>
      </c>
      <c r="BH33" s="58">
        <f t="shared" si="37"/>
        <v>0</v>
      </c>
      <c r="BI33" s="70">
        <f t="shared" si="15"/>
        <v>0</v>
      </c>
      <c r="BJ33" s="72">
        <f t="shared" si="38"/>
        <v>0</v>
      </c>
      <c r="BK33" s="58">
        <f t="shared" ref="BK33:BK88" si="47">BG33</f>
        <v>0</v>
      </c>
      <c r="BL33" s="80">
        <f>Fishery!Z39</f>
        <v>1.209824091039493E-4</v>
      </c>
      <c r="BM33" s="80">
        <f t="shared" si="39"/>
        <v>5.0000000000000004E-6</v>
      </c>
      <c r="BN33" s="70">
        <f t="shared" si="40"/>
        <v>1.209824091039493E-4</v>
      </c>
    </row>
    <row r="34" spans="1:66" x14ac:dyDescent="0.2">
      <c r="A34" s="3">
        <v>1</v>
      </c>
      <c r="B34">
        <v>5</v>
      </c>
      <c r="C34" s="9">
        <f t="shared" si="16"/>
        <v>4.166666666666667</v>
      </c>
      <c r="D34" s="9">
        <f t="shared" si="17"/>
        <v>2.1150000000000029</v>
      </c>
      <c r="E34" s="9">
        <f t="shared" si="18"/>
        <v>2.9217551260313428</v>
      </c>
      <c r="F34" s="9">
        <f t="shared" si="19"/>
        <v>4.166666666666667</v>
      </c>
      <c r="I34" s="68">
        <f t="shared" si="43"/>
        <v>71.088877889794219</v>
      </c>
      <c r="J34" s="85">
        <f t="shared" si="20"/>
        <v>43.540450938912606</v>
      </c>
      <c r="K34" s="89">
        <f t="shared" si="21"/>
        <v>228.53803495650769</v>
      </c>
      <c r="L34" s="80">
        <f t="shared" si="22"/>
        <v>0</v>
      </c>
      <c r="M34" s="86">
        <f t="shared" si="23"/>
        <v>272.07848589542027</v>
      </c>
      <c r="O34" s="68">
        <f t="shared" si="24"/>
        <v>76.559885722228131</v>
      </c>
      <c r="P34" s="76">
        <f t="shared" si="25"/>
        <v>43.540450938912606</v>
      </c>
      <c r="Q34" s="83">
        <f t="shared" si="0"/>
        <v>14.513483646304202</v>
      </c>
      <c r="R34" s="85">
        <f t="shared" si="26"/>
        <v>61.531586792582914</v>
      </c>
      <c r="S34" s="80">
        <f t="shared" si="27"/>
        <v>0</v>
      </c>
      <c r="T34" s="80">
        <f t="shared" si="28"/>
        <v>0</v>
      </c>
      <c r="U34" s="89">
        <f t="shared" si="1"/>
        <v>7.6559885722228138</v>
      </c>
      <c r="V34" s="70">
        <f t="shared" si="29"/>
        <v>61.531586792582914</v>
      </c>
      <c r="X34" s="68">
        <f t="shared" si="30"/>
        <v>200.92632784167691</v>
      </c>
      <c r="Y34" s="76">
        <f t="shared" si="2"/>
        <v>228.53803495650769</v>
      </c>
      <c r="Z34" s="77">
        <f t="shared" si="3"/>
        <v>61.531586792582914</v>
      </c>
      <c r="AA34" s="77">
        <f t="shared" si="31"/>
        <v>290.06962174909063</v>
      </c>
      <c r="AB34" s="70">
        <f t="shared" si="32"/>
        <v>21.975075533854593</v>
      </c>
      <c r="AC34" s="72">
        <f t="shared" si="33"/>
        <v>0</v>
      </c>
      <c r="AD34" s="80">
        <f t="shared" si="34"/>
        <v>0</v>
      </c>
      <c r="AE34" s="89">
        <f>Fishery!X40</f>
        <v>27.472559246181678</v>
      </c>
      <c r="AF34" s="89">
        <f t="shared" si="35"/>
        <v>2.009263278416769</v>
      </c>
      <c r="AG34" s="70">
        <f t="shared" si="36"/>
        <v>27.472559246181678</v>
      </c>
      <c r="AI34" s="56">
        <f t="shared" si="4"/>
        <v>200.92832784167692</v>
      </c>
      <c r="AK34" s="68">
        <f t="shared" si="41"/>
        <v>1E-3</v>
      </c>
      <c r="AL34" s="57">
        <f t="shared" si="5"/>
        <v>0</v>
      </c>
      <c r="AM34" s="58">
        <f t="shared" si="6"/>
        <v>0</v>
      </c>
      <c r="AN34" s="58">
        <f t="shared" si="7"/>
        <v>0</v>
      </c>
      <c r="AO34" s="20">
        <f t="shared" si="8"/>
        <v>0</v>
      </c>
      <c r="AP34" s="20">
        <f t="shared" si="9"/>
        <v>0</v>
      </c>
      <c r="AQ34" s="58">
        <f t="shared" si="44"/>
        <v>0</v>
      </c>
      <c r="AR34" s="59">
        <f t="shared" si="10"/>
        <v>0</v>
      </c>
      <c r="AS34" s="64">
        <f t="shared" si="45"/>
        <v>0</v>
      </c>
      <c r="AT34" s="58">
        <f t="shared" si="46"/>
        <v>0</v>
      </c>
      <c r="AU34" s="89">
        <f>Fishery!Y40</f>
        <v>1.7988936365838156E-4</v>
      </c>
      <c r="AV34" s="80">
        <f>$AL$14*AK34</f>
        <v>1.0000000000000001E-5</v>
      </c>
      <c r="AW34" s="70">
        <f>MAX(AV34,SUM(AS34:AU34))</f>
        <v>1.7988936365838156E-4</v>
      </c>
      <c r="BC34" s="68">
        <f t="shared" si="42"/>
        <v>1E-3</v>
      </c>
      <c r="BD34" s="57">
        <f t="shared" si="11"/>
        <v>0</v>
      </c>
      <c r="BE34" s="58">
        <f t="shared" si="12"/>
        <v>0</v>
      </c>
      <c r="BF34" s="58">
        <f t="shared" si="13"/>
        <v>0</v>
      </c>
      <c r="BG34" s="58">
        <f t="shared" si="14"/>
        <v>0</v>
      </c>
      <c r="BH34" s="58">
        <f t="shared" si="37"/>
        <v>0</v>
      </c>
      <c r="BI34" s="70">
        <f t="shared" si="15"/>
        <v>0</v>
      </c>
      <c r="BJ34" s="72">
        <f t="shared" si="38"/>
        <v>0</v>
      </c>
      <c r="BK34" s="58">
        <f t="shared" si="47"/>
        <v>0</v>
      </c>
      <c r="BL34" s="80">
        <f>Fishery!Z40</f>
        <v>1.209824091039493E-4</v>
      </c>
      <c r="BM34" s="80">
        <f t="shared" si="39"/>
        <v>5.0000000000000004E-6</v>
      </c>
      <c r="BN34" s="70">
        <f t="shared" si="40"/>
        <v>1.209824091039493E-4</v>
      </c>
    </row>
    <row r="35" spans="1:66" x14ac:dyDescent="0.2">
      <c r="A35" s="3">
        <v>1</v>
      </c>
      <c r="B35">
        <v>6</v>
      </c>
      <c r="C35" s="9">
        <f t="shared" si="16"/>
        <v>4.166666666666667</v>
      </c>
      <c r="D35" s="9">
        <f t="shared" si="17"/>
        <v>1.470000000000002</v>
      </c>
      <c r="E35" s="9">
        <f t="shared" si="18"/>
        <v>2.0307234209295859</v>
      </c>
      <c r="F35" s="9">
        <f t="shared" si="19"/>
        <v>4.166666666666667</v>
      </c>
      <c r="I35" s="68">
        <f t="shared" si="43"/>
        <v>27.208848589542029</v>
      </c>
      <c r="J35" s="85">
        <f t="shared" si="20"/>
        <v>6.1885180751574991</v>
      </c>
      <c r="K35" s="89">
        <f t="shared" si="21"/>
        <v>78.670985690178753</v>
      </c>
      <c r="L35" s="80">
        <f t="shared" si="22"/>
        <v>0</v>
      </c>
      <c r="M35" s="86">
        <f t="shared" si="23"/>
        <v>84.859503765336257</v>
      </c>
      <c r="O35" s="68">
        <f t="shared" si="24"/>
        <v>28.430631926556941</v>
      </c>
      <c r="P35" s="76">
        <f t="shared" si="25"/>
        <v>6.1885180751574991</v>
      </c>
      <c r="Q35" s="83">
        <f t="shared" si="0"/>
        <v>2.0628393583858329</v>
      </c>
      <c r="R35" s="85">
        <f t="shared" si="26"/>
        <v>20.55090488390405</v>
      </c>
      <c r="S35" s="80">
        <f t="shared" si="27"/>
        <v>0</v>
      </c>
      <c r="T35" s="80">
        <f t="shared" si="28"/>
        <v>0</v>
      </c>
      <c r="U35" s="89">
        <f t="shared" si="1"/>
        <v>2.8430631926556944</v>
      </c>
      <c r="V35" s="70">
        <f t="shared" si="29"/>
        <v>20.55090488390405</v>
      </c>
      <c r="X35" s="68">
        <f t="shared" si="30"/>
        <v>180.71094002581356</v>
      </c>
      <c r="Y35" s="76">
        <f t="shared" si="2"/>
        <v>78.670985690178753</v>
      </c>
      <c r="Z35" s="77">
        <f t="shared" si="3"/>
        <v>20.55090488390405</v>
      </c>
      <c r="AA35" s="77">
        <f t="shared" si="31"/>
        <v>99.221890574082806</v>
      </c>
      <c r="AB35" s="70">
        <f t="shared" si="32"/>
        <v>7.4857997161241787</v>
      </c>
      <c r="AC35" s="72">
        <f t="shared" si="33"/>
        <v>0</v>
      </c>
      <c r="AD35" s="80">
        <f t="shared" si="34"/>
        <v>0</v>
      </c>
      <c r="AE35" s="89">
        <f>Fishery!X41</f>
        <v>24.708519085683367</v>
      </c>
      <c r="AF35" s="89">
        <f t="shared" si="35"/>
        <v>1.8071094002581356</v>
      </c>
      <c r="AG35" s="70">
        <f t="shared" si="36"/>
        <v>24.708519085683367</v>
      </c>
      <c r="AI35" s="56">
        <f t="shared" si="4"/>
        <v>180.71294002581357</v>
      </c>
      <c r="AK35" s="68">
        <f t="shared" si="41"/>
        <v>1E-3</v>
      </c>
      <c r="AL35" s="57">
        <f t="shared" si="5"/>
        <v>0</v>
      </c>
      <c r="AM35" s="58">
        <f t="shared" si="6"/>
        <v>0</v>
      </c>
      <c r="AN35" s="58">
        <f t="shared" si="7"/>
        <v>0</v>
      </c>
      <c r="AO35" s="20">
        <f t="shared" si="8"/>
        <v>0</v>
      </c>
      <c r="AP35" s="20">
        <f t="shared" si="9"/>
        <v>0</v>
      </c>
      <c r="AQ35" s="58">
        <f t="shared" si="44"/>
        <v>0</v>
      </c>
      <c r="AR35" s="59">
        <f t="shared" si="10"/>
        <v>0</v>
      </c>
      <c r="AS35" s="64">
        <f t="shared" si="45"/>
        <v>0</v>
      </c>
      <c r="AT35" s="58">
        <f t="shared" si="46"/>
        <v>0</v>
      </c>
      <c r="AU35" s="89">
        <f>Fishery!Y41</f>
        <v>1.7988936365838156E-4</v>
      </c>
      <c r="AV35" s="80">
        <f t="shared" ref="AV35:AV98" si="48">$AL$14*AK35</f>
        <v>1.0000000000000001E-5</v>
      </c>
      <c r="AW35" s="70">
        <f t="shared" ref="AW35:AW98" si="49">MAX(AV35,SUM(AS35:AU35))</f>
        <v>1.7988936365838156E-4</v>
      </c>
      <c r="BC35" s="68">
        <f t="shared" si="42"/>
        <v>1E-3</v>
      </c>
      <c r="BD35" s="57">
        <f t="shared" si="11"/>
        <v>0</v>
      </c>
      <c r="BE35" s="58">
        <f t="shared" si="12"/>
        <v>0</v>
      </c>
      <c r="BF35" s="58">
        <f t="shared" si="13"/>
        <v>0</v>
      </c>
      <c r="BG35" s="58">
        <f t="shared" si="14"/>
        <v>0</v>
      </c>
      <c r="BH35" s="58">
        <f t="shared" si="37"/>
        <v>0</v>
      </c>
      <c r="BI35" s="70">
        <f t="shared" si="15"/>
        <v>0</v>
      </c>
      <c r="BJ35" s="72">
        <f t="shared" si="38"/>
        <v>0</v>
      </c>
      <c r="BK35" s="58">
        <f t="shared" si="47"/>
        <v>0</v>
      </c>
      <c r="BL35" s="80">
        <f>Fishery!Z41</f>
        <v>1.209824091039493E-4</v>
      </c>
      <c r="BM35" s="80">
        <f t="shared" si="39"/>
        <v>5.0000000000000004E-6</v>
      </c>
      <c r="BN35" s="70">
        <f t="shared" si="40"/>
        <v>1.209824091039493E-4</v>
      </c>
    </row>
    <row r="36" spans="1:66" x14ac:dyDescent="0.2">
      <c r="A36" s="3">
        <v>1</v>
      </c>
      <c r="B36">
        <v>7</v>
      </c>
      <c r="C36" s="9">
        <f t="shared" si="16"/>
        <v>4.166666666666667</v>
      </c>
      <c r="D36" s="9">
        <f t="shared" si="17"/>
        <v>1.3149999999999995</v>
      </c>
      <c r="E36" s="9">
        <f t="shared" si="18"/>
        <v>1.8165995228043543</v>
      </c>
      <c r="F36" s="9">
        <f t="shared" si="19"/>
        <v>4.166666666666667</v>
      </c>
      <c r="I36" s="68">
        <f t="shared" si="43"/>
        <v>17.006613070672916</v>
      </c>
      <c r="J36" s="85">
        <f t="shared" si="20"/>
        <v>1.3447358305507593</v>
      </c>
      <c r="K36" s="89">
        <f t="shared" si="21"/>
        <v>43.259109695856637</v>
      </c>
      <c r="L36" s="80">
        <f t="shared" si="22"/>
        <v>0</v>
      </c>
      <c r="M36" s="86">
        <f t="shared" si="23"/>
        <v>44.603845526407397</v>
      </c>
      <c r="O36" s="68">
        <f t="shared" si="24"/>
        <v>9.8839185745168407</v>
      </c>
      <c r="P36" s="76">
        <f t="shared" si="25"/>
        <v>1.3447358305507593</v>
      </c>
      <c r="Q36" s="83">
        <f t="shared" si="0"/>
        <v>0.44824527685025312</v>
      </c>
      <c r="R36" s="85">
        <f t="shared" si="26"/>
        <v>6.2853420028891875</v>
      </c>
      <c r="S36" s="80">
        <f t="shared" si="27"/>
        <v>0</v>
      </c>
      <c r="T36" s="80">
        <f t="shared" si="28"/>
        <v>0</v>
      </c>
      <c r="U36" s="89">
        <f t="shared" si="1"/>
        <v>0.98839185745168412</v>
      </c>
      <c r="V36" s="70">
        <f t="shared" si="29"/>
        <v>6.2853420028891875</v>
      </c>
      <c r="X36" s="68">
        <f t="shared" si="30"/>
        <v>158.97900097776846</v>
      </c>
      <c r="Y36" s="76">
        <f t="shared" si="2"/>
        <v>43.259109695856637</v>
      </c>
      <c r="Z36" s="77">
        <f t="shared" si="3"/>
        <v>6.2853420028891875</v>
      </c>
      <c r="AA36" s="77">
        <f t="shared" si="31"/>
        <v>49.544451698745824</v>
      </c>
      <c r="AB36" s="70">
        <f t="shared" si="32"/>
        <v>3.4893621063521882</v>
      </c>
      <c r="AC36" s="72">
        <f t="shared" si="33"/>
        <v>0</v>
      </c>
      <c r="AD36" s="80">
        <f t="shared" si="34"/>
        <v>0</v>
      </c>
      <c r="AE36" s="89">
        <f>Fishery!X42</f>
        <v>21.73712161156903</v>
      </c>
      <c r="AF36" s="89">
        <f t="shared" si="35"/>
        <v>1.5897900097776847</v>
      </c>
      <c r="AG36" s="70">
        <f t="shared" si="36"/>
        <v>21.73712161156903</v>
      </c>
      <c r="AI36" s="56">
        <f t="shared" si="4"/>
        <v>158.98100097776847</v>
      </c>
      <c r="AK36" s="68">
        <f t="shared" si="41"/>
        <v>1E-3</v>
      </c>
      <c r="AL36" s="57">
        <f t="shared" si="5"/>
        <v>0</v>
      </c>
      <c r="AM36" s="58">
        <f t="shared" si="6"/>
        <v>0</v>
      </c>
      <c r="AN36" s="58">
        <f t="shared" si="7"/>
        <v>0</v>
      </c>
      <c r="AO36" s="20">
        <f t="shared" si="8"/>
        <v>0</v>
      </c>
      <c r="AP36" s="20">
        <f t="shared" si="9"/>
        <v>0</v>
      </c>
      <c r="AQ36" s="58">
        <f t="shared" si="44"/>
        <v>0</v>
      </c>
      <c r="AR36" s="59">
        <f t="shared" si="10"/>
        <v>0</v>
      </c>
      <c r="AS36" s="64">
        <f t="shared" si="45"/>
        <v>0</v>
      </c>
      <c r="AT36" s="58">
        <f t="shared" si="46"/>
        <v>0</v>
      </c>
      <c r="AU36" s="89">
        <f>Fishery!Y42</f>
        <v>1.7988936365838156E-4</v>
      </c>
      <c r="AV36" s="80">
        <f t="shared" si="48"/>
        <v>1.0000000000000001E-5</v>
      </c>
      <c r="AW36" s="70">
        <f t="shared" si="49"/>
        <v>1.7988936365838156E-4</v>
      </c>
      <c r="BC36" s="68">
        <f t="shared" si="42"/>
        <v>1E-3</v>
      </c>
      <c r="BD36" s="57">
        <f t="shared" si="11"/>
        <v>0</v>
      </c>
      <c r="BE36" s="58">
        <f t="shared" si="12"/>
        <v>0</v>
      </c>
      <c r="BF36" s="58">
        <f t="shared" si="13"/>
        <v>0</v>
      </c>
      <c r="BG36" s="58">
        <f t="shared" si="14"/>
        <v>0</v>
      </c>
      <c r="BH36" s="58">
        <f t="shared" si="37"/>
        <v>0</v>
      </c>
      <c r="BI36" s="70">
        <f t="shared" si="15"/>
        <v>0</v>
      </c>
      <c r="BJ36" s="72">
        <f t="shared" si="38"/>
        <v>0</v>
      </c>
      <c r="BK36" s="58">
        <f t="shared" si="47"/>
        <v>0</v>
      </c>
      <c r="BL36" s="80">
        <f>Fishery!Z42</f>
        <v>1.209824091039493E-4</v>
      </c>
      <c r="BM36" s="80">
        <f t="shared" si="39"/>
        <v>5.0000000000000004E-6</v>
      </c>
      <c r="BN36" s="70">
        <f t="shared" si="40"/>
        <v>1.209824091039493E-4</v>
      </c>
    </row>
    <row r="37" spans="1:66" x14ac:dyDescent="0.2">
      <c r="A37" s="3">
        <v>1</v>
      </c>
      <c r="B37">
        <v>8</v>
      </c>
      <c r="C37" s="9">
        <f t="shared" si="16"/>
        <v>4.166666666666667</v>
      </c>
      <c r="D37" s="9">
        <f t="shared" si="17"/>
        <v>1.6500000000000015</v>
      </c>
      <c r="E37" s="9">
        <f t="shared" si="18"/>
        <v>2.2793834316556567</v>
      </c>
      <c r="F37" s="9">
        <f t="shared" si="19"/>
        <v>4.166666666666667</v>
      </c>
      <c r="I37" s="68">
        <f t="shared" si="43"/>
        <v>18.656622553249584</v>
      </c>
      <c r="J37" s="85">
        <f t="shared" si="20"/>
        <v>0.60333896877602367</v>
      </c>
      <c r="K37" s="89">
        <f t="shared" si="21"/>
        <v>41.457141810132185</v>
      </c>
      <c r="L37" s="80">
        <f t="shared" si="22"/>
        <v>0</v>
      </c>
      <c r="M37" s="86">
        <f t="shared" si="23"/>
        <v>42.060480778908207</v>
      </c>
      <c r="O37" s="68">
        <f t="shared" si="24"/>
        <v>4.0423914286601068</v>
      </c>
      <c r="P37" s="76">
        <f t="shared" si="25"/>
        <v>0.60333896877602367</v>
      </c>
      <c r="Q37" s="83">
        <f t="shared" si="0"/>
        <v>0.20111298959200788</v>
      </c>
      <c r="R37" s="85">
        <f t="shared" si="26"/>
        <v>2.2456636273755111</v>
      </c>
      <c r="S37" s="80">
        <f t="shared" si="27"/>
        <v>0</v>
      </c>
      <c r="T37" s="80">
        <f t="shared" si="28"/>
        <v>0</v>
      </c>
      <c r="U37" s="89">
        <f t="shared" si="1"/>
        <v>0.4042391428660107</v>
      </c>
      <c r="V37" s="70">
        <f t="shared" si="29"/>
        <v>2.2456636273755111</v>
      </c>
      <c r="X37" s="68">
        <f t="shared" si="30"/>
        <v>138.88212380015977</v>
      </c>
      <c r="Y37" s="76">
        <f t="shared" si="2"/>
        <v>41.457141810132185</v>
      </c>
      <c r="Z37" s="77">
        <f t="shared" si="3"/>
        <v>2.2456636273755111</v>
      </c>
      <c r="AA37" s="77">
        <f t="shared" si="31"/>
        <v>43.702805437507699</v>
      </c>
      <c r="AB37" s="70">
        <f t="shared" si="32"/>
        <v>2.8717793165552004</v>
      </c>
      <c r="AC37" s="72">
        <f t="shared" si="33"/>
        <v>0</v>
      </c>
      <c r="AD37" s="80">
        <f t="shared" si="34"/>
        <v>0</v>
      </c>
      <c r="AE37" s="89">
        <f>Fishery!X43</f>
        <v>18.989285353096538</v>
      </c>
      <c r="AF37" s="89">
        <f t="shared" ref="AF37:AF100" si="50">$Y$14*X37</f>
        <v>1.3888212380015978</v>
      </c>
      <c r="AG37" s="70">
        <f t="shared" ref="AG37:AG100" si="51">MAX(AF37,SUM(AC37:AE37))</f>
        <v>18.989285353096538</v>
      </c>
      <c r="AI37" s="56">
        <f t="shared" si="4"/>
        <v>138.88412380015978</v>
      </c>
      <c r="AK37" s="68">
        <f t="shared" si="41"/>
        <v>1E-3</v>
      </c>
      <c r="AL37" s="57">
        <f t="shared" si="5"/>
        <v>0</v>
      </c>
      <c r="AM37" s="58">
        <f t="shared" si="6"/>
        <v>0</v>
      </c>
      <c r="AN37" s="58">
        <f t="shared" si="7"/>
        <v>0</v>
      </c>
      <c r="AO37" s="20">
        <f t="shared" si="8"/>
        <v>0</v>
      </c>
      <c r="AP37" s="20">
        <f t="shared" si="9"/>
        <v>0</v>
      </c>
      <c r="AQ37" s="58">
        <f t="shared" si="44"/>
        <v>0</v>
      </c>
      <c r="AR37" s="59">
        <f t="shared" si="10"/>
        <v>0</v>
      </c>
      <c r="AS37" s="64">
        <f t="shared" si="45"/>
        <v>0</v>
      </c>
      <c r="AT37" s="58">
        <f t="shared" si="46"/>
        <v>0</v>
      </c>
      <c r="AU37" s="89">
        <f>Fishery!Y43</f>
        <v>1.7988936365838156E-4</v>
      </c>
      <c r="AV37" s="80">
        <f t="shared" si="48"/>
        <v>1.0000000000000001E-5</v>
      </c>
      <c r="AW37" s="70">
        <f t="shared" si="49"/>
        <v>1.7988936365838156E-4</v>
      </c>
      <c r="BC37" s="68">
        <f t="shared" si="42"/>
        <v>1E-3</v>
      </c>
      <c r="BD37" s="57">
        <f t="shared" si="11"/>
        <v>0</v>
      </c>
      <c r="BE37" s="58">
        <f t="shared" si="12"/>
        <v>0</v>
      </c>
      <c r="BF37" s="58">
        <f t="shared" si="13"/>
        <v>0</v>
      </c>
      <c r="BG37" s="58">
        <f t="shared" si="14"/>
        <v>0</v>
      </c>
      <c r="BH37" s="58">
        <f t="shared" si="37"/>
        <v>0</v>
      </c>
      <c r="BI37" s="70">
        <f t="shared" si="15"/>
        <v>0</v>
      </c>
      <c r="BJ37" s="72">
        <f t="shared" si="38"/>
        <v>0</v>
      </c>
      <c r="BK37" s="58">
        <f t="shared" si="47"/>
        <v>0</v>
      </c>
      <c r="BL37" s="80">
        <f>Fishery!Z43</f>
        <v>1.209824091039493E-4</v>
      </c>
      <c r="BM37" s="80">
        <f t="shared" si="39"/>
        <v>5.0000000000000004E-6</v>
      </c>
      <c r="BN37" s="70">
        <f t="shared" si="40"/>
        <v>1.209824091039493E-4</v>
      </c>
    </row>
    <row r="38" spans="1:66" x14ac:dyDescent="0.2">
      <c r="A38" s="3">
        <v>1</v>
      </c>
      <c r="B38">
        <v>9</v>
      </c>
      <c r="C38" s="9">
        <f t="shared" si="16"/>
        <v>4.166666666666667</v>
      </c>
      <c r="D38" s="9">
        <f t="shared" si="17"/>
        <v>2.4750000000000023</v>
      </c>
      <c r="E38" s="9">
        <f t="shared" si="18"/>
        <v>3.4190751474834848</v>
      </c>
      <c r="F38" s="9">
        <f t="shared" si="19"/>
        <v>4.166666666666667</v>
      </c>
      <c r="I38" s="68">
        <f t="shared" si="43"/>
        <v>26.573572322620095</v>
      </c>
      <c r="J38" s="85">
        <f t="shared" si="20"/>
        <v>0.42454530424825276</v>
      </c>
      <c r="K38" s="89">
        <f t="shared" si="21"/>
        <v>51.631454008660604</v>
      </c>
      <c r="L38" s="80">
        <f t="shared" si="22"/>
        <v>0</v>
      </c>
      <c r="M38" s="86">
        <f t="shared" si="23"/>
        <v>52.05599931290886</v>
      </c>
      <c r="O38" s="68">
        <f t="shared" si="24"/>
        <v>1.9970278134512851</v>
      </c>
      <c r="P38" s="76">
        <f t="shared" si="25"/>
        <v>0.42454530424825276</v>
      </c>
      <c r="Q38" s="83">
        <f t="shared" si="0"/>
        <v>0.14151510141608425</v>
      </c>
      <c r="R38" s="85">
        <f t="shared" si="26"/>
        <v>0.9700375287561237</v>
      </c>
      <c r="S38" s="80">
        <f t="shared" si="27"/>
        <v>0</v>
      </c>
      <c r="T38" s="80">
        <f t="shared" si="28"/>
        <v>0</v>
      </c>
      <c r="U38" s="89">
        <f t="shared" si="1"/>
        <v>0.19970278134512853</v>
      </c>
      <c r="V38" s="70">
        <f t="shared" si="29"/>
        <v>0.9700375287561237</v>
      </c>
      <c r="X38" s="68">
        <f t="shared" si="30"/>
        <v>121.43515506172324</v>
      </c>
      <c r="Y38" s="76">
        <f t="shared" si="2"/>
        <v>51.631454008660604</v>
      </c>
      <c r="Z38" s="77">
        <f t="shared" si="3"/>
        <v>0.9700375287561237</v>
      </c>
      <c r="AA38" s="77">
        <f t="shared" si="31"/>
        <v>52.601491537416727</v>
      </c>
      <c r="AB38" s="70">
        <f t="shared" si="32"/>
        <v>3.3482205666358031</v>
      </c>
      <c r="AC38" s="72">
        <f t="shared" si="33"/>
        <v>0</v>
      </c>
      <c r="AD38" s="80">
        <f t="shared" si="34"/>
        <v>0</v>
      </c>
      <c r="AE38" s="89">
        <f>Fishery!X44</f>
        <v>16.603769788851221</v>
      </c>
      <c r="AF38" s="89">
        <f t="shared" si="50"/>
        <v>1.2143515506172324</v>
      </c>
      <c r="AG38" s="70">
        <f t="shared" si="51"/>
        <v>16.603769788851221</v>
      </c>
      <c r="AI38" s="56">
        <f t="shared" si="4"/>
        <v>121.43715506172325</v>
      </c>
      <c r="AK38" s="68">
        <f t="shared" si="41"/>
        <v>1E-3</v>
      </c>
      <c r="AL38" s="57">
        <f t="shared" si="5"/>
        <v>0</v>
      </c>
      <c r="AM38" s="58">
        <f t="shared" si="6"/>
        <v>0</v>
      </c>
      <c r="AN38" s="58">
        <f t="shared" si="7"/>
        <v>0</v>
      </c>
      <c r="AO38" s="20">
        <f t="shared" si="8"/>
        <v>0</v>
      </c>
      <c r="AP38" s="20">
        <f t="shared" si="9"/>
        <v>0</v>
      </c>
      <c r="AQ38" s="58">
        <f t="shared" si="44"/>
        <v>0</v>
      </c>
      <c r="AR38" s="59">
        <f t="shared" si="10"/>
        <v>0</v>
      </c>
      <c r="AS38" s="64">
        <f t="shared" si="45"/>
        <v>0</v>
      </c>
      <c r="AT38" s="58">
        <f t="shared" si="46"/>
        <v>0</v>
      </c>
      <c r="AU38" s="89">
        <f>Fishery!Y44</f>
        <v>1.7988936365838156E-4</v>
      </c>
      <c r="AV38" s="80">
        <f t="shared" si="48"/>
        <v>1.0000000000000001E-5</v>
      </c>
      <c r="AW38" s="70">
        <f t="shared" si="49"/>
        <v>1.7988936365838156E-4</v>
      </c>
      <c r="BC38" s="68">
        <f t="shared" si="42"/>
        <v>1E-3</v>
      </c>
      <c r="BD38" s="57">
        <f t="shared" si="11"/>
        <v>0</v>
      </c>
      <c r="BE38" s="58">
        <f t="shared" si="12"/>
        <v>0</v>
      </c>
      <c r="BF38" s="58">
        <f t="shared" si="13"/>
        <v>0</v>
      </c>
      <c r="BG38" s="58">
        <f t="shared" si="14"/>
        <v>0</v>
      </c>
      <c r="BH38" s="58">
        <f t="shared" si="37"/>
        <v>0</v>
      </c>
      <c r="BI38" s="70">
        <f t="shared" si="15"/>
        <v>0</v>
      </c>
      <c r="BJ38" s="72">
        <f t="shared" si="38"/>
        <v>0</v>
      </c>
      <c r="BK38" s="58">
        <f t="shared" si="47"/>
        <v>0</v>
      </c>
      <c r="BL38" s="80">
        <f>Fishery!Z44</f>
        <v>1.209824091039493E-4</v>
      </c>
      <c r="BM38" s="80">
        <f t="shared" si="39"/>
        <v>5.0000000000000004E-6</v>
      </c>
      <c r="BN38" s="70">
        <f t="shared" si="40"/>
        <v>1.209824091039493E-4</v>
      </c>
    </row>
    <row r="39" spans="1:66" x14ac:dyDescent="0.2">
      <c r="A39" s="3">
        <v>1</v>
      </c>
      <c r="B39">
        <v>10</v>
      </c>
      <c r="C39" s="9">
        <f t="shared" si="16"/>
        <v>4.166666666666667</v>
      </c>
      <c r="D39" s="9">
        <f t="shared" si="17"/>
        <v>3.7900000000000045</v>
      </c>
      <c r="E39" s="9">
        <f t="shared" si="18"/>
        <v>5.2356746702878425</v>
      </c>
      <c r="F39" s="9">
        <f t="shared" si="19"/>
        <v>4.166666666666667</v>
      </c>
      <c r="I39" s="68">
        <f t="shared" si="43"/>
        <v>44.391716882588554</v>
      </c>
      <c r="J39" s="85">
        <f t="shared" si="20"/>
        <v>0.41487531800772004</v>
      </c>
      <c r="K39" s="89">
        <f t="shared" si="21"/>
        <v>75.873825469868962</v>
      </c>
      <c r="L39" s="80">
        <f t="shared" si="22"/>
        <v>0</v>
      </c>
      <c r="M39" s="86">
        <f t="shared" si="23"/>
        <v>76.288700787876678</v>
      </c>
      <c r="O39" s="68">
        <f t="shared" si="24"/>
        <v>1.1682227765176942</v>
      </c>
      <c r="P39" s="76">
        <f t="shared" si="25"/>
        <v>0.41487531800772004</v>
      </c>
      <c r="Q39" s="83">
        <f t="shared" si="0"/>
        <v>0.13829177266924</v>
      </c>
      <c r="R39" s="85">
        <f t="shared" si="26"/>
        <v>0.49917832244394972</v>
      </c>
      <c r="S39" s="80">
        <f t="shared" si="27"/>
        <v>0</v>
      </c>
      <c r="T39" s="80">
        <f t="shared" si="28"/>
        <v>0</v>
      </c>
      <c r="U39" s="89">
        <f t="shared" ref="U39:U102" si="52">$B$18*O39</f>
        <v>0.11682227765176943</v>
      </c>
      <c r="V39" s="70">
        <f t="shared" ref="V39:V102" si="53">MAX(U39,SUM(R39:T39))</f>
        <v>0.49917832244394972</v>
      </c>
      <c r="X39" s="68">
        <f t="shared" si="30"/>
        <v>106.82430022720692</v>
      </c>
      <c r="Y39" s="76">
        <f t="shared" si="2"/>
        <v>75.873825469868962</v>
      </c>
      <c r="Z39" s="77">
        <f t="shared" si="3"/>
        <v>0.49917832244394972</v>
      </c>
      <c r="AA39" s="77">
        <f t="shared" si="31"/>
        <v>76.373003792312915</v>
      </c>
      <c r="AB39" s="70">
        <f t="shared" si="32"/>
        <v>4.8045113821723042</v>
      </c>
      <c r="AC39" s="72">
        <f t="shared" si="33"/>
        <v>0</v>
      </c>
      <c r="AD39" s="80">
        <f t="shared" si="34"/>
        <v>0</v>
      </c>
      <c r="AE39" s="89">
        <f>Fishery!X45</f>
        <v>14.606034701616174</v>
      </c>
      <c r="AF39" s="89">
        <f t="shared" si="50"/>
        <v>1.0682430022720693</v>
      </c>
      <c r="AG39" s="70">
        <f t="shared" si="51"/>
        <v>14.606034701616174</v>
      </c>
      <c r="AI39" s="56">
        <f t="shared" si="4"/>
        <v>106.82630022720693</v>
      </c>
      <c r="AK39" s="68">
        <f t="shared" si="41"/>
        <v>1E-3</v>
      </c>
      <c r="AL39" s="57">
        <f t="shared" si="5"/>
        <v>0</v>
      </c>
      <c r="AM39" s="58">
        <f t="shared" si="6"/>
        <v>0</v>
      </c>
      <c r="AN39" s="58">
        <f t="shared" si="7"/>
        <v>0</v>
      </c>
      <c r="AO39" s="20">
        <f t="shared" si="8"/>
        <v>0</v>
      </c>
      <c r="AP39" s="20">
        <f t="shared" si="9"/>
        <v>0</v>
      </c>
      <c r="AQ39" s="58">
        <f t="shared" si="44"/>
        <v>0</v>
      </c>
      <c r="AR39" s="59">
        <f t="shared" si="10"/>
        <v>0</v>
      </c>
      <c r="AS39" s="64">
        <f t="shared" si="45"/>
        <v>0</v>
      </c>
      <c r="AT39" s="58">
        <f t="shared" si="46"/>
        <v>0</v>
      </c>
      <c r="AU39" s="89">
        <f>Fishery!Y45</f>
        <v>1.7988936365838156E-4</v>
      </c>
      <c r="AV39" s="80">
        <f t="shared" si="48"/>
        <v>1.0000000000000001E-5</v>
      </c>
      <c r="AW39" s="70">
        <f t="shared" si="49"/>
        <v>1.7988936365838156E-4</v>
      </c>
      <c r="BC39" s="68">
        <f t="shared" si="42"/>
        <v>1E-3</v>
      </c>
      <c r="BD39" s="57">
        <f t="shared" si="11"/>
        <v>0</v>
      </c>
      <c r="BE39" s="58">
        <f t="shared" si="12"/>
        <v>0</v>
      </c>
      <c r="BF39" s="58">
        <f t="shared" si="13"/>
        <v>0</v>
      </c>
      <c r="BG39" s="58">
        <f t="shared" si="14"/>
        <v>0</v>
      </c>
      <c r="BH39" s="58">
        <f t="shared" si="37"/>
        <v>0</v>
      </c>
      <c r="BI39" s="70">
        <f t="shared" si="15"/>
        <v>0</v>
      </c>
      <c r="BJ39" s="72">
        <f t="shared" si="38"/>
        <v>0</v>
      </c>
      <c r="BK39" s="58">
        <f t="shared" si="47"/>
        <v>0</v>
      </c>
      <c r="BL39" s="80">
        <f>Fishery!Z45</f>
        <v>1.209824091039493E-4</v>
      </c>
      <c r="BM39" s="80">
        <f t="shared" si="39"/>
        <v>5.0000000000000004E-6</v>
      </c>
      <c r="BN39" s="70">
        <f t="shared" si="40"/>
        <v>1.209824091039493E-4</v>
      </c>
    </row>
    <row r="40" spans="1:66" x14ac:dyDescent="0.2">
      <c r="A40" s="3">
        <v>1</v>
      </c>
      <c r="B40">
        <v>11</v>
      </c>
      <c r="C40" s="9">
        <f t="shared" si="16"/>
        <v>4.166666666666667</v>
      </c>
      <c r="D40" s="9">
        <f t="shared" si="17"/>
        <v>5.5949999999999998</v>
      </c>
      <c r="E40" s="9">
        <f t="shared" si="18"/>
        <v>7.729182000068719</v>
      </c>
      <c r="F40" s="9">
        <f t="shared" si="19"/>
        <v>4.166666666666667</v>
      </c>
      <c r="I40" s="68">
        <f t="shared" si="43"/>
        <v>81.784617060511167</v>
      </c>
      <c r="J40" s="85">
        <f t="shared" si="20"/>
        <v>0.52811577104387586</v>
      </c>
      <c r="K40" s="89">
        <f t="shared" si="21"/>
        <v>124.72086277633672</v>
      </c>
      <c r="L40" s="80">
        <f t="shared" si="22"/>
        <v>0</v>
      </c>
      <c r="M40" s="86">
        <f t="shared" si="23"/>
        <v>125.24897854738059</v>
      </c>
      <c r="O40" s="68">
        <f t="shared" si="24"/>
        <v>0.80717467114434727</v>
      </c>
      <c r="P40" s="76">
        <f t="shared" si="25"/>
        <v>0.52811577104387586</v>
      </c>
      <c r="Q40" s="83">
        <f t="shared" si="0"/>
        <v>0.17603859034795863</v>
      </c>
      <c r="R40" s="85">
        <f t="shared" si="26"/>
        <v>0.30773366989614798</v>
      </c>
      <c r="S40" s="80">
        <f t="shared" si="27"/>
        <v>0</v>
      </c>
      <c r="T40" s="80">
        <f t="shared" si="28"/>
        <v>0</v>
      </c>
      <c r="U40" s="89">
        <f t="shared" si="52"/>
        <v>8.0717467114434727E-2</v>
      </c>
      <c r="V40" s="70">
        <f t="shared" si="53"/>
        <v>0.30773366989614798</v>
      </c>
      <c r="X40" s="68">
        <f t="shared" si="30"/>
        <v>95.311981686649034</v>
      </c>
      <c r="Y40" s="76">
        <f t="shared" si="2"/>
        <v>124.72086277633672</v>
      </c>
      <c r="Z40" s="77">
        <f t="shared" si="3"/>
        <v>0.30773366989614798</v>
      </c>
      <c r="AA40" s="77">
        <f t="shared" si="31"/>
        <v>125.02859644623287</v>
      </c>
      <c r="AB40" s="70">
        <f t="shared" si="32"/>
        <v>7.8335206322580628</v>
      </c>
      <c r="AC40" s="72">
        <f t="shared" si="33"/>
        <v>0</v>
      </c>
      <c r="AD40" s="80">
        <f t="shared" si="34"/>
        <v>0</v>
      </c>
      <c r="AE40" s="89">
        <f>Fishery!X46</f>
        <v>13.031960977362356</v>
      </c>
      <c r="AF40" s="89">
        <f t="shared" si="50"/>
        <v>0.95311981686649039</v>
      </c>
      <c r="AG40" s="70">
        <f t="shared" si="51"/>
        <v>13.031960977362356</v>
      </c>
      <c r="AI40" s="56">
        <f t="shared" si="4"/>
        <v>95.313981686649043</v>
      </c>
      <c r="AK40" s="68">
        <f t="shared" si="41"/>
        <v>1E-3</v>
      </c>
      <c r="AL40" s="57">
        <f t="shared" si="5"/>
        <v>0</v>
      </c>
      <c r="AM40" s="58">
        <f t="shared" si="6"/>
        <v>0</v>
      </c>
      <c r="AN40" s="58">
        <f t="shared" si="7"/>
        <v>0</v>
      </c>
      <c r="AO40" s="20">
        <f t="shared" si="8"/>
        <v>0</v>
      </c>
      <c r="AP40" s="20">
        <f t="shared" si="9"/>
        <v>0</v>
      </c>
      <c r="AQ40" s="58">
        <f t="shared" si="44"/>
        <v>0</v>
      </c>
      <c r="AR40" s="59">
        <f t="shared" si="10"/>
        <v>0</v>
      </c>
      <c r="AS40" s="64">
        <f t="shared" si="45"/>
        <v>0</v>
      </c>
      <c r="AT40" s="58">
        <f t="shared" si="46"/>
        <v>0</v>
      </c>
      <c r="AU40" s="89">
        <f>Fishery!Y46</f>
        <v>1.7988936365838156E-4</v>
      </c>
      <c r="AV40" s="80">
        <f t="shared" si="48"/>
        <v>1.0000000000000001E-5</v>
      </c>
      <c r="AW40" s="70">
        <f t="shared" si="49"/>
        <v>1.7988936365838156E-4</v>
      </c>
      <c r="BC40" s="68">
        <f t="shared" si="42"/>
        <v>1E-3</v>
      </c>
      <c r="BD40" s="57">
        <f t="shared" si="11"/>
        <v>0</v>
      </c>
      <c r="BE40" s="58">
        <f t="shared" si="12"/>
        <v>0</v>
      </c>
      <c r="BF40" s="58">
        <f t="shared" si="13"/>
        <v>0</v>
      </c>
      <c r="BG40" s="58">
        <f t="shared" si="14"/>
        <v>0</v>
      </c>
      <c r="BH40" s="58">
        <f t="shared" si="37"/>
        <v>0</v>
      </c>
      <c r="BI40" s="70">
        <f t="shared" si="15"/>
        <v>0</v>
      </c>
      <c r="BJ40" s="72">
        <f t="shared" si="38"/>
        <v>0</v>
      </c>
      <c r="BK40" s="58">
        <f t="shared" si="47"/>
        <v>0</v>
      </c>
      <c r="BL40" s="80">
        <f>Fishery!Z46</f>
        <v>1.209824091039493E-4</v>
      </c>
      <c r="BM40" s="80">
        <f t="shared" si="39"/>
        <v>5.0000000000000004E-6</v>
      </c>
      <c r="BN40" s="70">
        <f t="shared" si="40"/>
        <v>1.209824091039493E-4</v>
      </c>
    </row>
    <row r="41" spans="1:66" x14ac:dyDescent="0.2">
      <c r="A41" s="1">
        <v>1</v>
      </c>
      <c r="B41" s="2">
        <v>12</v>
      </c>
      <c r="C41" s="9">
        <f t="shared" si="16"/>
        <v>4.166666666666667</v>
      </c>
      <c r="D41" s="9">
        <f t="shared" si="17"/>
        <v>7.8900000000000023</v>
      </c>
      <c r="E41" s="9">
        <f t="shared" si="18"/>
        <v>10.899597136826133</v>
      </c>
      <c r="F41" s="9">
        <f t="shared" si="19"/>
        <v>4.166666666666667</v>
      </c>
      <c r="I41" s="68">
        <f t="shared" si="43"/>
        <v>156.80027004981042</v>
      </c>
      <c r="J41" s="85">
        <f t="shared" si="20"/>
        <v>0.84714481611911385</v>
      </c>
      <c r="K41" s="89">
        <f t="shared" si="21"/>
        <v>219.83342690218547</v>
      </c>
      <c r="L41" s="80">
        <f t="shared" si="22"/>
        <v>0</v>
      </c>
      <c r="M41" s="86">
        <f t="shared" si="23"/>
        <v>220.68057171830458</v>
      </c>
      <c r="O41" s="68">
        <f t="shared" si="24"/>
        <v>0.67533749770488516</v>
      </c>
      <c r="P41" s="76">
        <f t="shared" si="25"/>
        <v>0.84714481611911385</v>
      </c>
      <c r="Q41" s="83">
        <f t="shared" si="0"/>
        <v>0.28238160537303797</v>
      </c>
      <c r="R41" s="85">
        <f t="shared" si="26"/>
        <v>0.2367051988954646</v>
      </c>
      <c r="S41" s="80">
        <f t="shared" si="27"/>
        <v>0</v>
      </c>
      <c r="T41" s="80">
        <f t="shared" si="28"/>
        <v>0</v>
      </c>
      <c r="U41" s="89">
        <f t="shared" si="52"/>
        <v>6.7533749770488524E-2</v>
      </c>
      <c r="V41" s="70">
        <f t="shared" si="53"/>
        <v>0.2367051988954646</v>
      </c>
      <c r="X41" s="68">
        <f t="shared" si="30"/>
        <v>87.624780091398847</v>
      </c>
      <c r="Y41" s="76">
        <f t="shared" si="2"/>
        <v>219.83342690218547</v>
      </c>
      <c r="Z41" s="77">
        <f t="shared" si="3"/>
        <v>0.2367051988954646</v>
      </c>
      <c r="AA41" s="77">
        <f t="shared" si="31"/>
        <v>220.07013210108093</v>
      </c>
      <c r="AB41" s="70">
        <f t="shared" si="32"/>
        <v>13.769177331248525</v>
      </c>
      <c r="AC41" s="72">
        <f t="shared" si="33"/>
        <v>0</v>
      </c>
      <c r="AD41" s="80">
        <f t="shared" si="34"/>
        <v>0</v>
      </c>
      <c r="AE41" s="89">
        <f>Fishery!X47</f>
        <v>11.980893635758116</v>
      </c>
      <c r="AF41" s="89">
        <f t="shared" si="50"/>
        <v>0.87624780091398846</v>
      </c>
      <c r="AG41" s="70">
        <f t="shared" si="51"/>
        <v>11.980893635758116</v>
      </c>
      <c r="AI41" s="56">
        <f t="shared" si="4"/>
        <v>87.626780091398857</v>
      </c>
      <c r="AK41" s="68">
        <f t="shared" si="41"/>
        <v>1E-3</v>
      </c>
      <c r="AL41" s="57">
        <f t="shared" si="5"/>
        <v>0</v>
      </c>
      <c r="AM41" s="58">
        <f t="shared" si="6"/>
        <v>0</v>
      </c>
      <c r="AN41" s="58">
        <f t="shared" si="7"/>
        <v>0</v>
      </c>
      <c r="AO41" s="20">
        <f t="shared" si="8"/>
        <v>0</v>
      </c>
      <c r="AP41" s="20">
        <f t="shared" si="9"/>
        <v>0</v>
      </c>
      <c r="AQ41" s="58">
        <f t="shared" si="44"/>
        <v>0</v>
      </c>
      <c r="AR41" s="59">
        <f t="shared" si="10"/>
        <v>0</v>
      </c>
      <c r="AS41" s="64">
        <f t="shared" si="45"/>
        <v>0</v>
      </c>
      <c r="AT41" s="58">
        <f t="shared" si="46"/>
        <v>0</v>
      </c>
      <c r="AU41" s="89">
        <f>Fishery!Y47</f>
        <v>1.7988936365838156E-4</v>
      </c>
      <c r="AV41" s="80">
        <f t="shared" si="48"/>
        <v>1.0000000000000001E-5</v>
      </c>
      <c r="AW41" s="70">
        <f t="shared" si="49"/>
        <v>1.7988936365838156E-4</v>
      </c>
      <c r="BC41" s="68">
        <f t="shared" si="42"/>
        <v>1E-3</v>
      </c>
      <c r="BD41" s="57">
        <f t="shared" si="11"/>
        <v>0</v>
      </c>
      <c r="BE41" s="58">
        <f t="shared" si="12"/>
        <v>0</v>
      </c>
      <c r="BF41" s="58">
        <f t="shared" si="13"/>
        <v>0</v>
      </c>
      <c r="BG41" s="58">
        <f t="shared" si="14"/>
        <v>0</v>
      </c>
      <c r="BH41" s="58">
        <f t="shared" si="37"/>
        <v>0</v>
      </c>
      <c r="BI41" s="70">
        <f t="shared" si="15"/>
        <v>0</v>
      </c>
      <c r="BJ41" s="72">
        <f t="shared" si="38"/>
        <v>0</v>
      </c>
      <c r="BK41" s="58">
        <f t="shared" si="47"/>
        <v>0</v>
      </c>
      <c r="BL41" s="80">
        <f>Fishery!Z47</f>
        <v>1.209824091039493E-4</v>
      </c>
      <c r="BM41" s="80">
        <f t="shared" si="39"/>
        <v>5.0000000000000004E-6</v>
      </c>
      <c r="BN41" s="70">
        <f t="shared" si="40"/>
        <v>1.209824091039493E-4</v>
      </c>
    </row>
    <row r="42" spans="1:66" x14ac:dyDescent="0.2">
      <c r="A42" s="4">
        <v>2</v>
      </c>
      <c r="B42">
        <v>1</v>
      </c>
      <c r="C42" s="9">
        <f t="shared" si="16"/>
        <v>4.166666666666667</v>
      </c>
      <c r="D42" s="9">
        <f t="shared" ref="D42:D105" si="54">($B$4/20)*VLOOKUP(B42,$I$5:$J$16,2)</f>
        <v>8.6</v>
      </c>
      <c r="E42" s="9">
        <f t="shared" ref="E42:E105" si="55">20*VLOOKUP(A42,$K$5:$L$24,2)*D42</f>
        <v>3.3996607349059413</v>
      </c>
      <c r="F42" s="9">
        <f t="shared" si="19"/>
        <v>4.166666666666667</v>
      </c>
      <c r="I42" s="68">
        <f t="shared" si="43"/>
        <v>288.72261890862865</v>
      </c>
      <c r="J42" s="85">
        <f t="shared" si="20"/>
        <v>1.6649436995855411</v>
      </c>
      <c r="K42" s="89">
        <f t="shared" si="21"/>
        <v>394.47051948231535</v>
      </c>
      <c r="L42" s="80">
        <f t="shared" si="22"/>
        <v>0</v>
      </c>
      <c r="M42" s="86">
        <f t="shared" si="23"/>
        <v>396.13546318190089</v>
      </c>
      <c r="O42" s="68">
        <f t="shared" si="24"/>
        <v>0.720823201295688</v>
      </c>
      <c r="P42" s="76">
        <f t="shared" si="25"/>
        <v>1.6649436995855411</v>
      </c>
      <c r="Q42" s="83">
        <f t="shared" si="0"/>
        <v>0.55498123319518033</v>
      </c>
      <c r="R42" s="85">
        <f t="shared" si="26"/>
        <v>0.24620819780663006</v>
      </c>
      <c r="S42" s="80">
        <f t="shared" si="27"/>
        <v>0</v>
      </c>
      <c r="T42" s="80">
        <f t="shared" si="28"/>
        <v>0</v>
      </c>
      <c r="U42" s="89">
        <f t="shared" si="52"/>
        <v>7.2082320129568805E-2</v>
      </c>
      <c r="V42" s="70">
        <f t="shared" si="53"/>
        <v>0.24620819780663006</v>
      </c>
      <c r="X42" s="68">
        <f t="shared" si="30"/>
        <v>85.391326667922158</v>
      </c>
      <c r="Y42" s="76">
        <f t="shared" si="2"/>
        <v>394.47051948231535</v>
      </c>
      <c r="Z42" s="77">
        <f t="shared" si="3"/>
        <v>0.24620819780663006</v>
      </c>
      <c r="AA42" s="77">
        <f t="shared" si="31"/>
        <v>394.71672768012201</v>
      </c>
      <c r="AB42" s="70">
        <f t="shared" si="32"/>
        <v>24.685183492370538</v>
      </c>
      <c r="AC42" s="72">
        <f t="shared" si="33"/>
        <v>0</v>
      </c>
      <c r="AD42" s="80">
        <f t="shared" si="34"/>
        <v>0</v>
      </c>
      <c r="AE42" s="89">
        <f>Fishery!X48</f>
        <v>11.675514633617595</v>
      </c>
      <c r="AF42" s="89">
        <f t="shared" si="50"/>
        <v>0.85391326667922163</v>
      </c>
      <c r="AG42" s="70">
        <f t="shared" si="51"/>
        <v>11.675514633617595</v>
      </c>
      <c r="AI42" s="56">
        <f t="shared" si="4"/>
        <v>85.393326667922167</v>
      </c>
      <c r="AK42" s="68">
        <f t="shared" si="41"/>
        <v>1E-3</v>
      </c>
      <c r="AL42" s="57">
        <f t="shared" si="5"/>
        <v>0</v>
      </c>
      <c r="AM42" s="58">
        <f t="shared" si="6"/>
        <v>0</v>
      </c>
      <c r="AN42" s="58">
        <f t="shared" si="7"/>
        <v>0</v>
      </c>
      <c r="AO42" s="20">
        <f t="shared" si="8"/>
        <v>0</v>
      </c>
      <c r="AP42" s="20">
        <f t="shared" si="9"/>
        <v>0</v>
      </c>
      <c r="AQ42" s="58">
        <f t="shared" si="44"/>
        <v>0</v>
      </c>
      <c r="AR42" s="59">
        <f t="shared" si="10"/>
        <v>0</v>
      </c>
      <c r="AS42" s="64">
        <f t="shared" si="45"/>
        <v>0</v>
      </c>
      <c r="AT42" s="58">
        <f t="shared" si="46"/>
        <v>0</v>
      </c>
      <c r="AU42" s="89">
        <f>Fishery!Y48</f>
        <v>1.7988936365838156E-4</v>
      </c>
      <c r="AV42" s="80">
        <f t="shared" si="48"/>
        <v>1.0000000000000001E-5</v>
      </c>
      <c r="AW42" s="70">
        <f t="shared" si="49"/>
        <v>1.7988936365838156E-4</v>
      </c>
      <c r="BC42" s="68">
        <f t="shared" si="42"/>
        <v>1E-3</v>
      </c>
      <c r="BD42" s="57">
        <f t="shared" si="11"/>
        <v>0</v>
      </c>
      <c r="BE42" s="58">
        <f t="shared" si="12"/>
        <v>0</v>
      </c>
      <c r="BF42" s="58">
        <f t="shared" si="13"/>
        <v>0</v>
      </c>
      <c r="BG42" s="58">
        <f t="shared" si="14"/>
        <v>0</v>
      </c>
      <c r="BH42" s="58">
        <f t="shared" si="37"/>
        <v>0</v>
      </c>
      <c r="BI42" s="70">
        <f t="shared" si="15"/>
        <v>0</v>
      </c>
      <c r="BJ42" s="72">
        <f t="shared" si="38"/>
        <v>0</v>
      </c>
      <c r="BK42" s="58">
        <f t="shared" si="47"/>
        <v>0</v>
      </c>
      <c r="BL42" s="80">
        <f>Fishery!Z48</f>
        <v>1.209824091039493E-4</v>
      </c>
      <c r="BM42" s="80">
        <f t="shared" si="39"/>
        <v>5.0000000000000004E-6</v>
      </c>
      <c r="BN42" s="70">
        <f t="shared" si="40"/>
        <v>1.209824091039493E-4</v>
      </c>
    </row>
    <row r="43" spans="1:66" x14ac:dyDescent="0.2">
      <c r="A43" s="4">
        <v>2</v>
      </c>
      <c r="B43">
        <v>2</v>
      </c>
      <c r="C43" s="9">
        <f t="shared" si="16"/>
        <v>4.166666666666667</v>
      </c>
      <c r="D43" s="9">
        <f t="shared" si="54"/>
        <v>6.990000000000002</v>
      </c>
      <c r="E43" s="9">
        <f t="shared" si="55"/>
        <v>2.7632126205805276</v>
      </c>
      <c r="F43" s="9">
        <f t="shared" si="19"/>
        <v>4.166666666666667</v>
      </c>
      <c r="I43" s="68">
        <f t="shared" si="43"/>
        <v>445.60537264284642</v>
      </c>
      <c r="J43" s="85">
        <f t="shared" si="20"/>
        <v>3.6689228260293749</v>
      </c>
      <c r="K43" s="89">
        <f t="shared" si="21"/>
        <v>651.47263286254179</v>
      </c>
      <c r="L43" s="80">
        <f t="shared" si="22"/>
        <v>0</v>
      </c>
      <c r="M43" s="86">
        <f t="shared" si="23"/>
        <v>655.1415556885712</v>
      </c>
      <c r="O43" s="68">
        <f t="shared" si="24"/>
        <v>1.0291961933350677</v>
      </c>
      <c r="P43" s="76">
        <f t="shared" si="25"/>
        <v>3.6689228260293749</v>
      </c>
      <c r="Q43" s="83">
        <f t="shared" si="0"/>
        <v>1.222974275343125</v>
      </c>
      <c r="R43" s="85">
        <f t="shared" si="26"/>
        <v>0.37616981019969864</v>
      </c>
      <c r="S43" s="80">
        <f t="shared" si="27"/>
        <v>0</v>
      </c>
      <c r="T43" s="80">
        <f t="shared" si="28"/>
        <v>0</v>
      </c>
      <c r="U43" s="89">
        <f t="shared" si="52"/>
        <v>0.10291961933350678</v>
      </c>
      <c r="V43" s="70">
        <f t="shared" si="53"/>
        <v>0.37616981019969864</v>
      </c>
      <c r="X43" s="68">
        <f t="shared" si="30"/>
        <v>91.374660301826395</v>
      </c>
      <c r="Y43" s="76">
        <f t="shared" si="2"/>
        <v>651.47263286254179</v>
      </c>
      <c r="Z43" s="77">
        <f t="shared" si="3"/>
        <v>0.37616981019969864</v>
      </c>
      <c r="AA43" s="77">
        <f t="shared" si="31"/>
        <v>651.8488026727415</v>
      </c>
      <c r="AB43" s="70">
        <f t="shared" si="32"/>
        <v>40.764060780183826</v>
      </c>
      <c r="AC43" s="72">
        <f t="shared" si="33"/>
        <v>0</v>
      </c>
      <c r="AD43" s="80">
        <f t="shared" si="34"/>
        <v>0</v>
      </c>
      <c r="AE43" s="89">
        <f>Fishery!X49</f>
        <v>12.493612936178669</v>
      </c>
      <c r="AF43" s="89">
        <f t="shared" si="50"/>
        <v>0.91374660301826394</v>
      </c>
      <c r="AG43" s="70">
        <f t="shared" si="51"/>
        <v>12.493612936178669</v>
      </c>
      <c r="AI43" s="56">
        <f t="shared" si="4"/>
        <v>91.376660301826405</v>
      </c>
      <c r="AK43" s="68">
        <f t="shared" si="41"/>
        <v>1E-3</v>
      </c>
      <c r="AL43" s="57">
        <f t="shared" si="5"/>
        <v>0</v>
      </c>
      <c r="AM43" s="58">
        <f t="shared" si="6"/>
        <v>0</v>
      </c>
      <c r="AN43" s="58">
        <f t="shared" si="7"/>
        <v>0</v>
      </c>
      <c r="AO43" s="20">
        <f t="shared" si="8"/>
        <v>0</v>
      </c>
      <c r="AP43" s="20">
        <f t="shared" si="9"/>
        <v>0</v>
      </c>
      <c r="AQ43" s="58">
        <f t="shared" si="44"/>
        <v>0</v>
      </c>
      <c r="AR43" s="59">
        <f t="shared" si="10"/>
        <v>0</v>
      </c>
      <c r="AS43" s="64">
        <f t="shared" si="45"/>
        <v>0</v>
      </c>
      <c r="AT43" s="58">
        <f t="shared" si="46"/>
        <v>0</v>
      </c>
      <c r="AU43" s="89">
        <f>Fishery!Y49</f>
        <v>1.7988936365838156E-4</v>
      </c>
      <c r="AV43" s="80">
        <f t="shared" si="48"/>
        <v>1.0000000000000001E-5</v>
      </c>
      <c r="AW43" s="70">
        <f t="shared" si="49"/>
        <v>1.7988936365838156E-4</v>
      </c>
      <c r="BC43" s="68">
        <f t="shared" si="42"/>
        <v>1E-3</v>
      </c>
      <c r="BD43" s="57">
        <f t="shared" si="11"/>
        <v>0</v>
      </c>
      <c r="BE43" s="58">
        <f t="shared" si="12"/>
        <v>0</v>
      </c>
      <c r="BF43" s="58">
        <f t="shared" si="13"/>
        <v>0</v>
      </c>
      <c r="BG43" s="58">
        <f t="shared" si="14"/>
        <v>0</v>
      </c>
      <c r="BH43" s="58">
        <f t="shared" si="37"/>
        <v>0</v>
      </c>
      <c r="BI43" s="70">
        <f t="shared" si="15"/>
        <v>0</v>
      </c>
      <c r="BJ43" s="72">
        <f t="shared" si="38"/>
        <v>0</v>
      </c>
      <c r="BK43" s="58">
        <f t="shared" si="47"/>
        <v>0</v>
      </c>
      <c r="BL43" s="80">
        <f>Fishery!Z49</f>
        <v>1.209824091039493E-4</v>
      </c>
      <c r="BM43" s="80">
        <f t="shared" si="39"/>
        <v>5.0000000000000004E-6</v>
      </c>
      <c r="BN43" s="70">
        <f t="shared" si="40"/>
        <v>1.209824091039493E-4</v>
      </c>
    </row>
    <row r="44" spans="1:66" x14ac:dyDescent="0.2">
      <c r="A44" s="4">
        <v>2</v>
      </c>
      <c r="B44">
        <v>3</v>
      </c>
      <c r="C44" s="9">
        <f t="shared" si="16"/>
        <v>4.166666666666667</v>
      </c>
      <c r="D44" s="9">
        <f t="shared" si="54"/>
        <v>4.875</v>
      </c>
      <c r="E44" s="9">
        <f t="shared" si="55"/>
        <v>1.9271332654263331</v>
      </c>
      <c r="F44" s="9">
        <f t="shared" si="19"/>
        <v>4.166666666666667</v>
      </c>
      <c r="I44" s="68">
        <f t="shared" si="43"/>
        <v>473.5810338098234</v>
      </c>
      <c r="J44" s="85">
        <f t="shared" si="20"/>
        <v>7.1027379525802994</v>
      </c>
      <c r="K44" s="89">
        <f t="shared" si="21"/>
        <v>812.5066945170571</v>
      </c>
      <c r="L44" s="80">
        <f t="shared" si="22"/>
        <v>0</v>
      </c>
      <c r="M44" s="86">
        <f t="shared" si="23"/>
        <v>819.60943246963745</v>
      </c>
      <c r="O44" s="68">
        <f t="shared" si="24"/>
        <v>1.8747419780097643</v>
      </c>
      <c r="P44" s="76">
        <f t="shared" si="25"/>
        <v>7.1027379525802994</v>
      </c>
      <c r="Q44" s="83">
        <f t="shared" si="0"/>
        <v>2.3675793175267663</v>
      </c>
      <c r="R44" s="85">
        <f t="shared" si="26"/>
        <v>0.80410758607193977</v>
      </c>
      <c r="S44" s="80">
        <f t="shared" si="27"/>
        <v>0</v>
      </c>
      <c r="T44" s="80">
        <f t="shared" si="28"/>
        <v>0</v>
      </c>
      <c r="U44" s="89">
        <f t="shared" si="52"/>
        <v>0.18747419780097643</v>
      </c>
      <c r="V44" s="70">
        <f t="shared" si="53"/>
        <v>0.80410758607193977</v>
      </c>
      <c r="X44" s="68">
        <f t="shared" si="30"/>
        <v>107.22910079145723</v>
      </c>
      <c r="Y44" s="76">
        <f t="shared" si="2"/>
        <v>812.5066945170571</v>
      </c>
      <c r="Z44" s="77">
        <f t="shared" si="3"/>
        <v>0.80410758607193977</v>
      </c>
      <c r="AA44" s="77">
        <f t="shared" si="31"/>
        <v>813.31080210312905</v>
      </c>
      <c r="AB44" s="70">
        <f t="shared" si="32"/>
        <v>50.882181855575062</v>
      </c>
      <c r="AC44" s="72">
        <f t="shared" si="33"/>
        <v>0</v>
      </c>
      <c r="AD44" s="80">
        <f t="shared" si="34"/>
        <v>0</v>
      </c>
      <c r="AE44" s="89">
        <f>Fishery!X50</f>
        <v>14.661382886215543</v>
      </c>
      <c r="AF44" s="89">
        <f t="shared" si="50"/>
        <v>1.0722910079145722</v>
      </c>
      <c r="AG44" s="70">
        <f t="shared" si="51"/>
        <v>14.661382886215543</v>
      </c>
      <c r="AI44" s="56">
        <f t="shared" si="4"/>
        <v>107.23110079145724</v>
      </c>
      <c r="AK44" s="68">
        <f t="shared" si="41"/>
        <v>1E-3</v>
      </c>
      <c r="AL44" s="57">
        <f t="shared" si="5"/>
        <v>0</v>
      </c>
      <c r="AM44" s="58">
        <f t="shared" si="6"/>
        <v>0</v>
      </c>
      <c r="AN44" s="58">
        <f t="shared" si="7"/>
        <v>0</v>
      </c>
      <c r="AO44" s="20">
        <f t="shared" si="8"/>
        <v>0</v>
      </c>
      <c r="AP44" s="20">
        <f t="shared" si="9"/>
        <v>0</v>
      </c>
      <c r="AQ44" s="58">
        <f t="shared" si="44"/>
        <v>0</v>
      </c>
      <c r="AR44" s="59">
        <f t="shared" si="10"/>
        <v>0</v>
      </c>
      <c r="AS44" s="64">
        <f t="shared" si="45"/>
        <v>0</v>
      </c>
      <c r="AT44" s="58">
        <f t="shared" si="46"/>
        <v>0</v>
      </c>
      <c r="AU44" s="89">
        <f>Fishery!Y50</f>
        <v>1.7988936365838156E-4</v>
      </c>
      <c r="AV44" s="80">
        <f t="shared" si="48"/>
        <v>1.0000000000000001E-5</v>
      </c>
      <c r="AW44" s="70">
        <f t="shared" si="49"/>
        <v>1.7988936365838156E-4</v>
      </c>
      <c r="BC44" s="68">
        <f t="shared" si="42"/>
        <v>1E-3</v>
      </c>
      <c r="BD44" s="57">
        <f t="shared" si="11"/>
        <v>0</v>
      </c>
      <c r="BE44" s="58">
        <f t="shared" si="12"/>
        <v>0</v>
      </c>
      <c r="BF44" s="58">
        <f t="shared" si="13"/>
        <v>0</v>
      </c>
      <c r="BG44" s="58">
        <f t="shared" si="14"/>
        <v>0</v>
      </c>
      <c r="BH44" s="58">
        <f t="shared" si="37"/>
        <v>0</v>
      </c>
      <c r="BI44" s="70">
        <f t="shared" si="15"/>
        <v>0</v>
      </c>
      <c r="BJ44" s="72">
        <f t="shared" si="38"/>
        <v>0</v>
      </c>
      <c r="BK44" s="58">
        <f t="shared" si="47"/>
        <v>0</v>
      </c>
      <c r="BL44" s="80">
        <f>Fishery!Z50</f>
        <v>1.209824091039493E-4</v>
      </c>
      <c r="BM44" s="80">
        <f t="shared" si="39"/>
        <v>5.0000000000000004E-6</v>
      </c>
      <c r="BN44" s="70">
        <f t="shared" si="40"/>
        <v>1.209824091039493E-4</v>
      </c>
    </row>
    <row r="45" spans="1:66" x14ac:dyDescent="0.2">
      <c r="A45" s="4">
        <v>2</v>
      </c>
      <c r="B45">
        <v>4</v>
      </c>
      <c r="C45" s="9">
        <f t="shared" si="16"/>
        <v>4.166666666666667</v>
      </c>
      <c r="D45" s="9">
        <f t="shared" si="54"/>
        <v>3.25</v>
      </c>
      <c r="E45" s="9">
        <f t="shared" si="55"/>
        <v>1.2847555102842221</v>
      </c>
      <c r="F45" s="9">
        <f t="shared" si="19"/>
        <v>4.166666666666667</v>
      </c>
      <c r="I45" s="68">
        <f t="shared" si="43"/>
        <v>359.18764015075556</v>
      </c>
      <c r="J45" s="85">
        <f t="shared" si="20"/>
        <v>9.8669566260595083</v>
      </c>
      <c r="K45" s="89">
        <f t="shared" si="21"/>
        <v>719.88711202817694</v>
      </c>
      <c r="L45" s="80">
        <f t="shared" si="22"/>
        <v>0</v>
      </c>
      <c r="M45" s="86">
        <f t="shared" si="23"/>
        <v>729.75406865423645</v>
      </c>
      <c r="O45" s="68">
        <f t="shared" si="24"/>
        <v>3.4337751091317559</v>
      </c>
      <c r="P45" s="76">
        <f t="shared" si="25"/>
        <v>9.8669566260595083</v>
      </c>
      <c r="Q45" s="83">
        <f t="shared" si="0"/>
        <v>3.288985542019836</v>
      </c>
      <c r="R45" s="85">
        <f t="shared" si="26"/>
        <v>1.7205007705927728</v>
      </c>
      <c r="S45" s="80">
        <f t="shared" si="27"/>
        <v>0</v>
      </c>
      <c r="T45" s="80">
        <f t="shared" si="28"/>
        <v>0</v>
      </c>
      <c r="U45" s="89">
        <f t="shared" si="52"/>
        <v>0.34337751091317559</v>
      </c>
      <c r="V45" s="70">
        <f t="shared" si="53"/>
        <v>1.7205007705927728</v>
      </c>
      <c r="X45" s="68">
        <f t="shared" si="30"/>
        <v>125.26306440521437</v>
      </c>
      <c r="Y45" s="76">
        <f t="shared" si="2"/>
        <v>719.88711202817694</v>
      </c>
      <c r="Z45" s="77">
        <f t="shared" si="3"/>
        <v>1.7205007705927728</v>
      </c>
      <c r="AA45" s="77">
        <f t="shared" si="31"/>
        <v>721.60761279876976</v>
      </c>
      <c r="AB45" s="70">
        <f t="shared" si="32"/>
        <v>45.208007098085154</v>
      </c>
      <c r="AC45" s="72">
        <f t="shared" si="33"/>
        <v>0</v>
      </c>
      <c r="AD45" s="80">
        <f t="shared" si="34"/>
        <v>0</v>
      </c>
      <c r="AE45" s="89">
        <f>Fishery!X51</f>
        <v>17.127157974748574</v>
      </c>
      <c r="AF45" s="89">
        <f t="shared" si="50"/>
        <v>1.2526306440521437</v>
      </c>
      <c r="AG45" s="70">
        <f t="shared" si="51"/>
        <v>17.127157974748574</v>
      </c>
      <c r="AI45" s="56">
        <f t="shared" si="4"/>
        <v>125.26506440521437</v>
      </c>
      <c r="AK45" s="68">
        <f t="shared" si="41"/>
        <v>1E-3</v>
      </c>
      <c r="AL45" s="57">
        <f t="shared" si="5"/>
        <v>0</v>
      </c>
      <c r="AM45" s="58">
        <f t="shared" si="6"/>
        <v>0</v>
      </c>
      <c r="AN45" s="58">
        <f t="shared" si="7"/>
        <v>0</v>
      </c>
      <c r="AO45" s="20">
        <f t="shared" si="8"/>
        <v>0</v>
      </c>
      <c r="AP45" s="20">
        <f t="shared" si="9"/>
        <v>0</v>
      </c>
      <c r="AQ45" s="58">
        <f t="shared" si="44"/>
        <v>0</v>
      </c>
      <c r="AR45" s="59">
        <f t="shared" si="10"/>
        <v>0</v>
      </c>
      <c r="AS45" s="64">
        <f t="shared" si="45"/>
        <v>0</v>
      </c>
      <c r="AT45" s="58">
        <f t="shared" si="46"/>
        <v>0</v>
      </c>
      <c r="AU45" s="89">
        <f>Fishery!Y51</f>
        <v>1.7988936365838156E-4</v>
      </c>
      <c r="AV45" s="80">
        <f t="shared" si="48"/>
        <v>1.0000000000000001E-5</v>
      </c>
      <c r="AW45" s="70">
        <f t="shared" si="49"/>
        <v>1.7988936365838156E-4</v>
      </c>
      <c r="BC45" s="68">
        <f t="shared" si="42"/>
        <v>1E-3</v>
      </c>
      <c r="BD45" s="57">
        <f t="shared" si="11"/>
        <v>0</v>
      </c>
      <c r="BE45" s="58">
        <f t="shared" si="12"/>
        <v>0</v>
      </c>
      <c r="BF45" s="58">
        <f t="shared" si="13"/>
        <v>0</v>
      </c>
      <c r="BG45" s="58">
        <f t="shared" si="14"/>
        <v>0</v>
      </c>
      <c r="BH45" s="58">
        <f t="shared" si="37"/>
        <v>0</v>
      </c>
      <c r="BI45" s="70">
        <f t="shared" si="15"/>
        <v>0</v>
      </c>
      <c r="BJ45" s="72">
        <f t="shared" si="38"/>
        <v>0</v>
      </c>
      <c r="BK45" s="58">
        <f t="shared" si="47"/>
        <v>0</v>
      </c>
      <c r="BL45" s="80">
        <f>Fishery!Z51</f>
        <v>1.209824091039493E-4</v>
      </c>
      <c r="BM45" s="80">
        <f t="shared" si="39"/>
        <v>5.0000000000000004E-6</v>
      </c>
      <c r="BN45" s="70">
        <f t="shared" si="40"/>
        <v>1.209824091039493E-4</v>
      </c>
    </row>
    <row r="46" spans="1:66" x14ac:dyDescent="0.2">
      <c r="A46" s="4">
        <v>2</v>
      </c>
      <c r="B46">
        <v>5</v>
      </c>
      <c r="C46" s="9">
        <f t="shared" si="16"/>
        <v>4.166666666666667</v>
      </c>
      <c r="D46" s="9">
        <f t="shared" si="54"/>
        <v>2.1150000000000029</v>
      </c>
      <c r="E46" s="9">
        <f t="shared" si="55"/>
        <v>0.83607935515419496</v>
      </c>
      <c r="F46" s="9">
        <f t="shared" si="19"/>
        <v>4.166666666666667</v>
      </c>
      <c r="I46" s="68">
        <f t="shared" si="43"/>
        <v>277.83867664616002</v>
      </c>
      <c r="J46" s="85">
        <f t="shared" si="20"/>
        <v>11.093467651060722</v>
      </c>
      <c r="K46" s="89">
        <f t="shared" si="21"/>
        <v>597.76480877890185</v>
      </c>
      <c r="L46" s="80">
        <f t="shared" si="22"/>
        <v>0</v>
      </c>
      <c r="M46" s="86">
        <f t="shared" si="23"/>
        <v>608.85827642996253</v>
      </c>
      <c r="O46" s="68">
        <f t="shared" si="24"/>
        <v>4.9909662438703366</v>
      </c>
      <c r="P46" s="76">
        <f t="shared" si="25"/>
        <v>11.093467651060722</v>
      </c>
      <c r="Q46" s="83">
        <f t="shared" si="0"/>
        <v>3.6978225503535742</v>
      </c>
      <c r="R46" s="85">
        <f t="shared" si="26"/>
        <v>2.68449304683076</v>
      </c>
      <c r="S46" s="80">
        <f t="shared" si="27"/>
        <v>0</v>
      </c>
      <c r="T46" s="80">
        <f t="shared" si="28"/>
        <v>0</v>
      </c>
      <c r="U46" s="89">
        <f t="shared" si="52"/>
        <v>0.49909662438703367</v>
      </c>
      <c r="V46" s="70">
        <f t="shared" si="53"/>
        <v>2.68449304683076</v>
      </c>
      <c r="X46" s="68">
        <f t="shared" si="30"/>
        <v>134.46760184602152</v>
      </c>
      <c r="Y46" s="76">
        <f t="shared" si="2"/>
        <v>597.76480877890185</v>
      </c>
      <c r="Z46" s="77">
        <f t="shared" si="3"/>
        <v>2.68449304683076</v>
      </c>
      <c r="AA46" s="77">
        <f t="shared" si="31"/>
        <v>600.44930182573262</v>
      </c>
      <c r="AB46" s="70">
        <f t="shared" si="32"/>
        <v>37.695862179535212</v>
      </c>
      <c r="AC46" s="72">
        <f t="shared" si="33"/>
        <v>0</v>
      </c>
      <c r="AD46" s="80">
        <f t="shared" si="34"/>
        <v>0</v>
      </c>
      <c r="AE46" s="89">
        <f>Fishery!X52</f>
        <v>18.385689909774666</v>
      </c>
      <c r="AF46" s="89">
        <f t="shared" si="50"/>
        <v>1.3446760184602153</v>
      </c>
      <c r="AG46" s="70">
        <f t="shared" si="51"/>
        <v>18.385689909774666</v>
      </c>
      <c r="AI46" s="56">
        <f t="shared" si="4"/>
        <v>134.46960184602153</v>
      </c>
      <c r="AK46" s="68">
        <f t="shared" si="41"/>
        <v>1E-3</v>
      </c>
      <c r="AL46" s="57">
        <f t="shared" si="5"/>
        <v>0</v>
      </c>
      <c r="AM46" s="58">
        <f t="shared" si="6"/>
        <v>0</v>
      </c>
      <c r="AN46" s="58">
        <f t="shared" si="7"/>
        <v>0</v>
      </c>
      <c r="AO46" s="20">
        <f t="shared" si="8"/>
        <v>0</v>
      </c>
      <c r="AP46" s="20">
        <f t="shared" si="9"/>
        <v>0</v>
      </c>
      <c r="AQ46" s="58">
        <f t="shared" si="44"/>
        <v>0</v>
      </c>
      <c r="AR46" s="59">
        <f t="shared" si="10"/>
        <v>0</v>
      </c>
      <c r="AS46" s="64">
        <f t="shared" si="45"/>
        <v>0</v>
      </c>
      <c r="AT46" s="58">
        <f t="shared" si="46"/>
        <v>0</v>
      </c>
      <c r="AU46" s="89">
        <f>Fishery!Y52</f>
        <v>1.7988936365838156E-4</v>
      </c>
      <c r="AV46" s="80">
        <f t="shared" si="48"/>
        <v>1.0000000000000001E-5</v>
      </c>
      <c r="AW46" s="70">
        <f t="shared" si="49"/>
        <v>1.7988936365838156E-4</v>
      </c>
      <c r="BC46" s="68">
        <f t="shared" si="42"/>
        <v>1E-3</v>
      </c>
      <c r="BD46" s="57">
        <f t="shared" si="11"/>
        <v>0</v>
      </c>
      <c r="BE46" s="58">
        <f t="shared" si="12"/>
        <v>0</v>
      </c>
      <c r="BF46" s="58">
        <f t="shared" si="13"/>
        <v>0</v>
      </c>
      <c r="BG46" s="58">
        <f t="shared" si="14"/>
        <v>0</v>
      </c>
      <c r="BH46" s="58">
        <f t="shared" si="37"/>
        <v>0</v>
      </c>
      <c r="BI46" s="70">
        <f t="shared" si="15"/>
        <v>0</v>
      </c>
      <c r="BJ46" s="72">
        <f t="shared" si="38"/>
        <v>0</v>
      </c>
      <c r="BK46" s="58">
        <f t="shared" si="47"/>
        <v>0</v>
      </c>
      <c r="BL46" s="80">
        <f>Fishery!Z52</f>
        <v>1.209824091039493E-4</v>
      </c>
      <c r="BM46" s="80">
        <f t="shared" si="39"/>
        <v>5.0000000000000004E-6</v>
      </c>
      <c r="BN46" s="70">
        <f t="shared" si="40"/>
        <v>1.209824091039493E-4</v>
      </c>
    </row>
    <row r="47" spans="1:66" x14ac:dyDescent="0.2">
      <c r="A47" s="4">
        <v>2</v>
      </c>
      <c r="B47">
        <v>6</v>
      </c>
      <c r="C47" s="9">
        <f t="shared" si="16"/>
        <v>4.166666666666667</v>
      </c>
      <c r="D47" s="9">
        <f t="shared" si="54"/>
        <v>1.470000000000002</v>
      </c>
      <c r="E47" s="9">
        <f t="shared" si="55"/>
        <v>0.58110480003624898</v>
      </c>
      <c r="F47" s="9">
        <f t="shared" si="19"/>
        <v>4.166666666666667</v>
      </c>
      <c r="I47" s="68">
        <f t="shared" si="43"/>
        <v>231.47709387337014</v>
      </c>
      <c r="J47" s="85">
        <f t="shared" si="20"/>
        <v>11.084678854556973</v>
      </c>
      <c r="K47" s="89">
        <f t="shared" si="21"/>
        <v>506.95903324666483</v>
      </c>
      <c r="L47" s="80">
        <f t="shared" si="22"/>
        <v>0</v>
      </c>
      <c r="M47" s="86">
        <f t="shared" si="23"/>
        <v>518.04371210122179</v>
      </c>
      <c r="O47" s="68">
        <f t="shared" si="24"/>
        <v>5.9858400398685134</v>
      </c>
      <c r="P47" s="76">
        <f t="shared" si="25"/>
        <v>11.084678854556973</v>
      </c>
      <c r="Q47" s="83">
        <f t="shared" si="0"/>
        <v>3.694892951518991</v>
      </c>
      <c r="R47" s="85">
        <f t="shared" si="26"/>
        <v>3.277403855606754</v>
      </c>
      <c r="S47" s="80">
        <f t="shared" si="27"/>
        <v>0</v>
      </c>
      <c r="T47" s="80">
        <f t="shared" si="28"/>
        <v>0</v>
      </c>
      <c r="U47" s="89">
        <f t="shared" si="52"/>
        <v>0.59858400398685141</v>
      </c>
      <c r="V47" s="70">
        <f t="shared" si="53"/>
        <v>3.277403855606754</v>
      </c>
      <c r="X47" s="68">
        <f t="shared" si="30"/>
        <v>136.8815334931146</v>
      </c>
      <c r="Y47" s="76">
        <f t="shared" si="2"/>
        <v>506.95903324666483</v>
      </c>
      <c r="Z47" s="77">
        <f t="shared" si="3"/>
        <v>3.277403855606754</v>
      </c>
      <c r="AA47" s="77">
        <f t="shared" si="31"/>
        <v>510.23643710227157</v>
      </c>
      <c r="AB47" s="70">
        <f t="shared" si="32"/>
        <v>32.094615059867394</v>
      </c>
      <c r="AC47" s="72">
        <f t="shared" si="33"/>
        <v>0</v>
      </c>
      <c r="AD47" s="80">
        <f t="shared" si="34"/>
        <v>0</v>
      </c>
      <c r="AE47" s="89">
        <f>Fishery!X53</f>
        <v>18.715745611799203</v>
      </c>
      <c r="AF47" s="89">
        <f t="shared" si="50"/>
        <v>1.368815334931146</v>
      </c>
      <c r="AG47" s="70">
        <f t="shared" si="51"/>
        <v>18.715745611799203</v>
      </c>
      <c r="AI47" s="56">
        <f t="shared" si="4"/>
        <v>136.88353349311461</v>
      </c>
      <c r="AK47" s="68">
        <f t="shared" si="41"/>
        <v>1E-3</v>
      </c>
      <c r="AL47" s="57">
        <f t="shared" si="5"/>
        <v>0</v>
      </c>
      <c r="AM47" s="58">
        <f t="shared" si="6"/>
        <v>0</v>
      </c>
      <c r="AN47" s="58">
        <f t="shared" si="7"/>
        <v>0</v>
      </c>
      <c r="AO47" s="20">
        <f t="shared" si="8"/>
        <v>0</v>
      </c>
      <c r="AP47" s="20">
        <f t="shared" si="9"/>
        <v>0</v>
      </c>
      <c r="AQ47" s="58">
        <f t="shared" si="44"/>
        <v>0</v>
      </c>
      <c r="AR47" s="59">
        <f t="shared" si="10"/>
        <v>0</v>
      </c>
      <c r="AS47" s="64">
        <f t="shared" si="45"/>
        <v>0</v>
      </c>
      <c r="AT47" s="58">
        <f t="shared" si="46"/>
        <v>0</v>
      </c>
      <c r="AU47" s="89">
        <f>Fishery!Y53</f>
        <v>1.7988936365838156E-4</v>
      </c>
      <c r="AV47" s="80">
        <f t="shared" si="48"/>
        <v>1.0000000000000001E-5</v>
      </c>
      <c r="AW47" s="70">
        <f t="shared" si="49"/>
        <v>1.7988936365838156E-4</v>
      </c>
      <c r="BC47" s="68">
        <f t="shared" si="42"/>
        <v>1E-3</v>
      </c>
      <c r="BD47" s="57">
        <f t="shared" si="11"/>
        <v>0</v>
      </c>
      <c r="BE47" s="58">
        <f t="shared" si="12"/>
        <v>0</v>
      </c>
      <c r="BF47" s="58">
        <f t="shared" si="13"/>
        <v>0</v>
      </c>
      <c r="BG47" s="58">
        <f t="shared" si="14"/>
        <v>0</v>
      </c>
      <c r="BH47" s="58">
        <f t="shared" si="37"/>
        <v>0</v>
      </c>
      <c r="BI47" s="70">
        <f t="shared" si="15"/>
        <v>0</v>
      </c>
      <c r="BJ47" s="72">
        <f t="shared" si="38"/>
        <v>0</v>
      </c>
      <c r="BK47" s="58">
        <f t="shared" si="47"/>
        <v>0</v>
      </c>
      <c r="BL47" s="80">
        <f>Fishery!Z53</f>
        <v>1.209824091039493E-4</v>
      </c>
      <c r="BM47" s="80">
        <f t="shared" si="39"/>
        <v>5.0000000000000004E-6</v>
      </c>
      <c r="BN47" s="70">
        <f t="shared" si="40"/>
        <v>1.209824091039493E-4</v>
      </c>
    </row>
    <row r="48" spans="1:66" x14ac:dyDescent="0.2">
      <c r="A48" s="4">
        <v>2</v>
      </c>
      <c r="B48">
        <v>7</v>
      </c>
      <c r="C48" s="9">
        <f t="shared" si="16"/>
        <v>4.166666666666667</v>
      </c>
      <c r="D48" s="9">
        <f t="shared" si="54"/>
        <v>1.3149999999999995</v>
      </c>
      <c r="E48" s="9">
        <f t="shared" si="55"/>
        <v>0.51983184493038503</v>
      </c>
      <c r="F48" s="9">
        <f t="shared" si="19"/>
        <v>4.166666666666667</v>
      </c>
      <c r="I48" s="68">
        <f t="shared" si="43"/>
        <v>209.97637519554334</v>
      </c>
      <c r="J48" s="85">
        <f t="shared" si="20"/>
        <v>10.719230284878295</v>
      </c>
      <c r="K48" s="89">
        <f t="shared" si="21"/>
        <v>455.62029784194647</v>
      </c>
      <c r="L48" s="80">
        <f t="shared" si="22"/>
        <v>0</v>
      </c>
      <c r="M48" s="86">
        <f t="shared" si="23"/>
        <v>466.33952812682475</v>
      </c>
      <c r="O48" s="68">
        <f t="shared" si="24"/>
        <v>6.3812120976085209</v>
      </c>
      <c r="P48" s="76">
        <f t="shared" si="25"/>
        <v>10.719230284878295</v>
      </c>
      <c r="Q48" s="83">
        <f t="shared" si="0"/>
        <v>3.5730767616260981</v>
      </c>
      <c r="R48" s="85">
        <f t="shared" si="26"/>
        <v>3.4615915168997726</v>
      </c>
      <c r="S48" s="80">
        <f t="shared" si="27"/>
        <v>0</v>
      </c>
      <c r="T48" s="80">
        <f t="shared" si="28"/>
        <v>0</v>
      </c>
      <c r="U48" s="89">
        <f t="shared" si="52"/>
        <v>0.63812120976085218</v>
      </c>
      <c r="V48" s="70">
        <f t="shared" si="53"/>
        <v>3.4615915168997726</v>
      </c>
      <c r="X48" s="68">
        <f t="shared" si="30"/>
        <v>135.61653585362993</v>
      </c>
      <c r="Y48" s="76">
        <f t="shared" si="2"/>
        <v>455.62029784194647</v>
      </c>
      <c r="Z48" s="77">
        <f t="shared" si="3"/>
        <v>3.4615915168997726</v>
      </c>
      <c r="AA48" s="77">
        <f t="shared" si="31"/>
        <v>459.08188935884624</v>
      </c>
      <c r="AB48" s="70">
        <f t="shared" si="32"/>
        <v>28.908967554734126</v>
      </c>
      <c r="AC48" s="72">
        <f t="shared" si="33"/>
        <v>0</v>
      </c>
      <c r="AD48" s="80">
        <f t="shared" si="34"/>
        <v>0</v>
      </c>
      <c r="AE48" s="89">
        <f>Fishery!X54</f>
        <v>18.542783098771011</v>
      </c>
      <c r="AF48" s="89">
        <f t="shared" si="50"/>
        <v>1.3561653585362994</v>
      </c>
      <c r="AG48" s="70">
        <f t="shared" si="51"/>
        <v>18.542783098771011</v>
      </c>
      <c r="AI48" s="56">
        <f t="shared" si="4"/>
        <v>135.61853585362994</v>
      </c>
      <c r="AK48" s="68">
        <f t="shared" si="41"/>
        <v>1E-3</v>
      </c>
      <c r="AL48" s="57">
        <f t="shared" si="5"/>
        <v>0</v>
      </c>
      <c r="AM48" s="58">
        <f t="shared" si="6"/>
        <v>0</v>
      </c>
      <c r="AN48" s="58">
        <f t="shared" si="7"/>
        <v>0</v>
      </c>
      <c r="AO48" s="20">
        <f t="shared" si="8"/>
        <v>0</v>
      </c>
      <c r="AP48" s="20">
        <f t="shared" si="9"/>
        <v>0</v>
      </c>
      <c r="AQ48" s="58">
        <f t="shared" si="44"/>
        <v>0</v>
      </c>
      <c r="AR48" s="59">
        <f t="shared" si="10"/>
        <v>0</v>
      </c>
      <c r="AS48" s="64">
        <f t="shared" si="45"/>
        <v>0</v>
      </c>
      <c r="AT48" s="58">
        <f t="shared" si="46"/>
        <v>0</v>
      </c>
      <c r="AU48" s="89">
        <f>Fishery!Y54</f>
        <v>1.7988936365838156E-4</v>
      </c>
      <c r="AV48" s="80">
        <f t="shared" si="48"/>
        <v>1.0000000000000001E-5</v>
      </c>
      <c r="AW48" s="70">
        <f t="shared" si="49"/>
        <v>1.7988936365838156E-4</v>
      </c>
      <c r="BC48" s="68">
        <f t="shared" si="42"/>
        <v>1E-3</v>
      </c>
      <c r="BD48" s="57">
        <f t="shared" si="11"/>
        <v>0</v>
      </c>
      <c r="BE48" s="58">
        <f t="shared" si="12"/>
        <v>0</v>
      </c>
      <c r="BF48" s="58">
        <f t="shared" si="13"/>
        <v>0</v>
      </c>
      <c r="BG48" s="58">
        <f t="shared" si="14"/>
        <v>0</v>
      </c>
      <c r="BH48" s="58">
        <f t="shared" si="37"/>
        <v>0</v>
      </c>
      <c r="BI48" s="70">
        <f t="shared" si="15"/>
        <v>0</v>
      </c>
      <c r="BJ48" s="72">
        <f t="shared" si="38"/>
        <v>0</v>
      </c>
      <c r="BK48" s="58">
        <f t="shared" si="47"/>
        <v>0</v>
      </c>
      <c r="BL48" s="80">
        <f>Fishery!Z54</f>
        <v>1.209824091039493E-4</v>
      </c>
      <c r="BM48" s="80">
        <f t="shared" si="39"/>
        <v>5.0000000000000004E-6</v>
      </c>
      <c r="BN48" s="70">
        <f t="shared" si="40"/>
        <v>1.209824091039493E-4</v>
      </c>
    </row>
    <row r="49" spans="1:66" x14ac:dyDescent="0.2">
      <c r="A49" s="4">
        <v>2</v>
      </c>
      <c r="B49">
        <v>8</v>
      </c>
      <c r="C49" s="9">
        <f t="shared" si="16"/>
        <v>4.166666666666667</v>
      </c>
      <c r="D49" s="9">
        <f t="shared" si="54"/>
        <v>1.6500000000000015</v>
      </c>
      <c r="E49" s="9">
        <f t="shared" si="55"/>
        <v>0.65226048983660567</v>
      </c>
      <c r="F49" s="9">
        <f t="shared" si="19"/>
        <v>4.166666666666667</v>
      </c>
      <c r="I49" s="68">
        <f t="shared" si="43"/>
        <v>204.98654251961045</v>
      </c>
      <c r="J49" s="85">
        <f t="shared" si="20"/>
        <v>10.609934173879218</v>
      </c>
      <c r="K49" s="89">
        <f t="shared" si="21"/>
        <v>435.9301981077939</v>
      </c>
      <c r="L49" s="80">
        <f t="shared" si="22"/>
        <v>0</v>
      </c>
      <c r="M49" s="86">
        <f t="shared" si="23"/>
        <v>446.5401322816731</v>
      </c>
      <c r="O49" s="68">
        <f t="shared" si="24"/>
        <v>6.469896781677873</v>
      </c>
      <c r="P49" s="76">
        <f t="shared" si="25"/>
        <v>10.609934173879218</v>
      </c>
      <c r="Q49" s="83">
        <f t="shared" si="0"/>
        <v>3.5366447246264059</v>
      </c>
      <c r="R49" s="85">
        <f t="shared" si="26"/>
        <v>3.4397665221169236</v>
      </c>
      <c r="S49" s="80">
        <f t="shared" si="27"/>
        <v>0</v>
      </c>
      <c r="T49" s="80">
        <f t="shared" si="28"/>
        <v>0</v>
      </c>
      <c r="U49" s="89">
        <f t="shared" si="52"/>
        <v>0.6469896781677873</v>
      </c>
      <c r="V49" s="70">
        <f t="shared" si="53"/>
        <v>3.4397665221169236</v>
      </c>
      <c r="X49" s="68">
        <f t="shared" si="30"/>
        <v>132.91427352666631</v>
      </c>
      <c r="Y49" s="76">
        <f t="shared" si="2"/>
        <v>435.9301981077939</v>
      </c>
      <c r="Z49" s="77">
        <f t="shared" si="3"/>
        <v>3.4397665221169236</v>
      </c>
      <c r="AA49" s="77">
        <f t="shared" si="31"/>
        <v>439.36996462991084</v>
      </c>
      <c r="AB49" s="70">
        <f t="shared" si="32"/>
        <v>27.675608197001733</v>
      </c>
      <c r="AC49" s="72">
        <f t="shared" si="33"/>
        <v>0</v>
      </c>
      <c r="AD49" s="80">
        <f t="shared" si="34"/>
        <v>0</v>
      </c>
      <c r="AE49" s="89">
        <f>Fishery!X55</f>
        <v>18.173304082886496</v>
      </c>
      <c r="AF49" s="89">
        <f t="shared" si="50"/>
        <v>1.3291427352666632</v>
      </c>
      <c r="AG49" s="70">
        <f t="shared" si="51"/>
        <v>18.173304082886496</v>
      </c>
      <c r="AI49" s="56">
        <f t="shared" si="4"/>
        <v>132.91627352666632</v>
      </c>
      <c r="AK49" s="68">
        <f t="shared" si="41"/>
        <v>1E-3</v>
      </c>
      <c r="AL49" s="57">
        <f t="shared" si="5"/>
        <v>0</v>
      </c>
      <c r="AM49" s="58">
        <f t="shared" si="6"/>
        <v>0</v>
      </c>
      <c r="AN49" s="58">
        <f t="shared" si="7"/>
        <v>0</v>
      </c>
      <c r="AO49" s="20">
        <f t="shared" si="8"/>
        <v>0</v>
      </c>
      <c r="AP49" s="20">
        <f t="shared" si="9"/>
        <v>0</v>
      </c>
      <c r="AQ49" s="58">
        <f t="shared" si="44"/>
        <v>0</v>
      </c>
      <c r="AR49" s="59">
        <f t="shared" si="10"/>
        <v>0</v>
      </c>
      <c r="AS49" s="64">
        <f t="shared" si="45"/>
        <v>0</v>
      </c>
      <c r="AT49" s="58">
        <f t="shared" si="46"/>
        <v>0</v>
      </c>
      <c r="AU49" s="89">
        <f>Fishery!Y55</f>
        <v>1.7988936365838156E-4</v>
      </c>
      <c r="AV49" s="80">
        <f t="shared" si="48"/>
        <v>1.0000000000000001E-5</v>
      </c>
      <c r="AW49" s="70">
        <f t="shared" si="49"/>
        <v>1.7988936365838156E-4</v>
      </c>
      <c r="BC49" s="68">
        <f t="shared" si="42"/>
        <v>1E-3</v>
      </c>
      <c r="BD49" s="57">
        <f t="shared" si="11"/>
        <v>0</v>
      </c>
      <c r="BE49" s="58">
        <f t="shared" si="12"/>
        <v>0</v>
      </c>
      <c r="BF49" s="58">
        <f t="shared" si="13"/>
        <v>0</v>
      </c>
      <c r="BG49" s="58">
        <f t="shared" si="14"/>
        <v>0</v>
      </c>
      <c r="BH49" s="58">
        <f t="shared" si="37"/>
        <v>0</v>
      </c>
      <c r="BI49" s="70">
        <f t="shared" si="15"/>
        <v>0</v>
      </c>
      <c r="BJ49" s="72">
        <f t="shared" si="38"/>
        <v>0</v>
      </c>
      <c r="BK49" s="58">
        <f t="shared" si="47"/>
        <v>0</v>
      </c>
      <c r="BL49" s="80">
        <f>Fishery!Z55</f>
        <v>1.209824091039493E-4</v>
      </c>
      <c r="BM49" s="80">
        <f t="shared" si="39"/>
        <v>5.0000000000000004E-6</v>
      </c>
      <c r="BN49" s="70">
        <f t="shared" si="40"/>
        <v>1.209824091039493E-4</v>
      </c>
    </row>
    <row r="50" spans="1:66" x14ac:dyDescent="0.2">
      <c r="A50" s="4">
        <v>2</v>
      </c>
      <c r="B50">
        <v>9</v>
      </c>
      <c r="C50" s="9">
        <f t="shared" si="16"/>
        <v>4.166666666666667</v>
      </c>
      <c r="D50" s="9">
        <f t="shared" si="54"/>
        <v>2.4750000000000023</v>
      </c>
      <c r="E50" s="9">
        <f t="shared" si="55"/>
        <v>0.97839073475490856</v>
      </c>
      <c r="F50" s="9">
        <f t="shared" si="19"/>
        <v>4.166666666666667</v>
      </c>
      <c r="I50" s="68">
        <f t="shared" si="43"/>
        <v>210.51807322977064</v>
      </c>
      <c r="J50" s="85">
        <f t="shared" si="20"/>
        <v>11.020862400537151</v>
      </c>
      <c r="K50" s="89">
        <f t="shared" si="21"/>
        <v>438.39956412581114</v>
      </c>
      <c r="L50" s="80">
        <f t="shared" si="22"/>
        <v>0</v>
      </c>
      <c r="M50" s="86">
        <f t="shared" si="23"/>
        <v>449.42042652634831</v>
      </c>
      <c r="O50" s="68">
        <f t="shared" si="24"/>
        <v>6.543893257865558</v>
      </c>
      <c r="P50" s="76">
        <f t="shared" si="25"/>
        <v>11.020862400537151</v>
      </c>
      <c r="Q50" s="83">
        <f t="shared" si="0"/>
        <v>3.6736208001790502</v>
      </c>
      <c r="R50" s="85">
        <f t="shared" si="26"/>
        <v>3.4068808296602762</v>
      </c>
      <c r="S50" s="80">
        <f t="shared" si="27"/>
        <v>0</v>
      </c>
      <c r="T50" s="80">
        <f t="shared" si="28"/>
        <v>0</v>
      </c>
      <c r="U50" s="89">
        <f t="shared" si="52"/>
        <v>0.65438932578655584</v>
      </c>
      <c r="V50" s="70">
        <f t="shared" si="53"/>
        <v>3.4068808296602762</v>
      </c>
      <c r="X50" s="68">
        <f t="shared" si="30"/>
        <v>130.15496644773776</v>
      </c>
      <c r="Y50" s="76">
        <f t="shared" si="2"/>
        <v>438.39956412581114</v>
      </c>
      <c r="Z50" s="77">
        <f t="shared" si="3"/>
        <v>3.4068808296602762</v>
      </c>
      <c r="AA50" s="77">
        <f t="shared" si="31"/>
        <v>441.80644495547142</v>
      </c>
      <c r="AB50" s="70">
        <f t="shared" si="32"/>
        <v>27.825832861570731</v>
      </c>
      <c r="AC50" s="72">
        <f t="shared" si="33"/>
        <v>0</v>
      </c>
      <c r="AD50" s="80">
        <f t="shared" si="34"/>
        <v>0</v>
      </c>
      <c r="AE50" s="89">
        <f>Fishery!X56</f>
        <v>17.796025365763843</v>
      </c>
      <c r="AF50" s="89">
        <f t="shared" si="50"/>
        <v>1.3015496644773776</v>
      </c>
      <c r="AG50" s="70">
        <f t="shared" si="51"/>
        <v>17.796025365763843</v>
      </c>
      <c r="AI50" s="56">
        <f t="shared" si="4"/>
        <v>130.15696644773777</v>
      </c>
      <c r="AK50" s="68">
        <f t="shared" si="41"/>
        <v>1E-3</v>
      </c>
      <c r="AL50" s="57">
        <f t="shared" si="5"/>
        <v>0</v>
      </c>
      <c r="AM50" s="58">
        <f t="shared" si="6"/>
        <v>0</v>
      </c>
      <c r="AN50" s="58">
        <f t="shared" si="7"/>
        <v>0</v>
      </c>
      <c r="AO50" s="20">
        <f t="shared" si="8"/>
        <v>0</v>
      </c>
      <c r="AP50" s="20">
        <f t="shared" si="9"/>
        <v>0</v>
      </c>
      <c r="AQ50" s="58">
        <f t="shared" si="44"/>
        <v>0</v>
      </c>
      <c r="AR50" s="59">
        <f t="shared" si="10"/>
        <v>0</v>
      </c>
      <c r="AS50" s="64">
        <f t="shared" si="45"/>
        <v>0</v>
      </c>
      <c r="AT50" s="58">
        <f t="shared" si="46"/>
        <v>0</v>
      </c>
      <c r="AU50" s="89">
        <f>Fishery!Y56</f>
        <v>1.7988936365838156E-4</v>
      </c>
      <c r="AV50" s="80">
        <f t="shared" si="48"/>
        <v>1.0000000000000001E-5</v>
      </c>
      <c r="AW50" s="70">
        <f t="shared" si="49"/>
        <v>1.7988936365838156E-4</v>
      </c>
      <c r="BC50" s="68">
        <f t="shared" si="42"/>
        <v>1E-3</v>
      </c>
      <c r="BD50" s="57">
        <f t="shared" si="11"/>
        <v>0</v>
      </c>
      <c r="BE50" s="58">
        <f t="shared" si="12"/>
        <v>0</v>
      </c>
      <c r="BF50" s="58">
        <f t="shared" si="13"/>
        <v>0</v>
      </c>
      <c r="BG50" s="58">
        <f t="shared" si="14"/>
        <v>0</v>
      </c>
      <c r="BH50" s="58">
        <f t="shared" si="37"/>
        <v>0</v>
      </c>
      <c r="BI50" s="70">
        <f t="shared" si="15"/>
        <v>0</v>
      </c>
      <c r="BJ50" s="72">
        <f t="shared" si="38"/>
        <v>0</v>
      </c>
      <c r="BK50" s="58">
        <f t="shared" si="47"/>
        <v>0</v>
      </c>
      <c r="BL50" s="80">
        <f>Fishery!Z56</f>
        <v>1.209824091039493E-4</v>
      </c>
      <c r="BM50" s="80">
        <f t="shared" si="39"/>
        <v>5.0000000000000004E-6</v>
      </c>
      <c r="BN50" s="70">
        <f t="shared" si="40"/>
        <v>1.209824091039493E-4</v>
      </c>
    </row>
    <row r="51" spans="1:66" x14ac:dyDescent="0.2">
      <c r="A51" s="4">
        <v>2</v>
      </c>
      <c r="B51">
        <v>10</v>
      </c>
      <c r="C51" s="9">
        <f t="shared" si="16"/>
        <v>4.166666666666667</v>
      </c>
      <c r="D51" s="9">
        <f t="shared" si="54"/>
        <v>3.7900000000000045</v>
      </c>
      <c r="E51" s="9">
        <f t="shared" si="55"/>
        <v>1.4982225796852946</v>
      </c>
      <c r="F51" s="9">
        <f t="shared" si="19"/>
        <v>4.166666666666667</v>
      </c>
      <c r="I51" s="68">
        <f t="shared" si="43"/>
        <v>221.5402245395461</v>
      </c>
      <c r="J51" s="85">
        <f t="shared" si="20"/>
        <v>12.028027487080225</v>
      </c>
      <c r="K51" s="89">
        <f t="shared" si="21"/>
        <v>454.11329216334428</v>
      </c>
      <c r="L51" s="80">
        <f t="shared" si="22"/>
        <v>0</v>
      </c>
      <c r="M51" s="86">
        <f t="shared" si="23"/>
        <v>466.14131965042452</v>
      </c>
      <c r="O51" s="68">
        <f t="shared" si="24"/>
        <v>6.7865934459980863</v>
      </c>
      <c r="P51" s="76">
        <f t="shared" si="25"/>
        <v>12.028027487080225</v>
      </c>
      <c r="Q51" s="83">
        <f t="shared" si="0"/>
        <v>4.0093424956934083</v>
      </c>
      <c r="R51" s="85">
        <f t="shared" si="26"/>
        <v>3.4777908828315676</v>
      </c>
      <c r="S51" s="80">
        <f t="shared" si="27"/>
        <v>0</v>
      </c>
      <c r="T51" s="80">
        <f t="shared" si="28"/>
        <v>0</v>
      </c>
      <c r="U51" s="89">
        <f t="shared" si="52"/>
        <v>0.6786593445998087</v>
      </c>
      <c r="V51" s="70">
        <f t="shared" si="53"/>
        <v>3.4777908828315676</v>
      </c>
      <c r="X51" s="68">
        <f t="shared" si="30"/>
        <v>128.11253946861765</v>
      </c>
      <c r="Y51" s="76">
        <f t="shared" si="2"/>
        <v>454.11329216334428</v>
      </c>
      <c r="Z51" s="77">
        <f t="shared" si="3"/>
        <v>3.4777908828315676</v>
      </c>
      <c r="AA51" s="77">
        <f t="shared" si="31"/>
        <v>457.59108304617587</v>
      </c>
      <c r="AB51" s="70">
        <f t="shared" si="32"/>
        <v>28.816804620562962</v>
      </c>
      <c r="AC51" s="72">
        <f t="shared" si="33"/>
        <v>0</v>
      </c>
      <c r="AD51" s="80">
        <f t="shared" si="34"/>
        <v>0</v>
      </c>
      <c r="AE51" s="89">
        <f>Fishery!X57</f>
        <v>17.516765316607469</v>
      </c>
      <c r="AF51" s="89">
        <f t="shared" si="50"/>
        <v>1.2811253946861765</v>
      </c>
      <c r="AG51" s="70">
        <f t="shared" si="51"/>
        <v>17.516765316607469</v>
      </c>
      <c r="AI51" s="56">
        <f t="shared" si="4"/>
        <v>128.11453946861766</v>
      </c>
      <c r="AK51" s="68">
        <f t="shared" si="41"/>
        <v>1E-3</v>
      </c>
      <c r="AL51" s="57">
        <f t="shared" si="5"/>
        <v>0</v>
      </c>
      <c r="AM51" s="58">
        <f t="shared" si="6"/>
        <v>0</v>
      </c>
      <c r="AN51" s="58">
        <f t="shared" si="7"/>
        <v>0</v>
      </c>
      <c r="AO51" s="20">
        <f t="shared" si="8"/>
        <v>0</v>
      </c>
      <c r="AP51" s="20">
        <f t="shared" si="9"/>
        <v>0</v>
      </c>
      <c r="AQ51" s="58">
        <f t="shared" si="44"/>
        <v>0</v>
      </c>
      <c r="AR51" s="59">
        <f t="shared" si="10"/>
        <v>0</v>
      </c>
      <c r="AS51" s="64">
        <f t="shared" si="45"/>
        <v>0</v>
      </c>
      <c r="AT51" s="58">
        <f t="shared" si="46"/>
        <v>0</v>
      </c>
      <c r="AU51" s="89">
        <f>Fishery!Y57</f>
        <v>1.7988936365838156E-4</v>
      </c>
      <c r="AV51" s="80">
        <f t="shared" si="48"/>
        <v>1.0000000000000001E-5</v>
      </c>
      <c r="AW51" s="70">
        <f t="shared" si="49"/>
        <v>1.7988936365838156E-4</v>
      </c>
      <c r="BC51" s="68">
        <f t="shared" si="42"/>
        <v>1E-3</v>
      </c>
      <c r="BD51" s="57">
        <f t="shared" si="11"/>
        <v>0</v>
      </c>
      <c r="BE51" s="58">
        <f t="shared" si="12"/>
        <v>0</v>
      </c>
      <c r="BF51" s="58">
        <f t="shared" si="13"/>
        <v>0</v>
      </c>
      <c r="BG51" s="58">
        <f t="shared" si="14"/>
        <v>0</v>
      </c>
      <c r="BH51" s="58">
        <f t="shared" si="37"/>
        <v>0</v>
      </c>
      <c r="BI51" s="70">
        <f t="shared" si="15"/>
        <v>0</v>
      </c>
      <c r="BJ51" s="72">
        <f t="shared" si="38"/>
        <v>0</v>
      </c>
      <c r="BK51" s="58">
        <f t="shared" si="47"/>
        <v>0</v>
      </c>
      <c r="BL51" s="80">
        <f>Fishery!Z57</f>
        <v>1.209824091039493E-4</v>
      </c>
      <c r="BM51" s="80">
        <f t="shared" si="39"/>
        <v>5.0000000000000004E-6</v>
      </c>
      <c r="BN51" s="70">
        <f t="shared" si="40"/>
        <v>1.209824091039493E-4</v>
      </c>
    </row>
    <row r="52" spans="1:66" x14ac:dyDescent="0.2">
      <c r="A52" s="4">
        <v>2</v>
      </c>
      <c r="B52">
        <v>11</v>
      </c>
      <c r="C52" s="9">
        <f t="shared" si="16"/>
        <v>4.166666666666667</v>
      </c>
      <c r="D52" s="9">
        <f t="shared" si="54"/>
        <v>5.5949999999999998</v>
      </c>
      <c r="E52" s="9">
        <f t="shared" si="55"/>
        <v>2.211756024627761</v>
      </c>
      <c r="F52" s="9">
        <f t="shared" si="19"/>
        <v>4.166666666666667</v>
      </c>
      <c r="I52" s="68">
        <f t="shared" si="43"/>
        <v>233.16342048044802</v>
      </c>
      <c r="J52" s="85">
        <f t="shared" si="20"/>
        <v>13.599835269620138</v>
      </c>
      <c r="K52" s="89">
        <f t="shared" si="21"/>
        <v>474.18574912704162</v>
      </c>
      <c r="L52" s="80">
        <f t="shared" si="22"/>
        <v>0</v>
      </c>
      <c r="M52" s="86">
        <f t="shared" si="23"/>
        <v>487.78558439666176</v>
      </c>
      <c r="O52" s="68">
        <f t="shared" si="24"/>
        <v>7.2909352813558916</v>
      </c>
      <c r="P52" s="76">
        <f t="shared" si="25"/>
        <v>13.599835269620138</v>
      </c>
      <c r="Q52" s="83">
        <f t="shared" si="0"/>
        <v>4.5332784232067125</v>
      </c>
      <c r="R52" s="85">
        <f t="shared" si="26"/>
        <v>3.7069039400591048</v>
      </c>
      <c r="S52" s="80">
        <f t="shared" si="27"/>
        <v>0</v>
      </c>
      <c r="T52" s="80">
        <f t="shared" si="28"/>
        <v>0</v>
      </c>
      <c r="U52" s="89">
        <f t="shared" si="52"/>
        <v>0.72909352813558925</v>
      </c>
      <c r="V52" s="70">
        <f t="shared" si="53"/>
        <v>3.7069039400591048</v>
      </c>
      <c r="X52" s="68">
        <f t="shared" si="30"/>
        <v>127.10659870820211</v>
      </c>
      <c r="Y52" s="76">
        <f t="shared" si="2"/>
        <v>474.18574912704162</v>
      </c>
      <c r="Z52" s="77">
        <f t="shared" si="3"/>
        <v>3.7069039400591048</v>
      </c>
      <c r="AA52" s="77">
        <f t="shared" si="31"/>
        <v>477.8926530671007</v>
      </c>
      <c r="AB52" s="70">
        <f t="shared" si="32"/>
        <v>30.099972312947489</v>
      </c>
      <c r="AC52" s="72">
        <f t="shared" si="33"/>
        <v>0</v>
      </c>
      <c r="AD52" s="80">
        <f t="shared" si="34"/>
        <v>0</v>
      </c>
      <c r="AE52" s="89">
        <f>Fishery!X58</f>
        <v>17.379223524869548</v>
      </c>
      <c r="AF52" s="89">
        <f t="shared" si="50"/>
        <v>1.2710659870820211</v>
      </c>
      <c r="AG52" s="70">
        <f t="shared" si="51"/>
        <v>17.379223524869548</v>
      </c>
      <c r="AI52" s="56">
        <f t="shared" si="4"/>
        <v>127.10859870820212</v>
      </c>
      <c r="AK52" s="68">
        <f t="shared" si="41"/>
        <v>1E-3</v>
      </c>
      <c r="AL52" s="57">
        <f t="shared" si="5"/>
        <v>0</v>
      </c>
      <c r="AM52" s="58">
        <f t="shared" si="6"/>
        <v>0</v>
      </c>
      <c r="AN52" s="58">
        <f t="shared" si="7"/>
        <v>0</v>
      </c>
      <c r="AO52" s="20">
        <f t="shared" si="8"/>
        <v>0</v>
      </c>
      <c r="AP52" s="20">
        <f t="shared" si="9"/>
        <v>0</v>
      </c>
      <c r="AQ52" s="58">
        <f t="shared" si="44"/>
        <v>0</v>
      </c>
      <c r="AR52" s="59">
        <f t="shared" si="10"/>
        <v>0</v>
      </c>
      <c r="AS52" s="64">
        <f t="shared" si="45"/>
        <v>0</v>
      </c>
      <c r="AT52" s="58">
        <f t="shared" si="46"/>
        <v>0</v>
      </c>
      <c r="AU52" s="89">
        <f>Fishery!Y58</f>
        <v>1.7988936365838156E-4</v>
      </c>
      <c r="AV52" s="80">
        <f t="shared" si="48"/>
        <v>1.0000000000000001E-5</v>
      </c>
      <c r="AW52" s="70">
        <f t="shared" si="49"/>
        <v>1.7988936365838156E-4</v>
      </c>
      <c r="BC52" s="68">
        <f t="shared" si="42"/>
        <v>1E-3</v>
      </c>
      <c r="BD52" s="57">
        <f t="shared" si="11"/>
        <v>0</v>
      </c>
      <c r="BE52" s="58">
        <f t="shared" si="12"/>
        <v>0</v>
      </c>
      <c r="BF52" s="58">
        <f t="shared" si="13"/>
        <v>0</v>
      </c>
      <c r="BG52" s="58">
        <f t="shared" si="14"/>
        <v>0</v>
      </c>
      <c r="BH52" s="58">
        <f t="shared" si="37"/>
        <v>0</v>
      </c>
      <c r="BI52" s="70">
        <f t="shared" si="15"/>
        <v>0</v>
      </c>
      <c r="BJ52" s="72">
        <f t="shared" si="38"/>
        <v>0</v>
      </c>
      <c r="BK52" s="58">
        <f t="shared" si="47"/>
        <v>0</v>
      </c>
      <c r="BL52" s="80">
        <f>Fishery!Z58</f>
        <v>1.209824091039493E-4</v>
      </c>
      <c r="BM52" s="80">
        <f t="shared" si="39"/>
        <v>5.0000000000000004E-6</v>
      </c>
      <c r="BN52" s="70">
        <f t="shared" si="40"/>
        <v>1.209824091039493E-4</v>
      </c>
    </row>
    <row r="53" spans="1:66" x14ac:dyDescent="0.2">
      <c r="A53" s="5">
        <v>2</v>
      </c>
      <c r="B53" s="2">
        <v>12</v>
      </c>
      <c r="C53" s="9">
        <f t="shared" si="16"/>
        <v>4.166666666666667</v>
      </c>
      <c r="D53" s="9">
        <f t="shared" si="54"/>
        <v>7.8900000000000023</v>
      </c>
      <c r="E53" s="9">
        <f t="shared" si="55"/>
        <v>3.1189910695823126</v>
      </c>
      <c r="F53" s="9">
        <f t="shared" si="19"/>
        <v>4.166666666666667</v>
      </c>
      <c r="I53" s="68">
        <f t="shared" si="43"/>
        <v>241.15199409921703</v>
      </c>
      <c r="J53" s="85">
        <f t="shared" si="20"/>
        <v>15.596279355230797</v>
      </c>
      <c r="K53" s="89">
        <f t="shared" si="21"/>
        <v>490.30765114345132</v>
      </c>
      <c r="L53" s="80">
        <f t="shared" si="22"/>
        <v>0</v>
      </c>
      <c r="M53" s="86">
        <f t="shared" si="23"/>
        <v>505.90393049868214</v>
      </c>
      <c r="O53" s="68">
        <f t="shared" si="24"/>
        <v>8.084257924907531</v>
      </c>
      <c r="P53" s="76">
        <f t="shared" si="25"/>
        <v>15.596279355230797</v>
      </c>
      <c r="Q53" s="83">
        <f t="shared" si="0"/>
        <v>5.1987597850769323</v>
      </c>
      <c r="R53" s="85">
        <f t="shared" si="26"/>
        <v>4.1092066532616247</v>
      </c>
      <c r="S53" s="80">
        <f t="shared" si="27"/>
        <v>0</v>
      </c>
      <c r="T53" s="80">
        <f t="shared" si="28"/>
        <v>0</v>
      </c>
      <c r="U53" s="89">
        <f t="shared" si="52"/>
        <v>0.80842579249075319</v>
      </c>
      <c r="V53" s="70">
        <f t="shared" si="53"/>
        <v>4.1092066532616247</v>
      </c>
      <c r="X53" s="68">
        <f t="shared" si="30"/>
        <v>127.07433048991403</v>
      </c>
      <c r="Y53" s="76">
        <f t="shared" si="2"/>
        <v>490.30765114345132</v>
      </c>
      <c r="Z53" s="77">
        <f t="shared" si="3"/>
        <v>4.1092066532616247</v>
      </c>
      <c r="AA53" s="77">
        <f t="shared" si="31"/>
        <v>494.41685779671297</v>
      </c>
      <c r="AB53" s="70">
        <f t="shared" si="32"/>
        <v>31.157879028123411</v>
      </c>
      <c r="AC53" s="72">
        <f t="shared" si="33"/>
        <v>0</v>
      </c>
      <c r="AD53" s="80">
        <f t="shared" si="34"/>
        <v>0</v>
      </c>
      <c r="AE53" s="89">
        <f>Fishery!X59</f>
        <v>17.374811507050826</v>
      </c>
      <c r="AF53" s="89">
        <f t="shared" si="50"/>
        <v>1.2707433048991403</v>
      </c>
      <c r="AG53" s="70">
        <f t="shared" si="51"/>
        <v>17.374811507050826</v>
      </c>
      <c r="AI53" s="56">
        <f t="shared" si="4"/>
        <v>127.07633048991404</v>
      </c>
      <c r="AK53" s="68">
        <f t="shared" si="41"/>
        <v>1E-3</v>
      </c>
      <c r="AL53" s="57">
        <f t="shared" si="5"/>
        <v>0</v>
      </c>
      <c r="AM53" s="58">
        <f t="shared" si="6"/>
        <v>0</v>
      </c>
      <c r="AN53" s="58">
        <f t="shared" si="7"/>
        <v>0</v>
      </c>
      <c r="AO53" s="20">
        <f t="shared" si="8"/>
        <v>0</v>
      </c>
      <c r="AP53" s="20">
        <f t="shared" si="9"/>
        <v>0</v>
      </c>
      <c r="AQ53" s="58">
        <f t="shared" si="44"/>
        <v>0</v>
      </c>
      <c r="AR53" s="59">
        <f t="shared" si="10"/>
        <v>0</v>
      </c>
      <c r="AS53" s="64">
        <f t="shared" si="45"/>
        <v>0</v>
      </c>
      <c r="AT53" s="58">
        <f t="shared" si="46"/>
        <v>0</v>
      </c>
      <c r="AU53" s="89">
        <f>Fishery!Y59</f>
        <v>1.7988936365838156E-4</v>
      </c>
      <c r="AV53" s="80">
        <f t="shared" si="48"/>
        <v>1.0000000000000001E-5</v>
      </c>
      <c r="AW53" s="70">
        <f t="shared" si="49"/>
        <v>1.7988936365838156E-4</v>
      </c>
      <c r="BC53" s="68">
        <f t="shared" si="42"/>
        <v>1E-3</v>
      </c>
      <c r="BD53" s="57">
        <f t="shared" si="11"/>
        <v>0</v>
      </c>
      <c r="BE53" s="58">
        <f t="shared" si="12"/>
        <v>0</v>
      </c>
      <c r="BF53" s="58">
        <f t="shared" si="13"/>
        <v>0</v>
      </c>
      <c r="BG53" s="58">
        <f t="shared" si="14"/>
        <v>0</v>
      </c>
      <c r="BH53" s="58">
        <f t="shared" si="37"/>
        <v>0</v>
      </c>
      <c r="BI53" s="70">
        <f t="shared" si="15"/>
        <v>0</v>
      </c>
      <c r="BJ53" s="72">
        <f t="shared" si="38"/>
        <v>0</v>
      </c>
      <c r="BK53" s="58">
        <f t="shared" si="47"/>
        <v>0</v>
      </c>
      <c r="BL53" s="80">
        <f>Fishery!Z59</f>
        <v>1.209824091039493E-4</v>
      </c>
      <c r="BM53" s="80">
        <f t="shared" si="39"/>
        <v>5.0000000000000004E-6</v>
      </c>
      <c r="BN53" s="70">
        <f t="shared" si="40"/>
        <v>1.209824091039493E-4</v>
      </c>
    </row>
    <row r="54" spans="1:66" x14ac:dyDescent="0.2">
      <c r="A54" s="3">
        <v>3</v>
      </c>
      <c r="B54">
        <v>1</v>
      </c>
      <c r="C54" s="9">
        <f t="shared" si="16"/>
        <v>4.166666666666667</v>
      </c>
      <c r="D54" s="9">
        <f t="shared" si="54"/>
        <v>8.6</v>
      </c>
      <c r="E54" s="9">
        <f t="shared" si="55"/>
        <v>19.608000000000001</v>
      </c>
      <c r="F54" s="9">
        <f t="shared" si="19"/>
        <v>4.166666666666667</v>
      </c>
      <c r="I54" s="68">
        <f t="shared" si="43"/>
        <v>243.33273125337359</v>
      </c>
      <c r="J54" s="85">
        <f t="shared" si="20"/>
        <v>17.776493475394265</v>
      </c>
      <c r="K54" s="89">
        <f t="shared" si="21"/>
        <v>497.01979304708243</v>
      </c>
      <c r="L54" s="80">
        <f t="shared" si="22"/>
        <v>0</v>
      </c>
      <c r="M54" s="86">
        <f t="shared" si="23"/>
        <v>514.79628652247675</v>
      </c>
      <c r="O54" s="68">
        <f t="shared" si="24"/>
        <v>9.1317829417306395</v>
      </c>
      <c r="P54" s="76">
        <f t="shared" si="25"/>
        <v>17.776493475394265</v>
      </c>
      <c r="Q54" s="83">
        <f t="shared" si="0"/>
        <v>5.9254978251314219</v>
      </c>
      <c r="R54" s="85">
        <f t="shared" si="26"/>
        <v>4.6630357170526713</v>
      </c>
      <c r="S54" s="80">
        <f t="shared" si="27"/>
        <v>0</v>
      </c>
      <c r="T54" s="80">
        <f t="shared" si="28"/>
        <v>0</v>
      </c>
      <c r="U54" s="89">
        <f t="shared" si="52"/>
        <v>0.91317829417306395</v>
      </c>
      <c r="V54" s="70">
        <f t="shared" si="53"/>
        <v>4.6630357170526713</v>
      </c>
      <c r="X54" s="68">
        <f t="shared" si="30"/>
        <v>127.65950928770491</v>
      </c>
      <c r="Y54" s="76">
        <f t="shared" si="2"/>
        <v>497.01979304708243</v>
      </c>
      <c r="Z54" s="77">
        <f t="shared" si="3"/>
        <v>4.6630357170526713</v>
      </c>
      <c r="AA54" s="77">
        <f t="shared" si="31"/>
        <v>501.68282876413508</v>
      </c>
      <c r="AB54" s="70">
        <f t="shared" si="32"/>
        <v>31.646616530074237</v>
      </c>
      <c r="AC54" s="72">
        <f t="shared" si="33"/>
        <v>0</v>
      </c>
      <c r="AD54" s="80">
        <f t="shared" si="34"/>
        <v>0</v>
      </c>
      <c r="AE54" s="89">
        <f>Fishery!X60</f>
        <v>17.454822719939692</v>
      </c>
      <c r="AF54" s="89">
        <f t="shared" si="50"/>
        <v>1.2765950928770491</v>
      </c>
      <c r="AG54" s="70">
        <f t="shared" si="51"/>
        <v>17.454822719939692</v>
      </c>
      <c r="AI54" s="56">
        <f t="shared" si="4"/>
        <v>127.66150928770492</v>
      </c>
      <c r="AK54" s="68">
        <f t="shared" si="41"/>
        <v>1E-3</v>
      </c>
      <c r="AL54" s="57">
        <f t="shared" si="5"/>
        <v>0</v>
      </c>
      <c r="AM54" s="58">
        <f t="shared" si="6"/>
        <v>0</v>
      </c>
      <c r="AN54" s="58">
        <f t="shared" si="7"/>
        <v>0</v>
      </c>
      <c r="AO54" s="20">
        <f t="shared" si="8"/>
        <v>0</v>
      </c>
      <c r="AP54" s="20">
        <f t="shared" si="9"/>
        <v>0</v>
      </c>
      <c r="AQ54" s="58">
        <f t="shared" si="44"/>
        <v>0</v>
      </c>
      <c r="AR54" s="59">
        <f t="shared" si="10"/>
        <v>0</v>
      </c>
      <c r="AS54" s="64">
        <f t="shared" si="45"/>
        <v>0</v>
      </c>
      <c r="AT54" s="58">
        <f t="shared" si="46"/>
        <v>0</v>
      </c>
      <c r="AU54" s="89">
        <f>Fishery!Y60</f>
        <v>1.7988936365838156E-4</v>
      </c>
      <c r="AV54" s="80">
        <f t="shared" si="48"/>
        <v>1.0000000000000001E-5</v>
      </c>
      <c r="AW54" s="70">
        <f t="shared" si="49"/>
        <v>1.7988936365838156E-4</v>
      </c>
      <c r="BC54" s="68">
        <f t="shared" si="42"/>
        <v>1E-3</v>
      </c>
      <c r="BD54" s="57">
        <f t="shared" si="11"/>
        <v>0</v>
      </c>
      <c r="BE54" s="58">
        <f t="shared" si="12"/>
        <v>0</v>
      </c>
      <c r="BF54" s="58">
        <f t="shared" si="13"/>
        <v>0</v>
      </c>
      <c r="BG54" s="58">
        <f t="shared" si="14"/>
        <v>0</v>
      </c>
      <c r="BH54" s="58">
        <f t="shared" si="37"/>
        <v>0</v>
      </c>
      <c r="BI54" s="70">
        <f t="shared" si="15"/>
        <v>0</v>
      </c>
      <c r="BJ54" s="72">
        <f t="shared" si="38"/>
        <v>0</v>
      </c>
      <c r="BK54" s="58">
        <f t="shared" si="47"/>
        <v>0</v>
      </c>
      <c r="BL54" s="80">
        <f>Fishery!Z60</f>
        <v>1.209824091039493E-4</v>
      </c>
      <c r="BM54" s="80">
        <f t="shared" si="39"/>
        <v>5.0000000000000004E-6</v>
      </c>
      <c r="BN54" s="70">
        <f t="shared" si="40"/>
        <v>1.209824091039493E-4</v>
      </c>
    </row>
    <row r="55" spans="1:66" x14ac:dyDescent="0.2">
      <c r="A55" s="3">
        <v>3</v>
      </c>
      <c r="B55">
        <v>2</v>
      </c>
      <c r="C55" s="9">
        <f t="shared" si="16"/>
        <v>4.166666666666667</v>
      </c>
      <c r="D55" s="9">
        <f t="shared" si="54"/>
        <v>6.990000000000002</v>
      </c>
      <c r="E55" s="9">
        <f t="shared" si="55"/>
        <v>15.937200000000006</v>
      </c>
      <c r="F55" s="9">
        <f t="shared" si="19"/>
        <v>4.166666666666667</v>
      </c>
      <c r="I55" s="68">
        <f t="shared" si="43"/>
        <v>240.32085626851207</v>
      </c>
      <c r="J55" s="85">
        <f t="shared" si="20"/>
        <v>19.879600180769277</v>
      </c>
      <c r="K55" s="89">
        <f t="shared" si="21"/>
        <v>493.65620061497953</v>
      </c>
      <c r="L55" s="80">
        <f t="shared" si="22"/>
        <v>0</v>
      </c>
      <c r="M55" s="86">
        <f t="shared" si="23"/>
        <v>513.53580079574886</v>
      </c>
      <c r="O55" s="68">
        <f t="shared" si="24"/>
        <v>10.340134689848593</v>
      </c>
      <c r="P55" s="76">
        <f t="shared" si="25"/>
        <v>19.879600180769277</v>
      </c>
      <c r="Q55" s="83">
        <f t="shared" si="0"/>
        <v>6.6265333935897592</v>
      </c>
      <c r="R55" s="85">
        <f t="shared" si="26"/>
        <v>5.3100588980243835</v>
      </c>
      <c r="S55" s="80">
        <f t="shared" si="27"/>
        <v>0</v>
      </c>
      <c r="T55" s="80">
        <f t="shared" si="28"/>
        <v>0</v>
      </c>
      <c r="U55" s="89">
        <f t="shared" si="52"/>
        <v>1.0340134689848595</v>
      </c>
      <c r="V55" s="70">
        <f t="shared" si="53"/>
        <v>5.3100588980243835</v>
      </c>
      <c r="X55" s="68">
        <f t="shared" si="30"/>
        <v>128.38466464168795</v>
      </c>
      <c r="Y55" s="76">
        <f t="shared" si="2"/>
        <v>493.65620061497953</v>
      </c>
      <c r="Z55" s="77">
        <f t="shared" si="3"/>
        <v>5.3100588980243835</v>
      </c>
      <c r="AA55" s="77">
        <f t="shared" si="31"/>
        <v>498.96625951300393</v>
      </c>
      <c r="AB55" s="70">
        <f t="shared" si="32"/>
        <v>31.517269900689268</v>
      </c>
      <c r="AC55" s="72">
        <f t="shared" si="33"/>
        <v>0</v>
      </c>
      <c r="AD55" s="80">
        <f t="shared" si="34"/>
        <v>0</v>
      </c>
      <c r="AE55" s="89">
        <f>Fishery!X61</f>
        <v>17.553972859391216</v>
      </c>
      <c r="AF55" s="89">
        <f t="shared" si="50"/>
        <v>1.2838466464168794</v>
      </c>
      <c r="AG55" s="70">
        <f t="shared" si="51"/>
        <v>17.553972859391216</v>
      </c>
      <c r="AI55" s="56">
        <f t="shared" si="4"/>
        <v>128.38666464168796</v>
      </c>
      <c r="AK55" s="68">
        <f t="shared" si="41"/>
        <v>1E-3</v>
      </c>
      <c r="AL55" s="57">
        <f t="shared" si="5"/>
        <v>0</v>
      </c>
      <c r="AM55" s="58">
        <f t="shared" si="6"/>
        <v>0</v>
      </c>
      <c r="AN55" s="58">
        <f t="shared" si="7"/>
        <v>0</v>
      </c>
      <c r="AO55" s="20">
        <f t="shared" si="8"/>
        <v>0</v>
      </c>
      <c r="AP55" s="20">
        <f t="shared" si="9"/>
        <v>0</v>
      </c>
      <c r="AQ55" s="58">
        <f t="shared" si="44"/>
        <v>0</v>
      </c>
      <c r="AR55" s="59">
        <f t="shared" si="10"/>
        <v>0</v>
      </c>
      <c r="AS55" s="64">
        <f t="shared" si="45"/>
        <v>0</v>
      </c>
      <c r="AT55" s="58">
        <f t="shared" si="46"/>
        <v>0</v>
      </c>
      <c r="AU55" s="89">
        <f>Fishery!Y61</f>
        <v>1.7988936365838156E-4</v>
      </c>
      <c r="AV55" s="80">
        <f t="shared" si="48"/>
        <v>1.0000000000000001E-5</v>
      </c>
      <c r="AW55" s="70">
        <f t="shared" si="49"/>
        <v>1.7988936365838156E-4</v>
      </c>
      <c r="BC55" s="68">
        <f t="shared" si="42"/>
        <v>1E-3</v>
      </c>
      <c r="BD55" s="57">
        <f t="shared" si="11"/>
        <v>0</v>
      </c>
      <c r="BE55" s="58">
        <f t="shared" si="12"/>
        <v>0</v>
      </c>
      <c r="BF55" s="58">
        <f t="shared" si="13"/>
        <v>0</v>
      </c>
      <c r="BG55" s="58">
        <f t="shared" si="14"/>
        <v>0</v>
      </c>
      <c r="BH55" s="58">
        <f t="shared" si="37"/>
        <v>0</v>
      </c>
      <c r="BI55" s="70">
        <f t="shared" si="15"/>
        <v>0</v>
      </c>
      <c r="BJ55" s="72">
        <f t="shared" si="38"/>
        <v>0</v>
      </c>
      <c r="BK55" s="58">
        <f t="shared" si="47"/>
        <v>0</v>
      </c>
      <c r="BL55" s="80">
        <f>Fishery!Z61</f>
        <v>1.209824091039493E-4</v>
      </c>
      <c r="BM55" s="80">
        <f t="shared" si="39"/>
        <v>5.0000000000000004E-6</v>
      </c>
      <c r="BN55" s="70">
        <f t="shared" si="40"/>
        <v>1.209824091039493E-4</v>
      </c>
    </row>
    <row r="56" spans="1:66" x14ac:dyDescent="0.2">
      <c r="A56" s="3">
        <v>3</v>
      </c>
      <c r="B56">
        <v>3</v>
      </c>
      <c r="C56" s="9">
        <f t="shared" si="16"/>
        <v>4.166666666666667</v>
      </c>
      <c r="D56" s="9">
        <f t="shared" si="54"/>
        <v>4.875</v>
      </c>
      <c r="E56" s="9">
        <f t="shared" si="55"/>
        <v>11.115000000000002</v>
      </c>
      <c r="F56" s="9">
        <f t="shared" si="19"/>
        <v>4.166666666666667</v>
      </c>
      <c r="I56" s="68">
        <f t="shared" si="43"/>
        <v>234.55549132954121</v>
      </c>
      <c r="J56" s="85">
        <f t="shared" si="20"/>
        <v>21.744401031072695</v>
      </c>
      <c r="K56" s="89">
        <f t="shared" si="21"/>
        <v>483.59781005547933</v>
      </c>
      <c r="L56" s="80">
        <f t="shared" si="22"/>
        <v>0</v>
      </c>
      <c r="M56" s="86">
        <f t="shared" si="23"/>
        <v>505.34221108655203</v>
      </c>
      <c r="O56" s="68">
        <f t="shared" si="24"/>
        <v>11.58808993759747</v>
      </c>
      <c r="P56" s="76">
        <f t="shared" si="25"/>
        <v>21.744401031072695</v>
      </c>
      <c r="Q56" s="83">
        <f t="shared" si="0"/>
        <v>7.2481336770242315</v>
      </c>
      <c r="R56" s="85">
        <f t="shared" si="26"/>
        <v>5.9729734793063409</v>
      </c>
      <c r="S56" s="80">
        <f t="shared" si="27"/>
        <v>0</v>
      </c>
      <c r="T56" s="80">
        <f t="shared" si="28"/>
        <v>0</v>
      </c>
      <c r="U56" s="89">
        <f t="shared" si="52"/>
        <v>1.158808993759747</v>
      </c>
      <c r="V56" s="70">
        <f t="shared" si="53"/>
        <v>5.9729734793063409</v>
      </c>
      <c r="X56" s="68">
        <f t="shared" si="30"/>
        <v>128.86018126091415</v>
      </c>
      <c r="Y56" s="76">
        <f t="shared" si="2"/>
        <v>483.59781005547933</v>
      </c>
      <c r="Z56" s="77">
        <f t="shared" si="3"/>
        <v>5.9729734793063409</v>
      </c>
      <c r="AA56" s="77">
        <f t="shared" si="31"/>
        <v>489.57078353478568</v>
      </c>
      <c r="AB56" s="70">
        <f t="shared" si="32"/>
        <v>30.971484813380751</v>
      </c>
      <c r="AC56" s="72">
        <f t="shared" si="33"/>
        <v>0</v>
      </c>
      <c r="AD56" s="80">
        <f t="shared" si="34"/>
        <v>0</v>
      </c>
      <c r="AE56" s="89">
        <f>Fishery!X62</f>
        <v>17.618990015851317</v>
      </c>
      <c r="AF56" s="89">
        <f t="shared" si="50"/>
        <v>1.2886018126091414</v>
      </c>
      <c r="AG56" s="70">
        <f t="shared" si="51"/>
        <v>17.618990015851317</v>
      </c>
      <c r="AI56" s="56">
        <f t="shared" si="4"/>
        <v>128.86218126091416</v>
      </c>
      <c r="AK56" s="68">
        <f t="shared" si="41"/>
        <v>1E-3</v>
      </c>
      <c r="AL56" s="57">
        <f t="shared" si="5"/>
        <v>0</v>
      </c>
      <c r="AM56" s="58">
        <f t="shared" si="6"/>
        <v>0</v>
      </c>
      <c r="AN56" s="58">
        <f t="shared" si="7"/>
        <v>0</v>
      </c>
      <c r="AO56" s="20">
        <f t="shared" si="8"/>
        <v>0</v>
      </c>
      <c r="AP56" s="20">
        <f t="shared" si="9"/>
        <v>0</v>
      </c>
      <c r="AQ56" s="58">
        <f t="shared" si="44"/>
        <v>0</v>
      </c>
      <c r="AR56" s="59">
        <f t="shared" si="10"/>
        <v>0</v>
      </c>
      <c r="AS56" s="64">
        <f t="shared" si="45"/>
        <v>0</v>
      </c>
      <c r="AT56" s="58">
        <f t="shared" si="46"/>
        <v>0</v>
      </c>
      <c r="AU56" s="89">
        <f>Fishery!Y62</f>
        <v>1.7988936365838156E-4</v>
      </c>
      <c r="AV56" s="80">
        <f t="shared" si="48"/>
        <v>1.0000000000000001E-5</v>
      </c>
      <c r="AW56" s="70">
        <f t="shared" si="49"/>
        <v>1.7988936365838156E-4</v>
      </c>
      <c r="BC56" s="68">
        <f t="shared" si="42"/>
        <v>1E-3</v>
      </c>
      <c r="BD56" s="57">
        <f t="shared" si="11"/>
        <v>0</v>
      </c>
      <c r="BE56" s="58">
        <f t="shared" si="12"/>
        <v>0</v>
      </c>
      <c r="BF56" s="58">
        <f t="shared" si="13"/>
        <v>0</v>
      </c>
      <c r="BG56" s="58">
        <f t="shared" si="14"/>
        <v>0</v>
      </c>
      <c r="BH56" s="58">
        <f t="shared" si="37"/>
        <v>0</v>
      </c>
      <c r="BI56" s="70">
        <f t="shared" si="15"/>
        <v>0</v>
      </c>
      <c r="BJ56" s="72">
        <f t="shared" si="38"/>
        <v>0</v>
      </c>
      <c r="BK56" s="58">
        <f t="shared" si="47"/>
        <v>0</v>
      </c>
      <c r="BL56" s="80">
        <f>Fishery!Z62</f>
        <v>1.209824091039493E-4</v>
      </c>
      <c r="BM56" s="80">
        <f t="shared" si="39"/>
        <v>5.0000000000000004E-6</v>
      </c>
      <c r="BN56" s="70">
        <f t="shared" si="40"/>
        <v>1.209824091039493E-4</v>
      </c>
    </row>
    <row r="57" spans="1:66" x14ac:dyDescent="0.2">
      <c r="A57" s="3">
        <v>3</v>
      </c>
      <c r="B57">
        <v>4</v>
      </c>
      <c r="C57" s="9">
        <f t="shared" si="16"/>
        <v>4.166666666666667</v>
      </c>
      <c r="D57" s="9">
        <f t="shared" si="54"/>
        <v>3.25</v>
      </c>
      <c r="E57" s="9">
        <f t="shared" si="55"/>
        <v>7.410000000000001</v>
      </c>
      <c r="F57" s="9">
        <f t="shared" si="19"/>
        <v>4.166666666666667</v>
      </c>
      <c r="I57" s="68">
        <f t="shared" si="43"/>
        <v>228.59553339339115</v>
      </c>
      <c r="J57" s="85">
        <f t="shared" si="20"/>
        <v>23.37025059292456</v>
      </c>
      <c r="K57" s="89">
        <f t="shared" si="21"/>
        <v>471.48970728821843</v>
      </c>
      <c r="L57" s="80">
        <f t="shared" si="22"/>
        <v>0</v>
      </c>
      <c r="M57" s="86">
        <f t="shared" si="23"/>
        <v>494.85995788114298</v>
      </c>
      <c r="O57" s="68">
        <f t="shared" si="24"/>
        <v>12.779258110386273</v>
      </c>
      <c r="P57" s="76">
        <f t="shared" si="25"/>
        <v>23.37025059292456</v>
      </c>
      <c r="Q57" s="83">
        <f t="shared" si="0"/>
        <v>7.7900835309748535</v>
      </c>
      <c r="R57" s="85">
        <f t="shared" si="26"/>
        <v>6.5894645625661319</v>
      </c>
      <c r="S57" s="80">
        <f t="shared" si="27"/>
        <v>0</v>
      </c>
      <c r="T57" s="80">
        <f t="shared" si="28"/>
        <v>0</v>
      </c>
      <c r="U57" s="89">
        <f t="shared" si="52"/>
        <v>1.2779258110386273</v>
      </c>
      <c r="V57" s="70">
        <f t="shared" si="53"/>
        <v>6.5894645625661319</v>
      </c>
      <c r="X57" s="68">
        <f t="shared" si="30"/>
        <v>128.90937223520393</v>
      </c>
      <c r="Y57" s="76">
        <f t="shared" si="2"/>
        <v>471.48970728821843</v>
      </c>
      <c r="Z57" s="77">
        <f t="shared" si="3"/>
        <v>6.5894645625661319</v>
      </c>
      <c r="AA57" s="77">
        <f t="shared" si="31"/>
        <v>478.07917185078458</v>
      </c>
      <c r="AB57" s="70">
        <f t="shared" si="32"/>
        <v>30.291789775834417</v>
      </c>
      <c r="AC57" s="72">
        <f t="shared" si="33"/>
        <v>0</v>
      </c>
      <c r="AD57" s="80">
        <f t="shared" si="34"/>
        <v>0</v>
      </c>
      <c r="AE57" s="89">
        <f>Fishery!X63</f>
        <v>17.625715873881322</v>
      </c>
      <c r="AF57" s="89">
        <f t="shared" si="50"/>
        <v>1.2890937223520393</v>
      </c>
      <c r="AG57" s="70">
        <f t="shared" si="51"/>
        <v>17.625715873881322</v>
      </c>
      <c r="AI57" s="56">
        <f t="shared" si="4"/>
        <v>128.91137223520394</v>
      </c>
      <c r="AK57" s="68">
        <f t="shared" si="41"/>
        <v>1E-3</v>
      </c>
      <c r="AL57" s="57">
        <f t="shared" si="5"/>
        <v>0</v>
      </c>
      <c r="AM57" s="58">
        <f t="shared" si="6"/>
        <v>0</v>
      </c>
      <c r="AN57" s="58">
        <f t="shared" si="7"/>
        <v>0</v>
      </c>
      <c r="AO57" s="20">
        <f t="shared" si="8"/>
        <v>0</v>
      </c>
      <c r="AP57" s="20">
        <f t="shared" si="9"/>
        <v>0</v>
      </c>
      <c r="AQ57" s="58">
        <f t="shared" si="44"/>
        <v>0</v>
      </c>
      <c r="AR57" s="59">
        <f t="shared" si="10"/>
        <v>0</v>
      </c>
      <c r="AS57" s="64">
        <f t="shared" si="45"/>
        <v>0</v>
      </c>
      <c r="AT57" s="58">
        <f t="shared" si="46"/>
        <v>0</v>
      </c>
      <c r="AU57" s="89">
        <f>Fishery!Y63</f>
        <v>1.7988936365838156E-4</v>
      </c>
      <c r="AV57" s="80">
        <f t="shared" si="48"/>
        <v>1.0000000000000001E-5</v>
      </c>
      <c r="AW57" s="70">
        <f t="shared" si="49"/>
        <v>1.7988936365838156E-4</v>
      </c>
      <c r="BC57" s="68">
        <f t="shared" si="42"/>
        <v>1E-3</v>
      </c>
      <c r="BD57" s="57">
        <f t="shared" si="11"/>
        <v>0</v>
      </c>
      <c r="BE57" s="58">
        <f t="shared" si="12"/>
        <v>0</v>
      </c>
      <c r="BF57" s="58">
        <f t="shared" si="13"/>
        <v>0</v>
      </c>
      <c r="BG57" s="58">
        <f t="shared" si="14"/>
        <v>0</v>
      </c>
      <c r="BH57" s="58">
        <f t="shared" si="37"/>
        <v>0</v>
      </c>
      <c r="BI57" s="70">
        <f t="shared" si="15"/>
        <v>0</v>
      </c>
      <c r="BJ57" s="72">
        <f t="shared" si="38"/>
        <v>0</v>
      </c>
      <c r="BK57" s="58">
        <f t="shared" si="47"/>
        <v>0</v>
      </c>
      <c r="BL57" s="80">
        <f>Fishery!Z63</f>
        <v>1.209824091039493E-4</v>
      </c>
      <c r="BM57" s="80">
        <f t="shared" si="39"/>
        <v>5.0000000000000004E-6</v>
      </c>
      <c r="BN57" s="70">
        <f t="shared" si="40"/>
        <v>1.209824091039493E-4</v>
      </c>
    </row>
    <row r="58" spans="1:66" x14ac:dyDescent="0.2">
      <c r="A58" s="3">
        <v>3</v>
      </c>
      <c r="B58">
        <v>5</v>
      </c>
      <c r="C58" s="9">
        <f t="shared" si="16"/>
        <v>4.166666666666667</v>
      </c>
      <c r="D58" s="9">
        <f t="shared" si="54"/>
        <v>2.1150000000000029</v>
      </c>
      <c r="E58" s="9">
        <f t="shared" si="55"/>
        <v>4.8222000000000067</v>
      </c>
      <c r="F58" s="9">
        <f t="shared" si="19"/>
        <v>4.166666666666667</v>
      </c>
      <c r="I58" s="68">
        <f t="shared" si="43"/>
        <v>224.07061006531788</v>
      </c>
      <c r="J58" s="85">
        <f t="shared" si="20"/>
        <v>24.881384184019659</v>
      </c>
      <c r="K58" s="89">
        <f t="shared" si="21"/>
        <v>460.90115390203346</v>
      </c>
      <c r="L58" s="80">
        <f t="shared" si="22"/>
        <v>0</v>
      </c>
      <c r="M58" s="86">
        <f t="shared" si="23"/>
        <v>485.78253808605314</v>
      </c>
      <c r="O58" s="68">
        <f t="shared" si="24"/>
        <v>13.880325590651196</v>
      </c>
      <c r="P58" s="76">
        <f t="shared" si="25"/>
        <v>24.881384184019659</v>
      </c>
      <c r="Q58" s="83">
        <f t="shared" si="0"/>
        <v>8.2937947280065529</v>
      </c>
      <c r="R58" s="85">
        <f t="shared" si="26"/>
        <v>7.1377701870430093</v>
      </c>
      <c r="S58" s="80">
        <f t="shared" si="27"/>
        <v>0</v>
      </c>
      <c r="T58" s="80">
        <f t="shared" si="28"/>
        <v>0</v>
      </c>
      <c r="U58" s="89">
        <f t="shared" si="52"/>
        <v>1.3880325590651197</v>
      </c>
      <c r="V58" s="70">
        <f t="shared" si="53"/>
        <v>7.1377701870430093</v>
      </c>
      <c r="X58" s="68">
        <f t="shared" si="30"/>
        <v>128.55912745754509</v>
      </c>
      <c r="Y58" s="76">
        <f t="shared" si="2"/>
        <v>460.90115390203346</v>
      </c>
      <c r="Z58" s="77">
        <f t="shared" si="3"/>
        <v>7.1377701870430093</v>
      </c>
      <c r="AA58" s="77">
        <f t="shared" si="31"/>
        <v>468.03892408907649</v>
      </c>
      <c r="AB58" s="70">
        <f t="shared" si="32"/>
        <v>29.698543392257466</v>
      </c>
      <c r="AC58" s="72">
        <f t="shared" si="33"/>
        <v>0</v>
      </c>
      <c r="AD58" s="80">
        <f t="shared" si="34"/>
        <v>0</v>
      </c>
      <c r="AE58" s="89">
        <f>Fishery!X64</f>
        <v>17.57782707549309</v>
      </c>
      <c r="AF58" s="89">
        <f t="shared" si="50"/>
        <v>1.285591274575451</v>
      </c>
      <c r="AG58" s="70">
        <f t="shared" si="51"/>
        <v>17.57782707549309</v>
      </c>
      <c r="AI58" s="56">
        <f t="shared" si="4"/>
        <v>128.5611274575451</v>
      </c>
      <c r="AK58" s="68">
        <f t="shared" si="41"/>
        <v>1E-3</v>
      </c>
      <c r="AL58" s="57">
        <f t="shared" si="5"/>
        <v>0</v>
      </c>
      <c r="AM58" s="58">
        <f t="shared" si="6"/>
        <v>0</v>
      </c>
      <c r="AN58" s="58">
        <f t="shared" si="7"/>
        <v>0</v>
      </c>
      <c r="AO58" s="20">
        <f t="shared" si="8"/>
        <v>0</v>
      </c>
      <c r="AP58" s="20">
        <f t="shared" si="9"/>
        <v>0</v>
      </c>
      <c r="AQ58" s="58">
        <f t="shared" si="44"/>
        <v>0</v>
      </c>
      <c r="AR58" s="59">
        <f t="shared" si="10"/>
        <v>0</v>
      </c>
      <c r="AS58" s="64">
        <f t="shared" si="45"/>
        <v>0</v>
      </c>
      <c r="AT58" s="58">
        <f t="shared" si="46"/>
        <v>0</v>
      </c>
      <c r="AU58" s="89">
        <f>Fishery!Y64</f>
        <v>1.7988936365838156E-4</v>
      </c>
      <c r="AV58" s="80">
        <f t="shared" si="48"/>
        <v>1.0000000000000001E-5</v>
      </c>
      <c r="AW58" s="70">
        <f t="shared" si="49"/>
        <v>1.7988936365838156E-4</v>
      </c>
      <c r="BC58" s="68">
        <f t="shared" si="42"/>
        <v>1E-3</v>
      </c>
      <c r="BD58" s="57">
        <f t="shared" si="11"/>
        <v>0</v>
      </c>
      <c r="BE58" s="58">
        <f t="shared" si="12"/>
        <v>0</v>
      </c>
      <c r="BF58" s="58">
        <f t="shared" si="13"/>
        <v>0</v>
      </c>
      <c r="BG58" s="58">
        <f t="shared" si="14"/>
        <v>0</v>
      </c>
      <c r="BH58" s="58">
        <f t="shared" si="37"/>
        <v>0</v>
      </c>
      <c r="BI58" s="70">
        <f t="shared" si="15"/>
        <v>0</v>
      </c>
      <c r="BJ58" s="72">
        <f t="shared" si="38"/>
        <v>0</v>
      </c>
      <c r="BK58" s="58">
        <f t="shared" si="47"/>
        <v>0</v>
      </c>
      <c r="BL58" s="80">
        <f>Fishery!Z64</f>
        <v>1.209824091039493E-4</v>
      </c>
      <c r="BM58" s="80">
        <f t="shared" si="39"/>
        <v>5.0000000000000004E-6</v>
      </c>
      <c r="BN58" s="70">
        <f t="shared" si="40"/>
        <v>1.209824091039493E-4</v>
      </c>
    </row>
    <row r="59" spans="1:66" x14ac:dyDescent="0.2">
      <c r="A59" s="3">
        <v>3</v>
      </c>
      <c r="B59">
        <v>6</v>
      </c>
      <c r="C59" s="9">
        <f t="shared" si="16"/>
        <v>4.166666666666667</v>
      </c>
      <c r="D59" s="9">
        <f t="shared" si="54"/>
        <v>1.470000000000002</v>
      </c>
      <c r="E59" s="9">
        <f t="shared" si="55"/>
        <v>3.3516000000000048</v>
      </c>
      <c r="F59" s="9">
        <f t="shared" si="19"/>
        <v>4.166666666666667</v>
      </c>
      <c r="I59" s="68">
        <f t="shared" si="43"/>
        <v>221.52375521355549</v>
      </c>
      <c r="J59" s="85">
        <f t="shared" si="20"/>
        <v>26.443254437000682</v>
      </c>
      <c r="K59" s="89">
        <f t="shared" si="21"/>
        <v>453.5144701372185</v>
      </c>
      <c r="L59" s="80">
        <f t="shared" si="22"/>
        <v>0</v>
      </c>
      <c r="M59" s="86">
        <f t="shared" si="23"/>
        <v>479.95772457421918</v>
      </c>
      <c r="O59" s="68">
        <f t="shared" si="24"/>
        <v>14.92122956040798</v>
      </c>
      <c r="P59" s="76">
        <f t="shared" si="25"/>
        <v>26.443254437000682</v>
      </c>
      <c r="Q59" s="83">
        <f t="shared" si="0"/>
        <v>8.8144181456668935</v>
      </c>
      <c r="R59" s="85">
        <f t="shared" si="26"/>
        <v>7.6368711691446398</v>
      </c>
      <c r="S59" s="80">
        <f t="shared" si="27"/>
        <v>0</v>
      </c>
      <c r="T59" s="80">
        <f t="shared" si="28"/>
        <v>0</v>
      </c>
      <c r="U59" s="89">
        <f t="shared" si="52"/>
        <v>1.492122956040798</v>
      </c>
      <c r="V59" s="70">
        <f t="shared" si="53"/>
        <v>7.6368711691446398</v>
      </c>
      <c r="X59" s="68">
        <f t="shared" si="30"/>
        <v>127.95311435674726</v>
      </c>
      <c r="Y59" s="76">
        <f t="shared" si="2"/>
        <v>453.5144701372185</v>
      </c>
      <c r="Z59" s="77">
        <f t="shared" si="3"/>
        <v>7.6368711691446398</v>
      </c>
      <c r="AA59" s="77">
        <f t="shared" si="31"/>
        <v>461.15134130636312</v>
      </c>
      <c r="AB59" s="70">
        <f t="shared" si="32"/>
        <v>29.299263279719234</v>
      </c>
      <c r="AC59" s="72">
        <f t="shared" si="33"/>
        <v>0</v>
      </c>
      <c r="AD59" s="80">
        <f t="shared" si="34"/>
        <v>0</v>
      </c>
      <c r="AE59" s="89">
        <f>Fishery!X65</f>
        <v>17.49496719847016</v>
      </c>
      <c r="AF59" s="89">
        <f t="shared" si="50"/>
        <v>1.2795311435674728</v>
      </c>
      <c r="AG59" s="70">
        <f t="shared" si="51"/>
        <v>17.49496719847016</v>
      </c>
      <c r="AI59" s="56">
        <f t="shared" si="4"/>
        <v>127.95511435674727</v>
      </c>
      <c r="AK59" s="68">
        <f t="shared" si="41"/>
        <v>1E-3</v>
      </c>
      <c r="AL59" s="57">
        <f t="shared" si="5"/>
        <v>0</v>
      </c>
      <c r="AM59" s="58">
        <f t="shared" si="6"/>
        <v>0</v>
      </c>
      <c r="AN59" s="58">
        <f t="shared" si="7"/>
        <v>0</v>
      </c>
      <c r="AO59" s="20">
        <f t="shared" si="8"/>
        <v>0</v>
      </c>
      <c r="AP59" s="20">
        <f t="shared" si="9"/>
        <v>0</v>
      </c>
      <c r="AQ59" s="58">
        <f t="shared" si="44"/>
        <v>0</v>
      </c>
      <c r="AR59" s="59">
        <f t="shared" si="10"/>
        <v>0</v>
      </c>
      <c r="AS59" s="64">
        <f t="shared" si="45"/>
        <v>0</v>
      </c>
      <c r="AT59" s="58">
        <f t="shared" si="46"/>
        <v>0</v>
      </c>
      <c r="AU59" s="89">
        <f>Fishery!Y65</f>
        <v>1.7988936365838156E-4</v>
      </c>
      <c r="AV59" s="80">
        <f t="shared" si="48"/>
        <v>1.0000000000000001E-5</v>
      </c>
      <c r="AW59" s="70">
        <f t="shared" si="49"/>
        <v>1.7988936365838156E-4</v>
      </c>
      <c r="BC59" s="68">
        <f t="shared" si="42"/>
        <v>1E-3</v>
      </c>
      <c r="BD59" s="57">
        <f t="shared" si="11"/>
        <v>0</v>
      </c>
      <c r="BE59" s="58">
        <f t="shared" si="12"/>
        <v>0</v>
      </c>
      <c r="BF59" s="58">
        <f t="shared" si="13"/>
        <v>0</v>
      </c>
      <c r="BG59" s="58">
        <f t="shared" si="14"/>
        <v>0</v>
      </c>
      <c r="BH59" s="58">
        <f t="shared" si="37"/>
        <v>0</v>
      </c>
      <c r="BI59" s="70">
        <f t="shared" si="15"/>
        <v>0</v>
      </c>
      <c r="BJ59" s="72">
        <f t="shared" si="38"/>
        <v>0</v>
      </c>
      <c r="BK59" s="58">
        <f t="shared" si="47"/>
        <v>0</v>
      </c>
      <c r="BL59" s="80">
        <f>Fishery!Z65</f>
        <v>1.209824091039493E-4</v>
      </c>
      <c r="BM59" s="80">
        <f t="shared" si="39"/>
        <v>5.0000000000000004E-6</v>
      </c>
      <c r="BN59" s="70">
        <f t="shared" si="40"/>
        <v>1.209824091039493E-4</v>
      </c>
    </row>
    <row r="60" spans="1:66" x14ac:dyDescent="0.2">
      <c r="A60" s="3">
        <v>3</v>
      </c>
      <c r="B60">
        <v>7</v>
      </c>
      <c r="C60" s="9">
        <f t="shared" si="16"/>
        <v>4.166666666666667</v>
      </c>
      <c r="D60" s="9">
        <f t="shared" si="54"/>
        <v>1.3149999999999995</v>
      </c>
      <c r="E60" s="9">
        <f t="shared" si="55"/>
        <v>2.9981999999999993</v>
      </c>
      <c r="F60" s="9">
        <f t="shared" si="19"/>
        <v>4.166666666666667</v>
      </c>
      <c r="I60" s="68">
        <f t="shared" si="43"/>
        <v>220.68925582085882</v>
      </c>
      <c r="J60" s="85">
        <f t="shared" si="20"/>
        <v>28.190412246694724</v>
      </c>
      <c r="K60" s="89">
        <f t="shared" si="21"/>
        <v>449.36206195259831</v>
      </c>
      <c r="L60" s="80">
        <f t="shared" si="22"/>
        <v>0</v>
      </c>
      <c r="M60" s="86">
        <f t="shared" si="23"/>
        <v>477.55247419929304</v>
      </c>
      <c r="O60" s="68">
        <f t="shared" si="24"/>
        <v>15.967254580337311</v>
      </c>
      <c r="P60" s="76">
        <f t="shared" si="25"/>
        <v>28.190412246694724</v>
      </c>
      <c r="Q60" s="83">
        <f t="shared" si="0"/>
        <v>9.3968040822315739</v>
      </c>
      <c r="R60" s="85">
        <f t="shared" si="26"/>
        <v>8.1280332556908714</v>
      </c>
      <c r="S60" s="80">
        <f t="shared" si="27"/>
        <v>0</v>
      </c>
      <c r="T60" s="80">
        <f t="shared" si="28"/>
        <v>0</v>
      </c>
      <c r="U60" s="89">
        <f t="shared" si="52"/>
        <v>1.5967254580337311</v>
      </c>
      <c r="V60" s="70">
        <f t="shared" si="53"/>
        <v>8.1280332556908714</v>
      </c>
      <c r="X60" s="68">
        <f t="shared" si="30"/>
        <v>127.26097048800179</v>
      </c>
      <c r="Y60" s="76">
        <f t="shared" si="2"/>
        <v>449.36206195259831</v>
      </c>
      <c r="Z60" s="77">
        <f t="shared" si="3"/>
        <v>8.1280332556908714</v>
      </c>
      <c r="AA60" s="77">
        <f t="shared" si="31"/>
        <v>457.49009520828918</v>
      </c>
      <c r="AB60" s="70">
        <f t="shared" si="32"/>
        <v>29.101133028998753</v>
      </c>
      <c r="AC60" s="72">
        <f t="shared" si="33"/>
        <v>0</v>
      </c>
      <c r="AD60" s="80">
        <f t="shared" si="34"/>
        <v>0</v>
      </c>
      <c r="AE60" s="89">
        <f>Fishery!X66</f>
        <v>17.400330703366468</v>
      </c>
      <c r="AF60" s="89">
        <f t="shared" si="50"/>
        <v>1.272609704880018</v>
      </c>
      <c r="AG60" s="70">
        <f t="shared" si="51"/>
        <v>17.400330703366468</v>
      </c>
      <c r="AI60" s="56">
        <f t="shared" si="4"/>
        <v>127.2629704880018</v>
      </c>
      <c r="AK60" s="68">
        <f t="shared" si="41"/>
        <v>1E-3</v>
      </c>
      <c r="AL60" s="57">
        <f t="shared" si="5"/>
        <v>0</v>
      </c>
      <c r="AM60" s="58">
        <f t="shared" si="6"/>
        <v>0</v>
      </c>
      <c r="AN60" s="58">
        <f t="shared" si="7"/>
        <v>0</v>
      </c>
      <c r="AO60" s="20">
        <f t="shared" si="8"/>
        <v>0</v>
      </c>
      <c r="AP60" s="20">
        <f t="shared" si="9"/>
        <v>0</v>
      </c>
      <c r="AQ60" s="58">
        <f t="shared" si="44"/>
        <v>0</v>
      </c>
      <c r="AR60" s="59">
        <f t="shared" si="10"/>
        <v>0</v>
      </c>
      <c r="AS60" s="64">
        <f t="shared" si="45"/>
        <v>0</v>
      </c>
      <c r="AT60" s="58">
        <f t="shared" si="46"/>
        <v>0</v>
      </c>
      <c r="AU60" s="89">
        <f>Fishery!Y66</f>
        <v>1.7988936365838156E-4</v>
      </c>
      <c r="AV60" s="80">
        <f t="shared" si="48"/>
        <v>1.0000000000000001E-5</v>
      </c>
      <c r="AW60" s="70">
        <f t="shared" si="49"/>
        <v>1.7988936365838156E-4</v>
      </c>
      <c r="BC60" s="68">
        <f t="shared" si="42"/>
        <v>1E-3</v>
      </c>
      <c r="BD60" s="57">
        <f t="shared" si="11"/>
        <v>0</v>
      </c>
      <c r="BE60" s="58">
        <f t="shared" si="12"/>
        <v>0</v>
      </c>
      <c r="BF60" s="58">
        <f t="shared" si="13"/>
        <v>0</v>
      </c>
      <c r="BG60" s="58">
        <f t="shared" si="14"/>
        <v>0</v>
      </c>
      <c r="BH60" s="58">
        <f t="shared" si="37"/>
        <v>0</v>
      </c>
      <c r="BI60" s="70">
        <f t="shared" si="15"/>
        <v>0</v>
      </c>
      <c r="BJ60" s="72">
        <f t="shared" si="38"/>
        <v>0</v>
      </c>
      <c r="BK60" s="58">
        <f t="shared" si="47"/>
        <v>0</v>
      </c>
      <c r="BL60" s="80">
        <f>Fishery!Z66</f>
        <v>1.209824091039493E-4</v>
      </c>
      <c r="BM60" s="80">
        <f t="shared" si="39"/>
        <v>5.0000000000000004E-6</v>
      </c>
      <c r="BN60" s="70">
        <f t="shared" si="40"/>
        <v>1.209824091039493E-4</v>
      </c>
    </row>
    <row r="61" spans="1:66" x14ac:dyDescent="0.2">
      <c r="A61" s="3">
        <v>3</v>
      </c>
      <c r="B61">
        <v>8</v>
      </c>
      <c r="C61" s="9">
        <f t="shared" si="16"/>
        <v>4.166666666666667</v>
      </c>
      <c r="D61" s="9">
        <f t="shared" si="54"/>
        <v>1.6500000000000015</v>
      </c>
      <c r="E61" s="9">
        <f t="shared" si="55"/>
        <v>3.7620000000000036</v>
      </c>
      <c r="F61" s="9">
        <f t="shared" si="19"/>
        <v>4.166666666666667</v>
      </c>
      <c r="I61" s="68">
        <f t="shared" si="43"/>
        <v>220.85579950673096</v>
      </c>
      <c r="J61" s="85">
        <f t="shared" si="20"/>
        <v>30.188309684288864</v>
      </c>
      <c r="K61" s="89">
        <f t="shared" si="21"/>
        <v>447.4255026645244</v>
      </c>
      <c r="L61" s="80">
        <f t="shared" si="22"/>
        <v>0</v>
      </c>
      <c r="M61" s="86">
        <f t="shared" si="23"/>
        <v>477.61381234881327</v>
      </c>
      <c r="O61" s="68">
        <f t="shared" si="24"/>
        <v>17.085984243855471</v>
      </c>
      <c r="P61" s="76">
        <f t="shared" si="25"/>
        <v>30.188309684288864</v>
      </c>
      <c r="Q61" s="83">
        <f t="shared" si="0"/>
        <v>10.062769894762955</v>
      </c>
      <c r="R61" s="85">
        <f t="shared" si="26"/>
        <v>8.6535027673024629</v>
      </c>
      <c r="S61" s="80">
        <f t="shared" si="27"/>
        <v>0</v>
      </c>
      <c r="T61" s="80">
        <f t="shared" si="28"/>
        <v>0</v>
      </c>
      <c r="U61" s="89">
        <f t="shared" si="52"/>
        <v>1.7085984243855472</v>
      </c>
      <c r="V61" s="70">
        <f t="shared" si="53"/>
        <v>8.6535027673024629</v>
      </c>
      <c r="X61" s="68">
        <f t="shared" si="30"/>
        <v>126.61697804173134</v>
      </c>
      <c r="Y61" s="76">
        <f t="shared" si="2"/>
        <v>447.4255026645244</v>
      </c>
      <c r="Z61" s="77">
        <f t="shared" si="3"/>
        <v>8.6535027673024629</v>
      </c>
      <c r="AA61" s="77">
        <f t="shared" si="31"/>
        <v>456.07900543182689</v>
      </c>
      <c r="AB61" s="70">
        <f t="shared" si="32"/>
        <v>29.045781762445582</v>
      </c>
      <c r="AC61" s="72">
        <f t="shared" si="33"/>
        <v>0</v>
      </c>
      <c r="AD61" s="80">
        <f t="shared" si="34"/>
        <v>0</v>
      </c>
      <c r="AE61" s="89">
        <f>Fishery!X67</f>
        <v>17.312277928877904</v>
      </c>
      <c r="AF61" s="89">
        <f t="shared" si="50"/>
        <v>1.2661697804173135</v>
      </c>
      <c r="AG61" s="70">
        <f t="shared" si="51"/>
        <v>17.312277928877904</v>
      </c>
      <c r="AI61" s="56">
        <f t="shared" si="4"/>
        <v>126.61897804173135</v>
      </c>
      <c r="AK61" s="68">
        <f t="shared" si="41"/>
        <v>1E-3</v>
      </c>
      <c r="AL61" s="57">
        <f t="shared" si="5"/>
        <v>0</v>
      </c>
      <c r="AM61" s="58">
        <f t="shared" si="6"/>
        <v>0</v>
      </c>
      <c r="AN61" s="58">
        <f t="shared" si="7"/>
        <v>0</v>
      </c>
      <c r="AO61" s="20">
        <f t="shared" si="8"/>
        <v>0</v>
      </c>
      <c r="AP61" s="20">
        <f t="shared" si="9"/>
        <v>0</v>
      </c>
      <c r="AQ61" s="58">
        <f t="shared" si="44"/>
        <v>0</v>
      </c>
      <c r="AR61" s="59">
        <f t="shared" si="10"/>
        <v>0</v>
      </c>
      <c r="AS61" s="64">
        <f t="shared" si="45"/>
        <v>0</v>
      </c>
      <c r="AT61" s="58">
        <f t="shared" si="46"/>
        <v>0</v>
      </c>
      <c r="AU61" s="89">
        <f>Fishery!Y67</f>
        <v>1.7988936365838156E-4</v>
      </c>
      <c r="AV61" s="80">
        <f t="shared" si="48"/>
        <v>1.0000000000000001E-5</v>
      </c>
      <c r="AW61" s="70">
        <f t="shared" si="49"/>
        <v>1.7988936365838156E-4</v>
      </c>
      <c r="BC61" s="68">
        <f t="shared" si="42"/>
        <v>1E-3</v>
      </c>
      <c r="BD61" s="57">
        <f t="shared" si="11"/>
        <v>0</v>
      </c>
      <c r="BE61" s="58">
        <f t="shared" si="12"/>
        <v>0</v>
      </c>
      <c r="BF61" s="58">
        <f t="shared" si="13"/>
        <v>0</v>
      </c>
      <c r="BG61" s="58">
        <f t="shared" si="14"/>
        <v>0</v>
      </c>
      <c r="BH61" s="58">
        <f t="shared" si="37"/>
        <v>0</v>
      </c>
      <c r="BI61" s="70">
        <f t="shared" si="15"/>
        <v>0</v>
      </c>
      <c r="BJ61" s="72">
        <f t="shared" si="38"/>
        <v>0</v>
      </c>
      <c r="BK61" s="58">
        <f t="shared" si="47"/>
        <v>0</v>
      </c>
      <c r="BL61" s="80">
        <f>Fishery!Z67</f>
        <v>1.209824091039493E-4</v>
      </c>
      <c r="BM61" s="80">
        <f t="shared" si="39"/>
        <v>5.0000000000000004E-6</v>
      </c>
      <c r="BN61" s="70">
        <f t="shared" si="40"/>
        <v>1.209824091039493E-4</v>
      </c>
    </row>
    <row r="62" spans="1:66" x14ac:dyDescent="0.2">
      <c r="A62" s="3">
        <v>3</v>
      </c>
      <c r="B62">
        <v>9</v>
      </c>
      <c r="C62" s="9">
        <f t="shared" si="16"/>
        <v>4.166666666666667</v>
      </c>
      <c r="D62" s="9">
        <f t="shared" si="54"/>
        <v>2.4750000000000023</v>
      </c>
      <c r="E62" s="9">
        <f t="shared" si="55"/>
        <v>5.643000000000006</v>
      </c>
      <c r="F62" s="9">
        <f t="shared" si="19"/>
        <v>4.166666666666667</v>
      </c>
      <c r="I62" s="68">
        <f t="shared" si="43"/>
        <v>221.19965672023309</v>
      </c>
      <c r="J62" s="85">
        <f t="shared" si="20"/>
        <v>32.424895059081862</v>
      </c>
      <c r="K62" s="89">
        <f t="shared" si="21"/>
        <v>446.26240855222932</v>
      </c>
      <c r="L62" s="80">
        <f t="shared" si="22"/>
        <v>0</v>
      </c>
      <c r="M62" s="86">
        <f t="shared" si="23"/>
        <v>478.68730361131117</v>
      </c>
      <c r="O62" s="68">
        <f t="shared" si="24"/>
        <v>18.323319043444499</v>
      </c>
      <c r="P62" s="76">
        <f t="shared" si="25"/>
        <v>32.424895059081862</v>
      </c>
      <c r="Q62" s="83">
        <f t="shared" si="0"/>
        <v>10.808298353027288</v>
      </c>
      <c r="R62" s="85">
        <f t="shared" si="26"/>
        <v>9.2416604643972349</v>
      </c>
      <c r="S62" s="80">
        <f t="shared" si="27"/>
        <v>0</v>
      </c>
      <c r="T62" s="80">
        <f t="shared" si="28"/>
        <v>0</v>
      </c>
      <c r="U62" s="89">
        <f t="shared" si="52"/>
        <v>1.8323319043444499</v>
      </c>
      <c r="V62" s="70">
        <f t="shared" si="53"/>
        <v>9.2416604643972349</v>
      </c>
      <c r="X62" s="68">
        <f t="shared" si="30"/>
        <v>126.09151816989737</v>
      </c>
      <c r="Y62" s="76">
        <f t="shared" si="2"/>
        <v>446.26240855222932</v>
      </c>
      <c r="Z62" s="77">
        <f t="shared" si="3"/>
        <v>9.2416604643972349</v>
      </c>
      <c r="AA62" s="77">
        <f t="shared" si="31"/>
        <v>455.50406901662654</v>
      </c>
      <c r="AB62" s="70">
        <f t="shared" si="32"/>
        <v>29.046608092563986</v>
      </c>
      <c r="AC62" s="72">
        <f t="shared" si="33"/>
        <v>0</v>
      </c>
      <c r="AD62" s="80">
        <f t="shared" si="34"/>
        <v>0</v>
      </c>
      <c r="AE62" s="89">
        <f>Fishery!X68</f>
        <v>17.240432055738648</v>
      </c>
      <c r="AF62" s="89">
        <f t="shared" si="50"/>
        <v>1.2609151816989737</v>
      </c>
      <c r="AG62" s="70">
        <f t="shared" si="51"/>
        <v>17.240432055738648</v>
      </c>
      <c r="AI62" s="56">
        <f t="shared" si="4"/>
        <v>126.09351816989738</v>
      </c>
      <c r="AK62" s="68">
        <f t="shared" si="41"/>
        <v>1E-3</v>
      </c>
      <c r="AL62" s="57">
        <f t="shared" si="5"/>
        <v>0</v>
      </c>
      <c r="AM62" s="58">
        <f t="shared" si="6"/>
        <v>0</v>
      </c>
      <c r="AN62" s="58">
        <f t="shared" si="7"/>
        <v>0</v>
      </c>
      <c r="AO62" s="20">
        <f t="shared" si="8"/>
        <v>0</v>
      </c>
      <c r="AP62" s="20">
        <f t="shared" si="9"/>
        <v>0</v>
      </c>
      <c r="AQ62" s="58">
        <f t="shared" si="44"/>
        <v>0</v>
      </c>
      <c r="AR62" s="59">
        <f t="shared" si="10"/>
        <v>0</v>
      </c>
      <c r="AS62" s="64">
        <f t="shared" si="45"/>
        <v>0</v>
      </c>
      <c r="AT62" s="58">
        <f t="shared" si="46"/>
        <v>0</v>
      </c>
      <c r="AU62" s="89">
        <f>Fishery!Y68</f>
        <v>1.7988936365838156E-4</v>
      </c>
      <c r="AV62" s="80">
        <f t="shared" si="48"/>
        <v>1.0000000000000001E-5</v>
      </c>
      <c r="AW62" s="70">
        <f t="shared" si="49"/>
        <v>1.7988936365838156E-4</v>
      </c>
      <c r="BC62" s="68">
        <f t="shared" si="42"/>
        <v>1E-3</v>
      </c>
      <c r="BD62" s="57">
        <f t="shared" si="11"/>
        <v>0</v>
      </c>
      <c r="BE62" s="58">
        <f t="shared" si="12"/>
        <v>0</v>
      </c>
      <c r="BF62" s="58">
        <f t="shared" si="13"/>
        <v>0</v>
      </c>
      <c r="BG62" s="58">
        <f t="shared" si="14"/>
        <v>0</v>
      </c>
      <c r="BH62" s="58">
        <f t="shared" si="37"/>
        <v>0</v>
      </c>
      <c r="BI62" s="70">
        <f t="shared" si="15"/>
        <v>0</v>
      </c>
      <c r="BJ62" s="72">
        <f t="shared" si="38"/>
        <v>0</v>
      </c>
      <c r="BK62" s="58">
        <f t="shared" si="47"/>
        <v>0</v>
      </c>
      <c r="BL62" s="80">
        <f>Fishery!Z68</f>
        <v>1.209824091039493E-4</v>
      </c>
      <c r="BM62" s="80">
        <f t="shared" si="39"/>
        <v>5.0000000000000004E-6</v>
      </c>
      <c r="BN62" s="70">
        <f t="shared" si="40"/>
        <v>1.209824091039493E-4</v>
      </c>
    </row>
    <row r="63" spans="1:66" x14ac:dyDescent="0.2">
      <c r="A63" s="3">
        <v>3</v>
      </c>
      <c r="B63">
        <v>10</v>
      </c>
      <c r="C63" s="9">
        <f t="shared" si="16"/>
        <v>4.166666666666667</v>
      </c>
      <c r="D63" s="9">
        <f t="shared" si="54"/>
        <v>3.7900000000000045</v>
      </c>
      <c r="E63" s="9">
        <f t="shared" si="55"/>
        <v>8.641200000000012</v>
      </c>
      <c r="F63" s="9">
        <f t="shared" si="19"/>
        <v>4.166666666666667</v>
      </c>
      <c r="I63" s="68">
        <f t="shared" si="43"/>
        <v>221.05700493776331</v>
      </c>
      <c r="J63" s="85">
        <f t="shared" si="20"/>
        <v>34.824282532621517</v>
      </c>
      <c r="K63" s="89">
        <f t="shared" si="21"/>
        <v>444.55185423107696</v>
      </c>
      <c r="L63" s="80">
        <f t="shared" si="22"/>
        <v>0</v>
      </c>
      <c r="M63" s="86">
        <f t="shared" si="23"/>
        <v>479.37613676369847</v>
      </c>
      <c r="O63" s="68">
        <f t="shared" si="24"/>
        <v>19.691913033035298</v>
      </c>
      <c r="P63" s="76">
        <f t="shared" si="25"/>
        <v>34.824282532621517</v>
      </c>
      <c r="Q63" s="83">
        <f t="shared" si="0"/>
        <v>11.608094177540506</v>
      </c>
      <c r="R63" s="85">
        <f t="shared" si="26"/>
        <v>9.9002477377470886</v>
      </c>
      <c r="S63" s="80">
        <f t="shared" si="27"/>
        <v>0</v>
      </c>
      <c r="T63" s="80">
        <f t="shared" si="28"/>
        <v>0</v>
      </c>
      <c r="U63" s="89">
        <f t="shared" si="52"/>
        <v>1.96919130330353</v>
      </c>
      <c r="V63" s="70">
        <f t="shared" si="53"/>
        <v>9.9002477377470886</v>
      </c>
      <c r="X63" s="68">
        <f t="shared" si="30"/>
        <v>125.68925783313129</v>
      </c>
      <c r="Y63" s="76">
        <f t="shared" si="2"/>
        <v>444.55185423107696</v>
      </c>
      <c r="Z63" s="77">
        <f t="shared" si="3"/>
        <v>9.9002477377470886</v>
      </c>
      <c r="AA63" s="77">
        <f t="shared" si="31"/>
        <v>454.45210196882402</v>
      </c>
      <c r="AB63" s="70">
        <f t="shared" si="32"/>
        <v>29.022021856660697</v>
      </c>
      <c r="AC63" s="72">
        <f t="shared" si="33"/>
        <v>0</v>
      </c>
      <c r="AD63" s="80">
        <f t="shared" si="34"/>
        <v>0</v>
      </c>
      <c r="AE63" s="89">
        <f>Fishery!X69</f>
        <v>17.185431195209791</v>
      </c>
      <c r="AF63" s="89">
        <f t="shared" si="50"/>
        <v>1.256892578331313</v>
      </c>
      <c r="AG63" s="70">
        <f t="shared" si="51"/>
        <v>17.185431195209791</v>
      </c>
      <c r="AI63" s="56">
        <f t="shared" si="4"/>
        <v>125.6912578331313</v>
      </c>
      <c r="AK63" s="68">
        <f t="shared" si="41"/>
        <v>1E-3</v>
      </c>
      <c r="AL63" s="57">
        <f t="shared" si="5"/>
        <v>0</v>
      </c>
      <c r="AM63" s="58">
        <f t="shared" si="6"/>
        <v>0</v>
      </c>
      <c r="AN63" s="58">
        <f t="shared" si="7"/>
        <v>0</v>
      </c>
      <c r="AO63" s="20">
        <f t="shared" si="8"/>
        <v>0</v>
      </c>
      <c r="AP63" s="20">
        <f t="shared" si="9"/>
        <v>0</v>
      </c>
      <c r="AQ63" s="58">
        <f t="shared" si="44"/>
        <v>0</v>
      </c>
      <c r="AR63" s="59">
        <f t="shared" si="10"/>
        <v>0</v>
      </c>
      <c r="AS63" s="64">
        <f t="shared" si="45"/>
        <v>0</v>
      </c>
      <c r="AT63" s="58">
        <f t="shared" si="46"/>
        <v>0</v>
      </c>
      <c r="AU63" s="89">
        <f>Fishery!Y69</f>
        <v>1.7988936365838156E-4</v>
      </c>
      <c r="AV63" s="80">
        <f t="shared" si="48"/>
        <v>1.0000000000000001E-5</v>
      </c>
      <c r="AW63" s="70">
        <f t="shared" si="49"/>
        <v>1.7988936365838156E-4</v>
      </c>
      <c r="BC63" s="68">
        <f t="shared" si="42"/>
        <v>1E-3</v>
      </c>
      <c r="BD63" s="57">
        <f t="shared" si="11"/>
        <v>0</v>
      </c>
      <c r="BE63" s="58">
        <f t="shared" si="12"/>
        <v>0</v>
      </c>
      <c r="BF63" s="58">
        <f t="shared" si="13"/>
        <v>0</v>
      </c>
      <c r="BG63" s="58">
        <f t="shared" si="14"/>
        <v>0</v>
      </c>
      <c r="BH63" s="58">
        <f t="shared" si="37"/>
        <v>0</v>
      </c>
      <c r="BI63" s="70">
        <f t="shared" si="15"/>
        <v>0</v>
      </c>
      <c r="BJ63" s="72">
        <f t="shared" si="38"/>
        <v>0</v>
      </c>
      <c r="BK63" s="58">
        <f t="shared" si="47"/>
        <v>0</v>
      </c>
      <c r="BL63" s="80">
        <f>Fishery!Z69</f>
        <v>1.209824091039493E-4</v>
      </c>
      <c r="BM63" s="80">
        <f t="shared" si="39"/>
        <v>5.0000000000000004E-6</v>
      </c>
      <c r="BN63" s="70">
        <f t="shared" si="40"/>
        <v>1.209824091039493E-4</v>
      </c>
    </row>
    <row r="64" spans="1:66" x14ac:dyDescent="0.2">
      <c r="A64" s="3">
        <v>3</v>
      </c>
      <c r="B64">
        <v>11</v>
      </c>
      <c r="C64" s="9">
        <f t="shared" si="16"/>
        <v>4.166666666666667</v>
      </c>
      <c r="D64" s="9">
        <f t="shared" si="54"/>
        <v>5.5949999999999998</v>
      </c>
      <c r="E64" s="9">
        <f t="shared" si="55"/>
        <v>12.756600000000001</v>
      </c>
      <c r="F64" s="9">
        <f t="shared" si="19"/>
        <v>4.166666666666667</v>
      </c>
      <c r="I64" s="68">
        <f t="shared" si="43"/>
        <v>220.09549561470709</v>
      </c>
      <c r="J64" s="85">
        <f t="shared" si="20"/>
        <v>37.277440083696284</v>
      </c>
      <c r="K64" s="89">
        <f t="shared" si="21"/>
        <v>441.48219654294155</v>
      </c>
      <c r="L64" s="80">
        <f t="shared" si="22"/>
        <v>0</v>
      </c>
      <c r="M64" s="86">
        <f t="shared" si="23"/>
        <v>478.75963662663781</v>
      </c>
      <c r="O64" s="68">
        <f t="shared" si="24"/>
        <v>21.171173891805303</v>
      </c>
      <c r="P64" s="76">
        <f t="shared" si="25"/>
        <v>37.277440083696284</v>
      </c>
      <c r="Q64" s="83">
        <f t="shared" si="0"/>
        <v>12.425813361232095</v>
      </c>
      <c r="R64" s="85">
        <f t="shared" si="26"/>
        <v>10.616637481655738</v>
      </c>
      <c r="S64" s="80">
        <f t="shared" si="27"/>
        <v>0</v>
      </c>
      <c r="T64" s="80">
        <f t="shared" si="28"/>
        <v>0</v>
      </c>
      <c r="U64" s="89">
        <f t="shared" si="52"/>
        <v>2.1171173891805304</v>
      </c>
      <c r="V64" s="70">
        <f t="shared" si="53"/>
        <v>10.616637481655738</v>
      </c>
      <c r="X64" s="68">
        <f t="shared" si="30"/>
        <v>125.36666053464688</v>
      </c>
      <c r="Y64" s="76">
        <f t="shared" si="2"/>
        <v>441.48219654294155</v>
      </c>
      <c r="Z64" s="77">
        <f t="shared" si="3"/>
        <v>10.616637481655738</v>
      </c>
      <c r="AA64" s="77">
        <f t="shared" si="31"/>
        <v>452.09883402459729</v>
      </c>
      <c r="AB64" s="70">
        <f t="shared" si="32"/>
        <v>28.919716969140815</v>
      </c>
      <c r="AC64" s="72">
        <f t="shared" si="33"/>
        <v>0</v>
      </c>
      <c r="AD64" s="80">
        <f t="shared" si="34"/>
        <v>0</v>
      </c>
      <c r="AE64" s="89">
        <f>Fishery!X70</f>
        <v>17.14132262322487</v>
      </c>
      <c r="AF64" s="89">
        <f t="shared" si="50"/>
        <v>1.2536666053464689</v>
      </c>
      <c r="AG64" s="70">
        <f t="shared" si="51"/>
        <v>17.14132262322487</v>
      </c>
      <c r="AI64" s="56">
        <f t="shared" si="4"/>
        <v>125.36866053464689</v>
      </c>
      <c r="AK64" s="68">
        <f t="shared" si="41"/>
        <v>1E-3</v>
      </c>
      <c r="AL64" s="57">
        <f t="shared" si="5"/>
        <v>0</v>
      </c>
      <c r="AM64" s="58">
        <f t="shared" si="6"/>
        <v>0</v>
      </c>
      <c r="AN64" s="58">
        <f t="shared" si="7"/>
        <v>0</v>
      </c>
      <c r="AO64" s="20">
        <f t="shared" si="8"/>
        <v>0</v>
      </c>
      <c r="AP64" s="20">
        <f t="shared" si="9"/>
        <v>0</v>
      </c>
      <c r="AQ64" s="58">
        <f t="shared" si="44"/>
        <v>0</v>
      </c>
      <c r="AR64" s="59">
        <f t="shared" si="10"/>
        <v>0</v>
      </c>
      <c r="AS64" s="64">
        <f t="shared" si="45"/>
        <v>0</v>
      </c>
      <c r="AT64" s="58">
        <f t="shared" si="46"/>
        <v>0</v>
      </c>
      <c r="AU64" s="89">
        <f>Fishery!Y70</f>
        <v>1.7988936365838156E-4</v>
      </c>
      <c r="AV64" s="80">
        <f t="shared" si="48"/>
        <v>1.0000000000000001E-5</v>
      </c>
      <c r="AW64" s="70">
        <f t="shared" si="49"/>
        <v>1.7988936365838156E-4</v>
      </c>
      <c r="BC64" s="68">
        <f t="shared" si="42"/>
        <v>1E-3</v>
      </c>
      <c r="BD64" s="57">
        <f t="shared" si="11"/>
        <v>0</v>
      </c>
      <c r="BE64" s="58">
        <f t="shared" si="12"/>
        <v>0</v>
      </c>
      <c r="BF64" s="58">
        <f t="shared" si="13"/>
        <v>0</v>
      </c>
      <c r="BG64" s="58">
        <f t="shared" si="14"/>
        <v>0</v>
      </c>
      <c r="BH64" s="58">
        <f t="shared" si="37"/>
        <v>0</v>
      </c>
      <c r="BI64" s="70">
        <f t="shared" si="15"/>
        <v>0</v>
      </c>
      <c r="BJ64" s="72">
        <f t="shared" si="38"/>
        <v>0</v>
      </c>
      <c r="BK64" s="58">
        <f t="shared" si="47"/>
        <v>0</v>
      </c>
      <c r="BL64" s="80">
        <f>Fishery!Z70</f>
        <v>1.209824091039493E-4</v>
      </c>
      <c r="BM64" s="80">
        <f t="shared" si="39"/>
        <v>5.0000000000000004E-6</v>
      </c>
      <c r="BN64" s="70">
        <f t="shared" si="40"/>
        <v>1.209824091039493E-4</v>
      </c>
    </row>
    <row r="65" spans="1:66" x14ac:dyDescent="0.2">
      <c r="A65" s="1">
        <v>3</v>
      </c>
      <c r="B65" s="2">
        <v>12</v>
      </c>
      <c r="C65" s="9">
        <f t="shared" si="16"/>
        <v>4.166666666666667</v>
      </c>
      <c r="D65" s="9">
        <f t="shared" si="54"/>
        <v>7.8900000000000023</v>
      </c>
      <c r="E65" s="9">
        <f t="shared" si="55"/>
        <v>17.989200000000007</v>
      </c>
      <c r="F65" s="9">
        <f t="shared" si="19"/>
        <v>4.166666666666667</v>
      </c>
      <c r="I65" s="68">
        <f t="shared" si="43"/>
        <v>218.34549371279198</v>
      </c>
      <c r="J65" s="85">
        <f t="shared" si="20"/>
        <v>39.681726989913813</v>
      </c>
      <c r="K65" s="89">
        <f t="shared" si="21"/>
        <v>436.89999500034014</v>
      </c>
      <c r="L65" s="80">
        <f t="shared" si="22"/>
        <v>0</v>
      </c>
      <c r="M65" s="86">
        <f t="shared" si="23"/>
        <v>476.58172199025398</v>
      </c>
      <c r="O65" s="68">
        <f t="shared" si="24"/>
        <v>22.717280715963902</v>
      </c>
      <c r="P65" s="76">
        <f t="shared" si="25"/>
        <v>39.681726989913813</v>
      </c>
      <c r="Q65" s="83">
        <f t="shared" si="0"/>
        <v>13.22724232997127</v>
      </c>
      <c r="R65" s="85">
        <f t="shared" si="26"/>
        <v>11.364076792307618</v>
      </c>
      <c r="S65" s="80">
        <f t="shared" si="27"/>
        <v>0</v>
      </c>
      <c r="T65" s="80">
        <f t="shared" si="28"/>
        <v>0</v>
      </c>
      <c r="U65" s="89">
        <f t="shared" si="52"/>
        <v>2.2717280715963901</v>
      </c>
      <c r="V65" s="70">
        <f t="shared" si="53"/>
        <v>11.364076792307618</v>
      </c>
      <c r="X65" s="68">
        <f t="shared" si="30"/>
        <v>125.05982708046837</v>
      </c>
      <c r="Y65" s="76">
        <f t="shared" si="2"/>
        <v>436.89999500034014</v>
      </c>
      <c r="Z65" s="77">
        <f t="shared" si="3"/>
        <v>11.364076792307618</v>
      </c>
      <c r="AA65" s="77">
        <f t="shared" si="31"/>
        <v>448.26407179264777</v>
      </c>
      <c r="AB65" s="70">
        <f t="shared" si="32"/>
        <v>28.726759286559712</v>
      </c>
      <c r="AC65" s="72">
        <f t="shared" si="33"/>
        <v>0</v>
      </c>
      <c r="AD65" s="80">
        <f t="shared" si="34"/>
        <v>0</v>
      </c>
      <c r="AE65" s="89">
        <f>Fishery!X71</f>
        <v>17.099369434017767</v>
      </c>
      <c r="AF65" s="89">
        <f t="shared" si="50"/>
        <v>1.2505982708046837</v>
      </c>
      <c r="AG65" s="70">
        <f t="shared" si="51"/>
        <v>17.099369434017767</v>
      </c>
      <c r="AI65" s="56">
        <f t="shared" si="4"/>
        <v>125.06182708046838</v>
      </c>
      <c r="AK65" s="68">
        <f t="shared" si="41"/>
        <v>1E-3</v>
      </c>
      <c r="AL65" s="57">
        <f t="shared" si="5"/>
        <v>0</v>
      </c>
      <c r="AM65" s="58">
        <f t="shared" si="6"/>
        <v>0</v>
      </c>
      <c r="AN65" s="58">
        <f t="shared" si="7"/>
        <v>0</v>
      </c>
      <c r="AO65" s="20">
        <f t="shared" si="8"/>
        <v>0</v>
      </c>
      <c r="AP65" s="20">
        <f t="shared" si="9"/>
        <v>0</v>
      </c>
      <c r="AQ65" s="58">
        <f t="shared" si="44"/>
        <v>0</v>
      </c>
      <c r="AR65" s="59">
        <f t="shared" si="10"/>
        <v>0</v>
      </c>
      <c r="AS65" s="64">
        <f t="shared" si="45"/>
        <v>0</v>
      </c>
      <c r="AT65" s="58">
        <f t="shared" si="46"/>
        <v>0</v>
      </c>
      <c r="AU65" s="89">
        <f>Fishery!Y71</f>
        <v>1.7988936365838156E-4</v>
      </c>
      <c r="AV65" s="80">
        <f t="shared" si="48"/>
        <v>1.0000000000000001E-5</v>
      </c>
      <c r="AW65" s="70">
        <f t="shared" si="49"/>
        <v>1.7988936365838156E-4</v>
      </c>
      <c r="BC65" s="68">
        <f t="shared" si="42"/>
        <v>1E-3</v>
      </c>
      <c r="BD65" s="57">
        <f t="shared" si="11"/>
        <v>0</v>
      </c>
      <c r="BE65" s="58">
        <f t="shared" si="12"/>
        <v>0</v>
      </c>
      <c r="BF65" s="58">
        <f t="shared" si="13"/>
        <v>0</v>
      </c>
      <c r="BG65" s="58">
        <f t="shared" si="14"/>
        <v>0</v>
      </c>
      <c r="BH65" s="58">
        <f t="shared" si="37"/>
        <v>0</v>
      </c>
      <c r="BI65" s="70">
        <f t="shared" si="15"/>
        <v>0</v>
      </c>
      <c r="BJ65" s="72">
        <f t="shared" si="38"/>
        <v>0</v>
      </c>
      <c r="BK65" s="58">
        <f t="shared" si="47"/>
        <v>0</v>
      </c>
      <c r="BL65" s="80">
        <f>Fishery!Z71</f>
        <v>1.209824091039493E-4</v>
      </c>
      <c r="BM65" s="80">
        <f t="shared" si="39"/>
        <v>5.0000000000000004E-6</v>
      </c>
      <c r="BN65" s="70">
        <f t="shared" si="40"/>
        <v>1.209824091039493E-4</v>
      </c>
    </row>
    <row r="66" spans="1:66" x14ac:dyDescent="0.2">
      <c r="A66" s="4">
        <v>4</v>
      </c>
      <c r="B66">
        <v>1</v>
      </c>
      <c r="C66" s="9">
        <f t="shared" si="16"/>
        <v>4.166666666666667</v>
      </c>
      <c r="D66" s="9">
        <f t="shared" si="54"/>
        <v>8.6</v>
      </c>
      <c r="E66" s="9">
        <f t="shared" si="55"/>
        <v>6.2053439010665681</v>
      </c>
      <c r="F66" s="9">
        <f t="shared" si="19"/>
        <v>4.166666666666667</v>
      </c>
      <c r="I66" s="68">
        <f t="shared" si="43"/>
        <v>216.09879164183616</v>
      </c>
      <c r="J66" s="85">
        <f t="shared" si="20"/>
        <v>41.974958886150866</v>
      </c>
      <c r="K66" s="89">
        <f t="shared" si="21"/>
        <v>431.20181769632455</v>
      </c>
      <c r="L66" s="80">
        <f t="shared" si="22"/>
        <v>0</v>
      </c>
      <c r="M66" s="86">
        <f t="shared" si="23"/>
        <v>473.17677658247544</v>
      </c>
      <c r="O66" s="68">
        <f t="shared" si="24"/>
        <v>24.279959276519516</v>
      </c>
      <c r="P66" s="76">
        <f t="shared" si="25"/>
        <v>41.974958886150866</v>
      </c>
      <c r="Q66" s="83">
        <f t="shared" si="0"/>
        <v>13.991652962050289</v>
      </c>
      <c r="R66" s="85">
        <f t="shared" si="26"/>
        <v>12.112009620789884</v>
      </c>
      <c r="S66" s="80">
        <f t="shared" si="27"/>
        <v>0</v>
      </c>
      <c r="T66" s="80">
        <f t="shared" si="28"/>
        <v>0</v>
      </c>
      <c r="U66" s="89">
        <f t="shared" si="52"/>
        <v>2.4279959276519518</v>
      </c>
      <c r="V66" s="70">
        <f t="shared" si="53"/>
        <v>12.112009620789884</v>
      </c>
      <c r="X66" s="68">
        <f t="shared" si="30"/>
        <v>124.71200510314566</v>
      </c>
      <c r="Y66" s="76">
        <f t="shared" si="2"/>
        <v>431.20181769632455</v>
      </c>
      <c r="Z66" s="77">
        <f t="shared" si="3"/>
        <v>12.112009620789884</v>
      </c>
      <c r="AA66" s="77">
        <f t="shared" si="31"/>
        <v>443.31382731711443</v>
      </c>
      <c r="AB66" s="70">
        <f t="shared" si="32"/>
        <v>28.464114808619019</v>
      </c>
      <c r="AC66" s="72">
        <f t="shared" si="33"/>
        <v>0</v>
      </c>
      <c r="AD66" s="80">
        <f t="shared" si="34"/>
        <v>0</v>
      </c>
      <c r="AE66" s="89">
        <f>Fishery!X72</f>
        <v>17.051811903943104</v>
      </c>
      <c r="AF66" s="89">
        <f t="shared" si="50"/>
        <v>1.2471200510314566</v>
      </c>
      <c r="AG66" s="70">
        <f t="shared" si="51"/>
        <v>17.051811903943104</v>
      </c>
      <c r="AI66" s="56">
        <f t="shared" si="4"/>
        <v>124.71400510314567</v>
      </c>
      <c r="AK66" s="68">
        <f t="shared" si="41"/>
        <v>1E-3</v>
      </c>
      <c r="AL66" s="57">
        <f t="shared" si="5"/>
        <v>0</v>
      </c>
      <c r="AM66" s="58">
        <f t="shared" si="6"/>
        <v>0</v>
      </c>
      <c r="AN66" s="58">
        <f t="shared" si="7"/>
        <v>0</v>
      </c>
      <c r="AO66" s="20">
        <f t="shared" si="8"/>
        <v>0</v>
      </c>
      <c r="AP66" s="20">
        <f t="shared" si="9"/>
        <v>0</v>
      </c>
      <c r="AQ66" s="58">
        <f t="shared" si="44"/>
        <v>0</v>
      </c>
      <c r="AR66" s="59">
        <f t="shared" si="10"/>
        <v>0</v>
      </c>
      <c r="AS66" s="64">
        <f t="shared" si="45"/>
        <v>0</v>
      </c>
      <c r="AT66" s="58">
        <f t="shared" si="46"/>
        <v>0</v>
      </c>
      <c r="AU66" s="89">
        <f>Fishery!Y72</f>
        <v>1.7988936365838156E-4</v>
      </c>
      <c r="AV66" s="80">
        <f t="shared" si="48"/>
        <v>1.0000000000000001E-5</v>
      </c>
      <c r="AW66" s="70">
        <f t="shared" si="49"/>
        <v>1.7988936365838156E-4</v>
      </c>
      <c r="BC66" s="68">
        <f t="shared" si="42"/>
        <v>1E-3</v>
      </c>
      <c r="BD66" s="57">
        <f t="shared" si="11"/>
        <v>0</v>
      </c>
      <c r="BE66" s="58">
        <f t="shared" si="12"/>
        <v>0</v>
      </c>
      <c r="BF66" s="58">
        <f t="shared" si="13"/>
        <v>0</v>
      </c>
      <c r="BG66" s="58">
        <f t="shared" si="14"/>
        <v>0</v>
      </c>
      <c r="BH66" s="58">
        <f t="shared" si="37"/>
        <v>0</v>
      </c>
      <c r="BI66" s="70">
        <f t="shared" si="15"/>
        <v>0</v>
      </c>
      <c r="BJ66" s="72">
        <f t="shared" si="38"/>
        <v>0</v>
      </c>
      <c r="BK66" s="58">
        <f t="shared" si="47"/>
        <v>0</v>
      </c>
      <c r="BL66" s="80">
        <f>Fishery!Z72</f>
        <v>1.209824091039493E-4</v>
      </c>
      <c r="BM66" s="80">
        <f t="shared" si="39"/>
        <v>5.0000000000000004E-6</v>
      </c>
      <c r="BN66" s="70">
        <f t="shared" si="40"/>
        <v>1.209824091039493E-4</v>
      </c>
    </row>
    <row r="67" spans="1:66" x14ac:dyDescent="0.2">
      <c r="A67" s="4">
        <v>4</v>
      </c>
      <c r="B67">
        <v>2</v>
      </c>
      <c r="C67" s="9">
        <f t="shared" si="16"/>
        <v>4.166666666666667</v>
      </c>
      <c r="D67" s="9">
        <f t="shared" si="54"/>
        <v>6.990000000000002</v>
      </c>
      <c r="E67" s="9">
        <f t="shared" si="55"/>
        <v>5.0436457986575958</v>
      </c>
      <c r="F67" s="9">
        <f t="shared" si="19"/>
        <v>4.166666666666667</v>
      </c>
      <c r="I67" s="68">
        <f t="shared" si="43"/>
        <v>213.73995244954432</v>
      </c>
      <c r="J67" s="85">
        <f t="shared" si="20"/>
        <v>44.149929396894763</v>
      </c>
      <c r="K67" s="89">
        <f t="shared" si="21"/>
        <v>425.05724029470088</v>
      </c>
      <c r="L67" s="80">
        <f t="shared" si="22"/>
        <v>0</v>
      </c>
      <c r="M67" s="86">
        <f t="shared" si="23"/>
        <v>469.20716969159565</v>
      </c>
      <c r="O67" s="68">
        <f t="shared" si="24"/>
        <v>25.819885853650149</v>
      </c>
      <c r="P67" s="76">
        <f t="shared" si="25"/>
        <v>44.149929396894763</v>
      </c>
      <c r="Q67" s="83">
        <f t="shared" si="0"/>
        <v>14.716643132298254</v>
      </c>
      <c r="R67" s="85">
        <f t="shared" si="26"/>
        <v>12.836778173546513</v>
      </c>
      <c r="S67" s="80">
        <f t="shared" si="27"/>
        <v>0</v>
      </c>
      <c r="T67" s="80">
        <f t="shared" si="28"/>
        <v>0</v>
      </c>
      <c r="U67" s="89">
        <f t="shared" si="52"/>
        <v>2.5819885853650151</v>
      </c>
      <c r="V67" s="70">
        <f t="shared" si="53"/>
        <v>12.836778173546513</v>
      </c>
      <c r="X67" s="68">
        <f t="shared" si="30"/>
        <v>124.29158523692485</v>
      </c>
      <c r="Y67" s="76">
        <f t="shared" si="2"/>
        <v>425.05724029470088</v>
      </c>
      <c r="Z67" s="77">
        <f t="shared" si="3"/>
        <v>12.836778173546513</v>
      </c>
      <c r="AA67" s="77">
        <f t="shared" si="31"/>
        <v>437.8940184682474</v>
      </c>
      <c r="AB67" s="70">
        <f t="shared" si="32"/>
        <v>28.17067479011212</v>
      </c>
      <c r="AC67" s="72">
        <f t="shared" si="33"/>
        <v>0</v>
      </c>
      <c r="AD67" s="80">
        <f t="shared" si="34"/>
        <v>0</v>
      </c>
      <c r="AE67" s="89">
        <f>Fishery!X73</f>
        <v>16.994328099769248</v>
      </c>
      <c r="AF67" s="89">
        <f t="shared" si="50"/>
        <v>1.2429158523692485</v>
      </c>
      <c r="AG67" s="70">
        <f t="shared" si="51"/>
        <v>16.994328099769248</v>
      </c>
      <c r="AI67" s="56">
        <f t="shared" si="4"/>
        <v>124.29358523692486</v>
      </c>
      <c r="AK67" s="68">
        <f t="shared" si="41"/>
        <v>1E-3</v>
      </c>
      <c r="AL67" s="57">
        <f t="shared" si="5"/>
        <v>0</v>
      </c>
      <c r="AM67" s="58">
        <f t="shared" si="6"/>
        <v>0</v>
      </c>
      <c r="AN67" s="58">
        <f t="shared" si="7"/>
        <v>0</v>
      </c>
      <c r="AO67" s="20">
        <f t="shared" si="8"/>
        <v>0</v>
      </c>
      <c r="AP67" s="20">
        <f t="shared" si="9"/>
        <v>0</v>
      </c>
      <c r="AQ67" s="58">
        <f t="shared" si="44"/>
        <v>0</v>
      </c>
      <c r="AR67" s="59">
        <f t="shared" si="10"/>
        <v>0</v>
      </c>
      <c r="AS67" s="64">
        <f t="shared" si="45"/>
        <v>0</v>
      </c>
      <c r="AT67" s="58">
        <f t="shared" si="46"/>
        <v>0</v>
      </c>
      <c r="AU67" s="89">
        <f>Fishery!Y73</f>
        <v>1.7988936365838156E-4</v>
      </c>
      <c r="AV67" s="80">
        <f t="shared" si="48"/>
        <v>1.0000000000000001E-5</v>
      </c>
      <c r="AW67" s="70">
        <f t="shared" si="49"/>
        <v>1.7988936365838156E-4</v>
      </c>
      <c r="BC67" s="68">
        <f t="shared" si="42"/>
        <v>1E-3</v>
      </c>
      <c r="BD67" s="57">
        <f t="shared" si="11"/>
        <v>0</v>
      </c>
      <c r="BE67" s="58">
        <f t="shared" si="12"/>
        <v>0</v>
      </c>
      <c r="BF67" s="58">
        <f t="shared" si="13"/>
        <v>0</v>
      </c>
      <c r="BG67" s="58">
        <f t="shared" si="14"/>
        <v>0</v>
      </c>
      <c r="BH67" s="58">
        <f t="shared" si="37"/>
        <v>0</v>
      </c>
      <c r="BI67" s="70">
        <f t="shared" si="15"/>
        <v>0</v>
      </c>
      <c r="BJ67" s="72">
        <f t="shared" si="38"/>
        <v>0</v>
      </c>
      <c r="BK67" s="58">
        <f t="shared" si="47"/>
        <v>0</v>
      </c>
      <c r="BL67" s="80">
        <f>Fishery!Z73</f>
        <v>1.209824091039493E-4</v>
      </c>
      <c r="BM67" s="80">
        <f t="shared" si="39"/>
        <v>5.0000000000000004E-6</v>
      </c>
      <c r="BN67" s="70">
        <f t="shared" si="40"/>
        <v>1.209824091039493E-4</v>
      </c>
    </row>
    <row r="68" spans="1:66" x14ac:dyDescent="0.2">
      <c r="A68" s="4">
        <v>4</v>
      </c>
      <c r="B68">
        <v>3</v>
      </c>
      <c r="C68" s="9">
        <f t="shared" si="16"/>
        <v>4.166666666666667</v>
      </c>
      <c r="D68" s="9">
        <f t="shared" si="54"/>
        <v>4.875</v>
      </c>
      <c r="E68" s="9">
        <f t="shared" si="55"/>
        <v>3.5175641299650602</v>
      </c>
      <c r="F68" s="9">
        <f t="shared" si="19"/>
        <v>4.166666666666667</v>
      </c>
      <c r="I68" s="68">
        <f t="shared" si="43"/>
        <v>211.59146266813531</v>
      </c>
      <c r="J68" s="85">
        <f t="shared" si="20"/>
        <v>46.24503866460222</v>
      </c>
      <c r="K68" s="89">
        <f t="shared" si="21"/>
        <v>419.10910413850445</v>
      </c>
      <c r="L68" s="80">
        <f t="shared" si="22"/>
        <v>0</v>
      </c>
      <c r="M68" s="86">
        <f t="shared" si="23"/>
        <v>465.3541428031067</v>
      </c>
      <c r="O68" s="68">
        <f t="shared" si="24"/>
        <v>27.319768766577049</v>
      </c>
      <c r="P68" s="76">
        <f t="shared" si="25"/>
        <v>46.24503866460222</v>
      </c>
      <c r="Q68" s="83">
        <f t="shared" si="0"/>
        <v>15.41501288820074</v>
      </c>
      <c r="R68" s="85">
        <f t="shared" si="26"/>
        <v>13.528385867568739</v>
      </c>
      <c r="S68" s="80">
        <f t="shared" si="27"/>
        <v>0</v>
      </c>
      <c r="T68" s="80">
        <f t="shared" si="28"/>
        <v>0</v>
      </c>
      <c r="U68" s="89">
        <f t="shared" si="52"/>
        <v>2.7319768766577051</v>
      </c>
      <c r="V68" s="70">
        <f t="shared" si="53"/>
        <v>13.528385867568739</v>
      </c>
      <c r="X68" s="68">
        <f t="shared" si="30"/>
        <v>123.79667250441135</v>
      </c>
      <c r="Y68" s="76">
        <f t="shared" si="2"/>
        <v>419.10910413850445</v>
      </c>
      <c r="Z68" s="77">
        <f t="shared" si="3"/>
        <v>13.528385867568739</v>
      </c>
      <c r="AA68" s="77">
        <f t="shared" si="31"/>
        <v>432.63749000607316</v>
      </c>
      <c r="AB68" s="70">
        <f t="shared" si="32"/>
        <v>27.885367242102621</v>
      </c>
      <c r="AC68" s="72">
        <f t="shared" si="33"/>
        <v>0</v>
      </c>
      <c r="AD68" s="80">
        <f t="shared" si="34"/>
        <v>0</v>
      </c>
      <c r="AE68" s="89">
        <f>Fishery!X74</f>
        <v>16.926658922157142</v>
      </c>
      <c r="AF68" s="89">
        <f t="shared" si="50"/>
        <v>1.2379667250441135</v>
      </c>
      <c r="AG68" s="70">
        <f t="shared" si="51"/>
        <v>16.926658922157142</v>
      </c>
      <c r="AI68" s="56">
        <f t="shared" si="4"/>
        <v>123.79867250441136</v>
      </c>
      <c r="AK68" s="68">
        <f t="shared" si="41"/>
        <v>1E-3</v>
      </c>
      <c r="AL68" s="57">
        <f t="shared" si="5"/>
        <v>0</v>
      </c>
      <c r="AM68" s="58">
        <f t="shared" si="6"/>
        <v>0</v>
      </c>
      <c r="AN68" s="58">
        <f t="shared" si="7"/>
        <v>0</v>
      </c>
      <c r="AO68" s="20">
        <f t="shared" si="8"/>
        <v>0</v>
      </c>
      <c r="AP68" s="20">
        <f t="shared" si="9"/>
        <v>0</v>
      </c>
      <c r="AQ68" s="58">
        <f t="shared" si="44"/>
        <v>0</v>
      </c>
      <c r="AR68" s="59">
        <f t="shared" si="10"/>
        <v>0</v>
      </c>
      <c r="AS68" s="64">
        <f t="shared" si="45"/>
        <v>0</v>
      </c>
      <c r="AT68" s="58">
        <f t="shared" si="46"/>
        <v>0</v>
      </c>
      <c r="AU68" s="89">
        <f>Fishery!Y74</f>
        <v>1.7988936365838156E-4</v>
      </c>
      <c r="AV68" s="80">
        <f t="shared" si="48"/>
        <v>1.0000000000000001E-5</v>
      </c>
      <c r="AW68" s="70">
        <f t="shared" si="49"/>
        <v>1.7988936365838156E-4</v>
      </c>
      <c r="BC68" s="68">
        <f t="shared" si="42"/>
        <v>1E-3</v>
      </c>
      <c r="BD68" s="57">
        <f t="shared" si="11"/>
        <v>0</v>
      </c>
      <c r="BE68" s="58">
        <f t="shared" si="12"/>
        <v>0</v>
      </c>
      <c r="BF68" s="58">
        <f t="shared" si="13"/>
        <v>0</v>
      </c>
      <c r="BG68" s="58">
        <f t="shared" si="14"/>
        <v>0</v>
      </c>
      <c r="BH68" s="58">
        <f t="shared" si="37"/>
        <v>0</v>
      </c>
      <c r="BI68" s="70">
        <f t="shared" si="15"/>
        <v>0</v>
      </c>
      <c r="BJ68" s="72">
        <f t="shared" si="38"/>
        <v>0</v>
      </c>
      <c r="BK68" s="58">
        <f t="shared" si="47"/>
        <v>0</v>
      </c>
      <c r="BL68" s="80">
        <f>Fishery!Z74</f>
        <v>1.209824091039493E-4</v>
      </c>
      <c r="BM68" s="80">
        <f t="shared" si="39"/>
        <v>5.0000000000000004E-6</v>
      </c>
      <c r="BN68" s="70">
        <f t="shared" si="40"/>
        <v>1.209824091039493E-4</v>
      </c>
    </row>
    <row r="69" spans="1:66" x14ac:dyDescent="0.2">
      <c r="A69" s="4">
        <v>4</v>
      </c>
      <c r="B69">
        <v>4</v>
      </c>
      <c r="C69" s="9">
        <f t="shared" si="16"/>
        <v>4.166666666666667</v>
      </c>
      <c r="D69" s="9">
        <f t="shared" si="54"/>
        <v>3.25</v>
      </c>
      <c r="E69" s="9">
        <f t="shared" si="55"/>
        <v>2.3450427533100404</v>
      </c>
      <c r="F69" s="9">
        <f t="shared" si="19"/>
        <v>4.166666666666667</v>
      </c>
      <c r="I69" s="68">
        <f t="shared" si="43"/>
        <v>209.82402313057528</v>
      </c>
      <c r="J69" s="85">
        <f t="shared" si="20"/>
        <v>48.318714494065148</v>
      </c>
      <c r="K69" s="89">
        <f t="shared" si="21"/>
        <v>413.76736231673885</v>
      </c>
      <c r="L69" s="80">
        <f t="shared" si="22"/>
        <v>0</v>
      </c>
      <c r="M69" s="86">
        <f t="shared" si="23"/>
        <v>462.086076810804</v>
      </c>
      <c r="O69" s="68">
        <f t="shared" si="24"/>
        <v>28.785261199569604</v>
      </c>
      <c r="P69" s="76">
        <f t="shared" si="25"/>
        <v>48.318714494065148</v>
      </c>
      <c r="Q69" s="83">
        <f t="shared" si="0"/>
        <v>16.106238164688381</v>
      </c>
      <c r="R69" s="85">
        <f t="shared" si="26"/>
        <v>14.190941321257023</v>
      </c>
      <c r="S69" s="80">
        <f t="shared" si="27"/>
        <v>0</v>
      </c>
      <c r="T69" s="80">
        <f t="shared" si="28"/>
        <v>0</v>
      </c>
      <c r="U69" s="89">
        <f t="shared" si="52"/>
        <v>2.8785261199569607</v>
      </c>
      <c r="V69" s="70">
        <f t="shared" si="53"/>
        <v>14.190941321257023</v>
      </c>
      <c r="X69" s="68">
        <f t="shared" si="30"/>
        <v>123.24832857057075</v>
      </c>
      <c r="Y69" s="76">
        <f t="shared" si="2"/>
        <v>413.76736231673885</v>
      </c>
      <c r="Z69" s="77">
        <f t="shared" si="3"/>
        <v>14.190941321257023</v>
      </c>
      <c r="AA69" s="77">
        <f t="shared" si="31"/>
        <v>427.95830363799587</v>
      </c>
      <c r="AB69" s="70">
        <f t="shared" si="32"/>
        <v>27.634327809953305</v>
      </c>
      <c r="AC69" s="72">
        <f t="shared" si="33"/>
        <v>0</v>
      </c>
      <c r="AD69" s="80">
        <f t="shared" si="34"/>
        <v>0</v>
      </c>
      <c r="AE69" s="89">
        <f>Fishery!X75</f>
        <v>16.851684122331054</v>
      </c>
      <c r="AF69" s="89">
        <f t="shared" si="50"/>
        <v>1.2324832857057075</v>
      </c>
      <c r="AG69" s="70">
        <f t="shared" si="51"/>
        <v>16.851684122331054</v>
      </c>
      <c r="AI69" s="56">
        <f t="shared" si="4"/>
        <v>123.25032857057076</v>
      </c>
      <c r="AK69" s="68">
        <f t="shared" si="41"/>
        <v>1E-3</v>
      </c>
      <c r="AL69" s="57">
        <f t="shared" si="5"/>
        <v>0</v>
      </c>
      <c r="AM69" s="58">
        <f t="shared" si="6"/>
        <v>0</v>
      </c>
      <c r="AN69" s="58">
        <f t="shared" si="7"/>
        <v>0</v>
      </c>
      <c r="AO69" s="20">
        <f t="shared" si="8"/>
        <v>0</v>
      </c>
      <c r="AP69" s="20">
        <f t="shared" si="9"/>
        <v>0</v>
      </c>
      <c r="AQ69" s="58">
        <f t="shared" si="44"/>
        <v>0</v>
      </c>
      <c r="AR69" s="59">
        <f t="shared" si="10"/>
        <v>0</v>
      </c>
      <c r="AS69" s="64">
        <f t="shared" si="45"/>
        <v>0</v>
      </c>
      <c r="AT69" s="58">
        <f t="shared" si="46"/>
        <v>0</v>
      </c>
      <c r="AU69" s="89">
        <f>Fishery!Y75</f>
        <v>1.7988936365838156E-4</v>
      </c>
      <c r="AV69" s="80">
        <f t="shared" si="48"/>
        <v>1.0000000000000001E-5</v>
      </c>
      <c r="AW69" s="70">
        <f t="shared" si="49"/>
        <v>1.7988936365838156E-4</v>
      </c>
      <c r="BC69" s="68">
        <f t="shared" si="42"/>
        <v>1E-3</v>
      </c>
      <c r="BD69" s="57">
        <f t="shared" si="11"/>
        <v>0</v>
      </c>
      <c r="BE69" s="58">
        <f t="shared" si="12"/>
        <v>0</v>
      </c>
      <c r="BF69" s="58">
        <f t="shared" si="13"/>
        <v>0</v>
      </c>
      <c r="BG69" s="58">
        <f t="shared" si="14"/>
        <v>0</v>
      </c>
      <c r="BH69" s="58">
        <f t="shared" si="37"/>
        <v>0</v>
      </c>
      <c r="BI69" s="70">
        <f t="shared" si="15"/>
        <v>0</v>
      </c>
      <c r="BJ69" s="72">
        <f t="shared" si="38"/>
        <v>0</v>
      </c>
      <c r="BK69" s="58">
        <f t="shared" si="47"/>
        <v>0</v>
      </c>
      <c r="BL69" s="80">
        <f>Fishery!Z75</f>
        <v>1.209824091039493E-4</v>
      </c>
      <c r="BM69" s="80">
        <f t="shared" si="39"/>
        <v>5.0000000000000004E-6</v>
      </c>
      <c r="BN69" s="70">
        <f t="shared" si="40"/>
        <v>1.209824091039493E-4</v>
      </c>
    </row>
    <row r="70" spans="1:66" x14ac:dyDescent="0.2">
      <c r="A70" s="4">
        <v>4</v>
      </c>
      <c r="B70">
        <v>5</v>
      </c>
      <c r="C70" s="9">
        <f t="shared" si="16"/>
        <v>4.166666666666667</v>
      </c>
      <c r="D70" s="9">
        <f t="shared" si="54"/>
        <v>2.1150000000000029</v>
      </c>
      <c r="E70" s="9">
        <f t="shared" si="55"/>
        <v>1.526081668692536</v>
      </c>
      <c r="F70" s="9">
        <f t="shared" si="19"/>
        <v>4.166666666666667</v>
      </c>
      <c r="I70" s="68">
        <f t="shared" si="43"/>
        <v>208.44131012053938</v>
      </c>
      <c r="J70" s="85">
        <f t="shared" si="20"/>
        <v>50.421012048248841</v>
      </c>
      <c r="K70" s="89">
        <f t="shared" si="21"/>
        <v>409.13868610213746</v>
      </c>
      <c r="L70" s="80">
        <f t="shared" si="22"/>
        <v>0</v>
      </c>
      <c r="M70" s="86">
        <f t="shared" si="23"/>
        <v>459.55969815038628</v>
      </c>
      <c r="O70" s="68">
        <f t="shared" si="24"/>
        <v>30.236935770487932</v>
      </c>
      <c r="P70" s="76">
        <f t="shared" si="25"/>
        <v>50.421012048248841</v>
      </c>
      <c r="Q70" s="83">
        <f t="shared" si="0"/>
        <v>16.807004016082946</v>
      </c>
      <c r="R70" s="85">
        <f t="shared" si="26"/>
        <v>14.837630033291001</v>
      </c>
      <c r="S70" s="80">
        <f t="shared" si="27"/>
        <v>0</v>
      </c>
      <c r="T70" s="80">
        <f t="shared" si="28"/>
        <v>0</v>
      </c>
      <c r="U70" s="89">
        <f t="shared" si="52"/>
        <v>3.0236935770487934</v>
      </c>
      <c r="V70" s="70">
        <f t="shared" si="53"/>
        <v>14.837630033291001</v>
      </c>
      <c r="X70" s="68">
        <f t="shared" si="30"/>
        <v>122.67802321236638</v>
      </c>
      <c r="Y70" s="76">
        <f t="shared" si="2"/>
        <v>409.13868610213746</v>
      </c>
      <c r="Z70" s="77">
        <f t="shared" si="3"/>
        <v>14.837630033291001</v>
      </c>
      <c r="AA70" s="77">
        <f t="shared" si="31"/>
        <v>423.97631613542848</v>
      </c>
      <c r="AB70" s="70">
        <f t="shared" si="32"/>
        <v>27.425871635544965</v>
      </c>
      <c r="AC70" s="72">
        <f t="shared" si="33"/>
        <v>0</v>
      </c>
      <c r="AD70" s="80">
        <f t="shared" si="34"/>
        <v>0</v>
      </c>
      <c r="AE70" s="89">
        <f>Fishery!X76</f>
        <v>16.773706547615063</v>
      </c>
      <c r="AF70" s="89">
        <f t="shared" si="50"/>
        <v>1.2267802321236638</v>
      </c>
      <c r="AG70" s="70">
        <f t="shared" si="51"/>
        <v>16.773706547615063</v>
      </c>
      <c r="AI70" s="56">
        <f t="shared" si="4"/>
        <v>122.68002321236639</v>
      </c>
      <c r="AK70" s="68">
        <f t="shared" si="41"/>
        <v>1E-3</v>
      </c>
      <c r="AL70" s="57">
        <f t="shared" si="5"/>
        <v>0</v>
      </c>
      <c r="AM70" s="58">
        <f t="shared" si="6"/>
        <v>0</v>
      </c>
      <c r="AN70" s="58">
        <f t="shared" si="7"/>
        <v>0</v>
      </c>
      <c r="AO70" s="20">
        <f t="shared" si="8"/>
        <v>0</v>
      </c>
      <c r="AP70" s="20">
        <f t="shared" si="9"/>
        <v>0</v>
      </c>
      <c r="AQ70" s="58">
        <f t="shared" si="44"/>
        <v>0</v>
      </c>
      <c r="AR70" s="59">
        <f t="shared" si="10"/>
        <v>0</v>
      </c>
      <c r="AS70" s="64">
        <f t="shared" si="45"/>
        <v>0</v>
      </c>
      <c r="AT70" s="58">
        <f t="shared" si="46"/>
        <v>0</v>
      </c>
      <c r="AU70" s="89">
        <f>Fishery!Y76</f>
        <v>1.7988936365838156E-4</v>
      </c>
      <c r="AV70" s="80">
        <f t="shared" si="48"/>
        <v>1.0000000000000001E-5</v>
      </c>
      <c r="AW70" s="70">
        <f t="shared" si="49"/>
        <v>1.7988936365838156E-4</v>
      </c>
      <c r="BC70" s="68">
        <f t="shared" si="42"/>
        <v>1E-3</v>
      </c>
      <c r="BD70" s="57">
        <f t="shared" si="11"/>
        <v>0</v>
      </c>
      <c r="BE70" s="58">
        <f t="shared" si="12"/>
        <v>0</v>
      </c>
      <c r="BF70" s="58">
        <f t="shared" si="13"/>
        <v>0</v>
      </c>
      <c r="BG70" s="58">
        <f t="shared" si="14"/>
        <v>0</v>
      </c>
      <c r="BH70" s="58">
        <f t="shared" si="37"/>
        <v>0</v>
      </c>
      <c r="BI70" s="70">
        <f t="shared" si="15"/>
        <v>0</v>
      </c>
      <c r="BJ70" s="72">
        <f t="shared" si="38"/>
        <v>0</v>
      </c>
      <c r="BK70" s="58">
        <f t="shared" si="47"/>
        <v>0</v>
      </c>
      <c r="BL70" s="80">
        <f>Fishery!Z76</f>
        <v>1.209824091039493E-4</v>
      </c>
      <c r="BM70" s="80">
        <f t="shared" si="39"/>
        <v>5.0000000000000004E-6</v>
      </c>
      <c r="BN70" s="70">
        <f t="shared" si="40"/>
        <v>1.209824091039493E-4</v>
      </c>
    </row>
    <row r="71" spans="1:66" x14ac:dyDescent="0.2">
      <c r="A71" s="4">
        <v>4</v>
      </c>
      <c r="B71">
        <v>6</v>
      </c>
      <c r="C71" s="9">
        <f t="shared" si="16"/>
        <v>4.166666666666667</v>
      </c>
      <c r="D71" s="9">
        <f t="shared" si="54"/>
        <v>1.470000000000002</v>
      </c>
      <c r="E71" s="9">
        <f t="shared" si="55"/>
        <v>1.0606808761125426</v>
      </c>
      <c r="F71" s="9">
        <f t="shared" si="19"/>
        <v>4.166666666666667</v>
      </c>
      <c r="I71" s="68">
        <f t="shared" si="43"/>
        <v>207.32140767462309</v>
      </c>
      <c r="J71" s="85">
        <f t="shared" si="20"/>
        <v>52.573586646855986</v>
      </c>
      <c r="K71" s="89">
        <f t="shared" si="21"/>
        <v>405.07291194632649</v>
      </c>
      <c r="L71" s="80">
        <f t="shared" si="22"/>
        <v>0</v>
      </c>
      <c r="M71" s="86">
        <f t="shared" si="23"/>
        <v>457.64649859318246</v>
      </c>
      <c r="O71" s="68">
        <f t="shared" si="24"/>
        <v>31.698117452351248</v>
      </c>
      <c r="P71" s="76">
        <f t="shared" si="25"/>
        <v>52.573586646855986</v>
      </c>
      <c r="Q71" s="83">
        <f t="shared" si="0"/>
        <v>17.524528882285328</v>
      </c>
      <c r="R71" s="85">
        <f t="shared" si="26"/>
        <v>15.483264468028523</v>
      </c>
      <c r="S71" s="80">
        <f t="shared" si="27"/>
        <v>0</v>
      </c>
      <c r="T71" s="80">
        <f t="shared" si="28"/>
        <v>0</v>
      </c>
      <c r="U71" s="89">
        <f t="shared" si="52"/>
        <v>3.1698117452351249</v>
      </c>
      <c r="V71" s="70">
        <f t="shared" si="53"/>
        <v>15.483264468028523</v>
      </c>
      <c r="X71" s="68">
        <f t="shared" si="30"/>
        <v>122.11501590988041</v>
      </c>
      <c r="Y71" s="76">
        <f t="shared" si="2"/>
        <v>405.07291194632649</v>
      </c>
      <c r="Z71" s="77">
        <f t="shared" si="3"/>
        <v>15.483264468028523</v>
      </c>
      <c r="AA71" s="77">
        <f t="shared" si="31"/>
        <v>420.55617641435504</v>
      </c>
      <c r="AB71" s="70">
        <f t="shared" si="32"/>
        <v>27.252465055148971</v>
      </c>
      <c r="AC71" s="72">
        <f t="shared" si="33"/>
        <v>0</v>
      </c>
      <c r="AD71" s="80">
        <f t="shared" si="34"/>
        <v>0</v>
      </c>
      <c r="AE71" s="89">
        <f>Fishery!X77</f>
        <v>16.696726832513882</v>
      </c>
      <c r="AF71" s="89">
        <f t="shared" si="50"/>
        <v>1.2211501590988041</v>
      </c>
      <c r="AG71" s="70">
        <f t="shared" si="51"/>
        <v>16.696726832513882</v>
      </c>
      <c r="AI71" s="56">
        <f t="shared" si="4"/>
        <v>122.11701590988042</v>
      </c>
      <c r="AK71" s="68">
        <f t="shared" si="41"/>
        <v>1E-3</v>
      </c>
      <c r="AL71" s="57">
        <f t="shared" si="5"/>
        <v>0</v>
      </c>
      <c r="AM71" s="58">
        <f t="shared" si="6"/>
        <v>0</v>
      </c>
      <c r="AN71" s="58">
        <f t="shared" si="7"/>
        <v>0</v>
      </c>
      <c r="AO71" s="20">
        <f t="shared" si="8"/>
        <v>0</v>
      </c>
      <c r="AP71" s="20">
        <f t="shared" si="9"/>
        <v>0</v>
      </c>
      <c r="AQ71" s="58">
        <f t="shared" si="44"/>
        <v>0</v>
      </c>
      <c r="AR71" s="59">
        <f t="shared" si="10"/>
        <v>0</v>
      </c>
      <c r="AS71" s="64">
        <f t="shared" si="45"/>
        <v>0</v>
      </c>
      <c r="AT71" s="58">
        <f t="shared" si="46"/>
        <v>0</v>
      </c>
      <c r="AU71" s="89">
        <f>Fishery!Y77</f>
        <v>1.7988936365838156E-4</v>
      </c>
      <c r="AV71" s="80">
        <f t="shared" si="48"/>
        <v>1.0000000000000001E-5</v>
      </c>
      <c r="AW71" s="70">
        <f t="shared" si="49"/>
        <v>1.7988936365838156E-4</v>
      </c>
      <c r="BC71" s="68">
        <f t="shared" si="42"/>
        <v>1E-3</v>
      </c>
      <c r="BD71" s="57">
        <f t="shared" si="11"/>
        <v>0</v>
      </c>
      <c r="BE71" s="58">
        <f t="shared" si="12"/>
        <v>0</v>
      </c>
      <c r="BF71" s="58">
        <f t="shared" si="13"/>
        <v>0</v>
      </c>
      <c r="BG71" s="58">
        <f t="shared" si="14"/>
        <v>0</v>
      </c>
      <c r="BH71" s="58">
        <f t="shared" si="37"/>
        <v>0</v>
      </c>
      <c r="BI71" s="70">
        <f t="shared" si="15"/>
        <v>0</v>
      </c>
      <c r="BJ71" s="72">
        <f t="shared" si="38"/>
        <v>0</v>
      </c>
      <c r="BK71" s="58">
        <f t="shared" si="47"/>
        <v>0</v>
      </c>
      <c r="BL71" s="80">
        <f>Fishery!Z77</f>
        <v>1.209824091039493E-4</v>
      </c>
      <c r="BM71" s="80">
        <f t="shared" si="39"/>
        <v>5.0000000000000004E-6</v>
      </c>
      <c r="BN71" s="70">
        <f t="shared" si="40"/>
        <v>1.209824091039493E-4</v>
      </c>
    </row>
    <row r="72" spans="1:66" x14ac:dyDescent="0.2">
      <c r="A72" s="4">
        <v>4</v>
      </c>
      <c r="B72">
        <v>7</v>
      </c>
      <c r="C72" s="9">
        <f t="shared" si="16"/>
        <v>4.166666666666667</v>
      </c>
      <c r="D72" s="9">
        <f t="shared" si="54"/>
        <v>1.3149999999999995</v>
      </c>
      <c r="E72" s="9">
        <f t="shared" si="55"/>
        <v>0.94884037557006207</v>
      </c>
      <c r="F72" s="9">
        <f t="shared" si="19"/>
        <v>4.166666666666667</v>
      </c>
      <c r="I72" s="68">
        <f t="shared" si="43"/>
        <v>206.2876629268485</v>
      </c>
      <c r="J72" s="85">
        <f t="shared" si="20"/>
        <v>54.763412450027367</v>
      </c>
      <c r="K72" s="89">
        <f t="shared" si="21"/>
        <v>401.2794649098297</v>
      </c>
      <c r="L72" s="80">
        <f t="shared" si="22"/>
        <v>0</v>
      </c>
      <c r="M72" s="86">
        <f t="shared" si="23"/>
        <v>456.04287735985707</v>
      </c>
      <c r="O72" s="68">
        <f t="shared" si="24"/>
        <v>33.183887291800247</v>
      </c>
      <c r="P72" s="76">
        <f t="shared" si="25"/>
        <v>54.763412450027367</v>
      </c>
      <c r="Q72" s="83">
        <f t="shared" si="0"/>
        <v>18.254470816675788</v>
      </c>
      <c r="R72" s="85">
        <f t="shared" si="26"/>
        <v>16.13767438531174</v>
      </c>
      <c r="S72" s="80">
        <f t="shared" si="27"/>
        <v>0</v>
      </c>
      <c r="T72" s="80">
        <f t="shared" si="28"/>
        <v>0</v>
      </c>
      <c r="U72" s="89">
        <f t="shared" si="52"/>
        <v>3.3183887291800249</v>
      </c>
      <c r="V72" s="70">
        <f t="shared" si="53"/>
        <v>16.13767438531174</v>
      </c>
      <c r="X72" s="68">
        <f t="shared" si="30"/>
        <v>121.5776367865389</v>
      </c>
      <c r="Y72" s="76">
        <f t="shared" si="2"/>
        <v>401.2794649098297</v>
      </c>
      <c r="Z72" s="77">
        <f t="shared" si="3"/>
        <v>16.13767438531174</v>
      </c>
      <c r="AA72" s="77">
        <f t="shared" si="31"/>
        <v>417.41713929514145</v>
      </c>
      <c r="AB72" s="70">
        <f t="shared" si="32"/>
        <v>27.097175855028325</v>
      </c>
      <c r="AC72" s="72">
        <f t="shared" si="33"/>
        <v>0</v>
      </c>
      <c r="AD72" s="80">
        <f t="shared" si="34"/>
        <v>0</v>
      </c>
      <c r="AE72" s="89">
        <f>Fishery!X78</f>
        <v>16.623251245903383</v>
      </c>
      <c r="AF72" s="89">
        <f t="shared" si="50"/>
        <v>1.215776367865389</v>
      </c>
      <c r="AG72" s="70">
        <f t="shared" si="51"/>
        <v>16.623251245903383</v>
      </c>
      <c r="AI72" s="56">
        <f t="shared" si="4"/>
        <v>121.57963678653891</v>
      </c>
      <c r="AK72" s="68">
        <f t="shared" si="41"/>
        <v>1E-3</v>
      </c>
      <c r="AL72" s="57">
        <f t="shared" si="5"/>
        <v>0</v>
      </c>
      <c r="AM72" s="58">
        <f t="shared" si="6"/>
        <v>0</v>
      </c>
      <c r="AN72" s="58">
        <f t="shared" si="7"/>
        <v>0</v>
      </c>
      <c r="AO72" s="20">
        <f t="shared" si="8"/>
        <v>0</v>
      </c>
      <c r="AP72" s="20">
        <f t="shared" si="9"/>
        <v>0</v>
      </c>
      <c r="AQ72" s="58">
        <f t="shared" si="44"/>
        <v>0</v>
      </c>
      <c r="AR72" s="59">
        <f t="shared" si="10"/>
        <v>0</v>
      </c>
      <c r="AS72" s="64">
        <f t="shared" si="45"/>
        <v>0</v>
      </c>
      <c r="AT72" s="58">
        <f t="shared" si="46"/>
        <v>0</v>
      </c>
      <c r="AU72" s="89">
        <f>Fishery!Y78</f>
        <v>1.7988936365838156E-4</v>
      </c>
      <c r="AV72" s="80">
        <f t="shared" si="48"/>
        <v>1.0000000000000001E-5</v>
      </c>
      <c r="AW72" s="70">
        <f t="shared" si="49"/>
        <v>1.7988936365838156E-4</v>
      </c>
      <c r="BC72" s="68">
        <f t="shared" si="42"/>
        <v>1E-3</v>
      </c>
      <c r="BD72" s="57">
        <f t="shared" si="11"/>
        <v>0</v>
      </c>
      <c r="BE72" s="58">
        <f t="shared" si="12"/>
        <v>0</v>
      </c>
      <c r="BF72" s="58">
        <f t="shared" si="13"/>
        <v>0</v>
      </c>
      <c r="BG72" s="58">
        <f t="shared" si="14"/>
        <v>0</v>
      </c>
      <c r="BH72" s="58">
        <f t="shared" si="37"/>
        <v>0</v>
      </c>
      <c r="BI72" s="70">
        <f t="shared" si="15"/>
        <v>0</v>
      </c>
      <c r="BJ72" s="72">
        <f t="shared" si="38"/>
        <v>0</v>
      </c>
      <c r="BK72" s="58">
        <f t="shared" si="47"/>
        <v>0</v>
      </c>
      <c r="BL72" s="80">
        <f>Fishery!Z78</f>
        <v>1.209824091039493E-4</v>
      </c>
      <c r="BM72" s="80">
        <f t="shared" si="39"/>
        <v>5.0000000000000004E-6</v>
      </c>
      <c r="BN72" s="70">
        <f t="shared" si="40"/>
        <v>1.209824091039493E-4</v>
      </c>
    </row>
    <row r="73" spans="1:66" x14ac:dyDescent="0.2">
      <c r="A73" s="4">
        <v>4</v>
      </c>
      <c r="B73">
        <v>8</v>
      </c>
      <c r="C73" s="9">
        <f t="shared" si="16"/>
        <v>4.166666666666667</v>
      </c>
      <c r="D73" s="9">
        <f t="shared" si="54"/>
        <v>1.6500000000000015</v>
      </c>
      <c r="E73" s="9">
        <f t="shared" si="55"/>
        <v>1.1905601670650985</v>
      </c>
      <c r="F73" s="9">
        <f t="shared" si="19"/>
        <v>4.166666666666667</v>
      </c>
      <c r="I73" s="68">
        <f t="shared" si="43"/>
        <v>205.18173093054568</v>
      </c>
      <c r="J73" s="85">
        <f t="shared" si="20"/>
        <v>56.950125384931304</v>
      </c>
      <c r="K73" s="89">
        <f t="shared" si="21"/>
        <v>397.46226728743727</v>
      </c>
      <c r="L73" s="80">
        <f t="shared" si="22"/>
        <v>0</v>
      </c>
      <c r="M73" s="86">
        <f t="shared" si="23"/>
        <v>454.41239267236858</v>
      </c>
      <c r="O73" s="68">
        <f t="shared" si="24"/>
        <v>34.694929421012269</v>
      </c>
      <c r="P73" s="76">
        <f t="shared" si="25"/>
        <v>56.950125384931304</v>
      </c>
      <c r="Q73" s="83">
        <f t="shared" si="0"/>
        <v>18.983375128310435</v>
      </c>
      <c r="R73" s="85">
        <f t="shared" si="26"/>
        <v>16.802087165013074</v>
      </c>
      <c r="S73" s="80">
        <f t="shared" si="27"/>
        <v>0</v>
      </c>
      <c r="T73" s="80">
        <f t="shared" si="28"/>
        <v>0</v>
      </c>
      <c r="U73" s="89">
        <f t="shared" si="52"/>
        <v>3.4694929421012271</v>
      </c>
      <c r="V73" s="70">
        <f t="shared" si="53"/>
        <v>16.802087165013074</v>
      </c>
      <c r="X73" s="68">
        <f t="shared" si="30"/>
        <v>121.07019271551849</v>
      </c>
      <c r="Y73" s="76">
        <f t="shared" si="2"/>
        <v>397.46226728743727</v>
      </c>
      <c r="Z73" s="77">
        <f t="shared" si="3"/>
        <v>16.802087165013074</v>
      </c>
      <c r="AA73" s="77">
        <f t="shared" si="31"/>
        <v>414.26435445245033</v>
      </c>
      <c r="AB73" s="70">
        <f t="shared" si="32"/>
        <v>26.941652601091462</v>
      </c>
      <c r="AC73" s="72">
        <f t="shared" si="33"/>
        <v>0</v>
      </c>
      <c r="AD73" s="80">
        <f t="shared" si="34"/>
        <v>0</v>
      </c>
      <c r="AE73" s="89">
        <f>Fishery!X79</f>
        <v>16.553868664461806</v>
      </c>
      <c r="AF73" s="89">
        <f t="shared" si="50"/>
        <v>1.2107019271551849</v>
      </c>
      <c r="AG73" s="70">
        <f t="shared" si="51"/>
        <v>16.553868664461806</v>
      </c>
      <c r="AI73" s="56">
        <f t="shared" si="4"/>
        <v>121.0721927155185</v>
      </c>
      <c r="AK73" s="68">
        <f t="shared" si="41"/>
        <v>1E-3</v>
      </c>
      <c r="AL73" s="57">
        <f t="shared" si="5"/>
        <v>0</v>
      </c>
      <c r="AM73" s="58">
        <f t="shared" si="6"/>
        <v>0</v>
      </c>
      <c r="AN73" s="58">
        <f t="shared" si="7"/>
        <v>0</v>
      </c>
      <c r="AO73" s="20">
        <f t="shared" si="8"/>
        <v>0</v>
      </c>
      <c r="AP73" s="20">
        <f t="shared" si="9"/>
        <v>0</v>
      </c>
      <c r="AQ73" s="58">
        <f t="shared" si="44"/>
        <v>0</v>
      </c>
      <c r="AR73" s="59">
        <f t="shared" si="10"/>
        <v>0</v>
      </c>
      <c r="AS73" s="64">
        <f t="shared" si="45"/>
        <v>0</v>
      </c>
      <c r="AT73" s="58">
        <f t="shared" si="46"/>
        <v>0</v>
      </c>
      <c r="AU73" s="89">
        <f>Fishery!Y79</f>
        <v>1.7988936365838156E-4</v>
      </c>
      <c r="AV73" s="80">
        <f t="shared" si="48"/>
        <v>1.0000000000000001E-5</v>
      </c>
      <c r="AW73" s="70">
        <f t="shared" si="49"/>
        <v>1.7988936365838156E-4</v>
      </c>
      <c r="BC73" s="68">
        <f t="shared" si="42"/>
        <v>1E-3</v>
      </c>
      <c r="BD73" s="57">
        <f t="shared" si="11"/>
        <v>0</v>
      </c>
      <c r="BE73" s="58">
        <f t="shared" si="12"/>
        <v>0</v>
      </c>
      <c r="BF73" s="58">
        <f t="shared" si="13"/>
        <v>0</v>
      </c>
      <c r="BG73" s="58">
        <f t="shared" si="14"/>
        <v>0</v>
      </c>
      <c r="BH73" s="58">
        <f t="shared" si="37"/>
        <v>0</v>
      </c>
      <c r="BI73" s="70">
        <f t="shared" si="15"/>
        <v>0</v>
      </c>
      <c r="BJ73" s="72">
        <f t="shared" si="38"/>
        <v>0</v>
      </c>
      <c r="BK73" s="58">
        <f t="shared" si="47"/>
        <v>0</v>
      </c>
      <c r="BL73" s="80">
        <f>Fishery!Z79</f>
        <v>1.209824091039493E-4</v>
      </c>
      <c r="BM73" s="80">
        <f t="shared" si="39"/>
        <v>5.0000000000000004E-6</v>
      </c>
      <c r="BN73" s="70">
        <f t="shared" si="40"/>
        <v>1.209824091039493E-4</v>
      </c>
    </row>
    <row r="74" spans="1:66" x14ac:dyDescent="0.2">
      <c r="A74" s="4">
        <v>4</v>
      </c>
      <c r="B74">
        <v>9</v>
      </c>
      <c r="C74" s="9">
        <f t="shared" si="16"/>
        <v>4.166666666666667</v>
      </c>
      <c r="D74" s="9">
        <f t="shared" si="54"/>
        <v>2.4750000000000023</v>
      </c>
      <c r="E74" s="9">
        <f t="shared" si="55"/>
        <v>1.7858402505976476</v>
      </c>
      <c r="F74" s="9">
        <f t="shared" si="19"/>
        <v>4.166666666666667</v>
      </c>
      <c r="I74" s="68">
        <f t="shared" si="43"/>
        <v>203.91604808264108</v>
      </c>
      <c r="J74" s="85">
        <f t="shared" si="20"/>
        <v>59.082783445933487</v>
      </c>
      <c r="K74" s="89">
        <f t="shared" si="21"/>
        <v>393.42813997540208</v>
      </c>
      <c r="L74" s="80">
        <f t="shared" si="22"/>
        <v>0</v>
      </c>
      <c r="M74" s="86">
        <f t="shared" si="23"/>
        <v>452.51092342133558</v>
      </c>
      <c r="O74" s="68">
        <f t="shared" si="24"/>
        <v>36.217590524060299</v>
      </c>
      <c r="P74" s="76">
        <f t="shared" si="25"/>
        <v>59.082783445933487</v>
      </c>
      <c r="Q74" s="83">
        <f t="shared" si="0"/>
        <v>19.694261148644497</v>
      </c>
      <c r="R74" s="85">
        <f t="shared" si="26"/>
        <v>17.469222516141897</v>
      </c>
      <c r="S74" s="80">
        <f t="shared" si="27"/>
        <v>0</v>
      </c>
      <c r="T74" s="80">
        <f t="shared" si="28"/>
        <v>0</v>
      </c>
      <c r="U74" s="89">
        <f t="shared" si="52"/>
        <v>3.6217590524060301</v>
      </c>
      <c r="V74" s="70">
        <f t="shared" si="53"/>
        <v>17.469222516141897</v>
      </c>
      <c r="X74" s="68">
        <f t="shared" si="30"/>
        <v>120.58520641051918</v>
      </c>
      <c r="Y74" s="76">
        <f t="shared" si="2"/>
        <v>393.42813997540208</v>
      </c>
      <c r="Z74" s="77">
        <f t="shared" si="3"/>
        <v>17.469222516141897</v>
      </c>
      <c r="AA74" s="77">
        <f t="shared" si="31"/>
        <v>410.89736249154396</v>
      </c>
      <c r="AB74" s="70">
        <f t="shared" si="32"/>
        <v>26.772911562980369</v>
      </c>
      <c r="AC74" s="72">
        <f t="shared" si="33"/>
        <v>0</v>
      </c>
      <c r="AD74" s="80">
        <f t="shared" si="34"/>
        <v>0</v>
      </c>
      <c r="AE74" s="89">
        <f>Fishery!X80</f>
        <v>16.487556722463946</v>
      </c>
      <c r="AF74" s="89">
        <f t="shared" si="50"/>
        <v>1.2058520641051917</v>
      </c>
      <c r="AG74" s="70">
        <f t="shared" si="51"/>
        <v>16.487556722463946</v>
      </c>
      <c r="AI74" s="56">
        <f t="shared" si="4"/>
        <v>120.58720641051919</v>
      </c>
      <c r="AK74" s="68">
        <f t="shared" si="41"/>
        <v>1E-3</v>
      </c>
      <c r="AL74" s="57">
        <f t="shared" si="5"/>
        <v>0</v>
      </c>
      <c r="AM74" s="58">
        <f t="shared" si="6"/>
        <v>0</v>
      </c>
      <c r="AN74" s="58">
        <f t="shared" si="7"/>
        <v>0</v>
      </c>
      <c r="AO74" s="20">
        <f t="shared" si="8"/>
        <v>0</v>
      </c>
      <c r="AP74" s="20">
        <f t="shared" si="9"/>
        <v>0</v>
      </c>
      <c r="AQ74" s="58">
        <f t="shared" si="44"/>
        <v>0</v>
      </c>
      <c r="AR74" s="59">
        <f t="shared" si="10"/>
        <v>0</v>
      </c>
      <c r="AS74" s="64">
        <f t="shared" si="45"/>
        <v>0</v>
      </c>
      <c r="AT74" s="58">
        <f t="shared" si="46"/>
        <v>0</v>
      </c>
      <c r="AU74" s="89">
        <f>Fishery!Y80</f>
        <v>1.7988936365838156E-4</v>
      </c>
      <c r="AV74" s="80">
        <f t="shared" si="48"/>
        <v>1.0000000000000001E-5</v>
      </c>
      <c r="AW74" s="70">
        <f t="shared" si="49"/>
        <v>1.7988936365838156E-4</v>
      </c>
      <c r="BC74" s="68">
        <f t="shared" si="42"/>
        <v>1E-3</v>
      </c>
      <c r="BD74" s="57">
        <f t="shared" si="11"/>
        <v>0</v>
      </c>
      <c r="BE74" s="58">
        <f t="shared" si="12"/>
        <v>0</v>
      </c>
      <c r="BF74" s="58">
        <f t="shared" si="13"/>
        <v>0</v>
      </c>
      <c r="BG74" s="58">
        <f t="shared" si="14"/>
        <v>0</v>
      </c>
      <c r="BH74" s="58">
        <f t="shared" si="37"/>
        <v>0</v>
      </c>
      <c r="BI74" s="70">
        <f t="shared" si="15"/>
        <v>0</v>
      </c>
      <c r="BJ74" s="72">
        <f t="shared" si="38"/>
        <v>0</v>
      </c>
      <c r="BK74" s="58">
        <f t="shared" si="47"/>
        <v>0</v>
      </c>
      <c r="BL74" s="80">
        <f>Fishery!Z80</f>
        <v>1.209824091039493E-4</v>
      </c>
      <c r="BM74" s="80">
        <f t="shared" si="39"/>
        <v>5.0000000000000004E-6</v>
      </c>
      <c r="BN74" s="70">
        <f t="shared" si="40"/>
        <v>1.209824091039493E-4</v>
      </c>
    </row>
    <row r="75" spans="1:66" x14ac:dyDescent="0.2">
      <c r="A75" s="4">
        <v>4</v>
      </c>
      <c r="B75">
        <v>10</v>
      </c>
      <c r="C75" s="9">
        <f t="shared" si="16"/>
        <v>4.166666666666667</v>
      </c>
      <c r="D75" s="9">
        <f t="shared" si="54"/>
        <v>3.7900000000000045</v>
      </c>
      <c r="E75" s="9">
        <f t="shared" si="55"/>
        <v>2.7346806261677115</v>
      </c>
      <c r="F75" s="9">
        <f t="shared" si="19"/>
        <v>4.166666666666667</v>
      </c>
      <c r="I75" s="68">
        <f t="shared" si="43"/>
        <v>202.49195054593685</v>
      </c>
      <c r="J75" s="85">
        <f t="shared" si="20"/>
        <v>61.1191181569964</v>
      </c>
      <c r="K75" s="89">
        <f t="shared" si="21"/>
        <v>389.1382451173277</v>
      </c>
      <c r="L75" s="80">
        <f t="shared" si="22"/>
        <v>0</v>
      </c>
      <c r="M75" s="86">
        <f t="shared" si="23"/>
        <v>450.25736327432412</v>
      </c>
      <c r="O75" s="68">
        <f t="shared" si="24"/>
        <v>37.729350470607386</v>
      </c>
      <c r="P75" s="76">
        <f t="shared" si="25"/>
        <v>61.1191181569964</v>
      </c>
      <c r="Q75" s="83">
        <f t="shared" si="0"/>
        <v>20.373039385665468</v>
      </c>
      <c r="R75" s="85">
        <f t="shared" si="26"/>
        <v>18.126564033736827</v>
      </c>
      <c r="S75" s="80">
        <f t="shared" si="27"/>
        <v>0</v>
      </c>
      <c r="T75" s="80">
        <f t="shared" si="28"/>
        <v>0</v>
      </c>
      <c r="U75" s="89">
        <f t="shared" si="52"/>
        <v>3.7729350470607388</v>
      </c>
      <c r="V75" s="70">
        <f t="shared" si="53"/>
        <v>18.126564033736827</v>
      </c>
      <c r="X75" s="68">
        <f t="shared" si="30"/>
        <v>120.10917102759373</v>
      </c>
      <c r="Y75" s="76">
        <f t="shared" si="2"/>
        <v>389.1382451173277</v>
      </c>
      <c r="Z75" s="77">
        <f t="shared" si="3"/>
        <v>18.126564033736827</v>
      </c>
      <c r="AA75" s="77">
        <f t="shared" si="31"/>
        <v>407.26480915106453</v>
      </c>
      <c r="AB75" s="70">
        <f t="shared" si="32"/>
        <v>26.586960824050085</v>
      </c>
      <c r="AC75" s="72">
        <f t="shared" si="33"/>
        <v>0</v>
      </c>
      <c r="AD75" s="80">
        <f t="shared" si="34"/>
        <v>0</v>
      </c>
      <c r="AE75" s="89">
        <f>Fishery!X81</f>
        <v>16.422468635695132</v>
      </c>
      <c r="AF75" s="89">
        <f t="shared" si="50"/>
        <v>1.2010917102759373</v>
      </c>
      <c r="AG75" s="70">
        <f t="shared" si="51"/>
        <v>16.422468635695132</v>
      </c>
      <c r="AI75" s="56">
        <f t="shared" si="4"/>
        <v>120.11117102759374</v>
      </c>
      <c r="AK75" s="68">
        <f t="shared" si="41"/>
        <v>1E-3</v>
      </c>
      <c r="AL75" s="57">
        <f t="shared" si="5"/>
        <v>0</v>
      </c>
      <c r="AM75" s="58">
        <f t="shared" si="6"/>
        <v>0</v>
      </c>
      <c r="AN75" s="58">
        <f t="shared" si="7"/>
        <v>0</v>
      </c>
      <c r="AO75" s="20">
        <f t="shared" si="8"/>
        <v>0</v>
      </c>
      <c r="AP75" s="20">
        <f t="shared" si="9"/>
        <v>0</v>
      </c>
      <c r="AQ75" s="58">
        <f t="shared" si="44"/>
        <v>0</v>
      </c>
      <c r="AR75" s="59">
        <f t="shared" si="10"/>
        <v>0</v>
      </c>
      <c r="AS75" s="64">
        <f t="shared" si="45"/>
        <v>0</v>
      </c>
      <c r="AT75" s="58">
        <f t="shared" si="46"/>
        <v>0</v>
      </c>
      <c r="AU75" s="89">
        <f>Fishery!Y81</f>
        <v>1.7988936365838156E-4</v>
      </c>
      <c r="AV75" s="80">
        <f t="shared" si="48"/>
        <v>1.0000000000000001E-5</v>
      </c>
      <c r="AW75" s="70">
        <f t="shared" si="49"/>
        <v>1.7988936365838156E-4</v>
      </c>
      <c r="BC75" s="68">
        <f t="shared" si="42"/>
        <v>1E-3</v>
      </c>
      <c r="BD75" s="57">
        <f t="shared" si="11"/>
        <v>0</v>
      </c>
      <c r="BE75" s="58">
        <f t="shared" si="12"/>
        <v>0</v>
      </c>
      <c r="BF75" s="58">
        <f t="shared" si="13"/>
        <v>0</v>
      </c>
      <c r="BG75" s="58">
        <f t="shared" si="14"/>
        <v>0</v>
      </c>
      <c r="BH75" s="58">
        <f t="shared" si="37"/>
        <v>0</v>
      </c>
      <c r="BI75" s="70">
        <f t="shared" si="15"/>
        <v>0</v>
      </c>
      <c r="BJ75" s="72">
        <f t="shared" si="38"/>
        <v>0</v>
      </c>
      <c r="BK75" s="58">
        <f t="shared" si="47"/>
        <v>0</v>
      </c>
      <c r="BL75" s="80">
        <f>Fishery!Z81</f>
        <v>1.209824091039493E-4</v>
      </c>
      <c r="BM75" s="80">
        <f t="shared" si="39"/>
        <v>5.0000000000000004E-6</v>
      </c>
      <c r="BN75" s="70">
        <f t="shared" si="40"/>
        <v>1.209824091039493E-4</v>
      </c>
    </row>
    <row r="76" spans="1:66" x14ac:dyDescent="0.2">
      <c r="A76" s="4">
        <v>4</v>
      </c>
      <c r="B76">
        <v>11</v>
      </c>
      <c r="C76" s="9">
        <f t="shared" si="16"/>
        <v>4.166666666666667</v>
      </c>
      <c r="D76" s="9">
        <f t="shared" si="54"/>
        <v>5.5949999999999998</v>
      </c>
      <c r="E76" s="9">
        <f t="shared" si="55"/>
        <v>4.0370812937752847</v>
      </c>
      <c r="F76" s="9">
        <f t="shared" si="19"/>
        <v>4.166666666666667</v>
      </c>
      <c r="I76" s="68">
        <f t="shared" si="43"/>
        <v>200.98272487414198</v>
      </c>
      <c r="J76" s="85">
        <f t="shared" si="20"/>
        <v>63.039701691699939</v>
      </c>
      <c r="K76" s="89">
        <f t="shared" si="21"/>
        <v>384.69445366866398</v>
      </c>
      <c r="L76" s="80">
        <f t="shared" si="22"/>
        <v>0</v>
      </c>
      <c r="M76" s="86">
        <f t="shared" si="23"/>
        <v>447.7341553603639</v>
      </c>
      <c r="O76" s="68">
        <f t="shared" si="24"/>
        <v>39.207164279402761</v>
      </c>
      <c r="P76" s="76">
        <f t="shared" si="25"/>
        <v>63.039701691699939</v>
      </c>
      <c r="Q76" s="83">
        <f t="shared" si="0"/>
        <v>21.013233897233313</v>
      </c>
      <c r="R76" s="85">
        <f t="shared" si="26"/>
        <v>18.761287384036908</v>
      </c>
      <c r="S76" s="80">
        <f t="shared" si="27"/>
        <v>0</v>
      </c>
      <c r="T76" s="80">
        <f t="shared" si="28"/>
        <v>0</v>
      </c>
      <c r="U76" s="89">
        <f t="shared" si="52"/>
        <v>3.9207164279402762</v>
      </c>
      <c r="V76" s="70">
        <f t="shared" si="53"/>
        <v>18.761287384036908</v>
      </c>
      <c r="X76" s="68">
        <f t="shared" si="30"/>
        <v>119.62920380021612</v>
      </c>
      <c r="Y76" s="76">
        <f t="shared" si="2"/>
        <v>384.69445366866398</v>
      </c>
      <c r="Z76" s="77">
        <f t="shared" si="3"/>
        <v>18.761287384036908</v>
      </c>
      <c r="AA76" s="77">
        <f t="shared" si="31"/>
        <v>403.45574105270089</v>
      </c>
      <c r="AB76" s="70">
        <f t="shared" si="32"/>
        <v>26.388564277296112</v>
      </c>
      <c r="AC76" s="72">
        <f t="shared" si="33"/>
        <v>0</v>
      </c>
      <c r="AD76" s="80">
        <f t="shared" si="34"/>
        <v>0</v>
      </c>
      <c r="AE76" s="89">
        <f>Fishery!X82</f>
        <v>16.356842949743481</v>
      </c>
      <c r="AF76" s="89">
        <f t="shared" si="50"/>
        <v>1.1962920380021611</v>
      </c>
      <c r="AG76" s="70">
        <f t="shared" si="51"/>
        <v>16.356842949743481</v>
      </c>
      <c r="AI76" s="56">
        <f t="shared" si="4"/>
        <v>119.63120380021613</v>
      </c>
      <c r="AK76" s="68">
        <f t="shared" si="41"/>
        <v>1E-3</v>
      </c>
      <c r="AL76" s="57">
        <f t="shared" si="5"/>
        <v>0</v>
      </c>
      <c r="AM76" s="58">
        <f t="shared" si="6"/>
        <v>0</v>
      </c>
      <c r="AN76" s="58">
        <f t="shared" si="7"/>
        <v>0</v>
      </c>
      <c r="AO76" s="20">
        <f t="shared" si="8"/>
        <v>0</v>
      </c>
      <c r="AP76" s="20">
        <f t="shared" si="9"/>
        <v>0</v>
      </c>
      <c r="AQ76" s="58">
        <f t="shared" si="44"/>
        <v>0</v>
      </c>
      <c r="AR76" s="59">
        <f t="shared" si="10"/>
        <v>0</v>
      </c>
      <c r="AS76" s="64">
        <f t="shared" si="45"/>
        <v>0</v>
      </c>
      <c r="AT76" s="58">
        <f t="shared" si="46"/>
        <v>0</v>
      </c>
      <c r="AU76" s="89">
        <f>Fishery!Y82</f>
        <v>1.7988936365838156E-4</v>
      </c>
      <c r="AV76" s="80">
        <f t="shared" si="48"/>
        <v>1.0000000000000001E-5</v>
      </c>
      <c r="AW76" s="70">
        <f t="shared" si="49"/>
        <v>1.7988936365838156E-4</v>
      </c>
      <c r="BC76" s="68">
        <f t="shared" si="42"/>
        <v>1E-3</v>
      </c>
      <c r="BD76" s="57">
        <f t="shared" si="11"/>
        <v>0</v>
      </c>
      <c r="BE76" s="58">
        <f t="shared" si="12"/>
        <v>0</v>
      </c>
      <c r="BF76" s="58">
        <f t="shared" si="13"/>
        <v>0</v>
      </c>
      <c r="BG76" s="58">
        <f t="shared" si="14"/>
        <v>0</v>
      </c>
      <c r="BH76" s="58">
        <f t="shared" si="37"/>
        <v>0</v>
      </c>
      <c r="BI76" s="70">
        <f t="shared" si="15"/>
        <v>0</v>
      </c>
      <c r="BJ76" s="72">
        <f t="shared" si="38"/>
        <v>0</v>
      </c>
      <c r="BK76" s="58">
        <f t="shared" si="47"/>
        <v>0</v>
      </c>
      <c r="BL76" s="80">
        <f>Fishery!Z82</f>
        <v>1.209824091039493E-4</v>
      </c>
      <c r="BM76" s="80">
        <f t="shared" si="39"/>
        <v>5.0000000000000004E-6</v>
      </c>
      <c r="BN76" s="70">
        <f t="shared" si="40"/>
        <v>1.209824091039493E-4</v>
      </c>
    </row>
    <row r="77" spans="1:66" x14ac:dyDescent="0.2">
      <c r="A77" s="5">
        <v>4</v>
      </c>
      <c r="B77" s="2">
        <v>12</v>
      </c>
      <c r="C77" s="9">
        <f t="shared" si="16"/>
        <v>4.166666666666667</v>
      </c>
      <c r="D77" s="9">
        <f t="shared" si="54"/>
        <v>7.8900000000000023</v>
      </c>
      <c r="E77" s="9">
        <f t="shared" si="55"/>
        <v>5.6930422534203764</v>
      </c>
      <c r="F77" s="9">
        <f t="shared" si="19"/>
        <v>4.166666666666667</v>
      </c>
      <c r="I77" s="68">
        <f t="shared" si="43"/>
        <v>199.49365799058177</v>
      </c>
      <c r="J77" s="85">
        <f t="shared" si="20"/>
        <v>64.851783728048161</v>
      </c>
      <c r="K77" s="89">
        <f t="shared" si="21"/>
        <v>380.27677499009542</v>
      </c>
      <c r="L77" s="80">
        <f t="shared" si="22"/>
        <v>0</v>
      </c>
      <c r="M77" s="86">
        <f t="shared" si="23"/>
        <v>445.12855871814361</v>
      </c>
      <c r="O77" s="68">
        <f t="shared" si="24"/>
        <v>40.635241479148831</v>
      </c>
      <c r="P77" s="76">
        <f t="shared" si="25"/>
        <v>64.851783728048161</v>
      </c>
      <c r="Q77" s="83">
        <f t="shared" si="0"/>
        <v>21.617261242682719</v>
      </c>
      <c r="R77" s="85">
        <f t="shared" si="26"/>
        <v>19.364824346150392</v>
      </c>
      <c r="S77" s="80">
        <f t="shared" si="27"/>
        <v>0</v>
      </c>
      <c r="T77" s="80">
        <f t="shared" si="28"/>
        <v>0</v>
      </c>
      <c r="U77" s="89">
        <f t="shared" si="52"/>
        <v>4.0635241479148831</v>
      </c>
      <c r="V77" s="70">
        <f t="shared" si="53"/>
        <v>19.364824346150392</v>
      </c>
      <c r="X77" s="68">
        <f t="shared" si="30"/>
        <v>119.13811534802289</v>
      </c>
      <c r="Y77" s="76">
        <f t="shared" si="2"/>
        <v>380.27677499009542</v>
      </c>
      <c r="Z77" s="77">
        <f t="shared" si="3"/>
        <v>19.364824346150392</v>
      </c>
      <c r="AA77" s="77">
        <f t="shared" si="31"/>
        <v>399.6415993362458</v>
      </c>
      <c r="AB77" s="70">
        <f t="shared" si="32"/>
        <v>26.187901480149762</v>
      </c>
      <c r="AC77" s="72">
        <f t="shared" si="33"/>
        <v>0</v>
      </c>
      <c r="AD77" s="80">
        <f t="shared" si="34"/>
        <v>0</v>
      </c>
      <c r="AE77" s="89">
        <f>Fishery!X83</f>
        <v>16.289696664122687</v>
      </c>
      <c r="AF77" s="89">
        <f t="shared" si="50"/>
        <v>1.191381153480229</v>
      </c>
      <c r="AG77" s="70">
        <f t="shared" si="51"/>
        <v>16.289696664122687</v>
      </c>
      <c r="AI77" s="56">
        <f t="shared" si="4"/>
        <v>119.1401153480229</v>
      </c>
      <c r="AK77" s="68">
        <f t="shared" si="41"/>
        <v>1E-3</v>
      </c>
      <c r="AL77" s="57">
        <f t="shared" si="5"/>
        <v>0</v>
      </c>
      <c r="AM77" s="58">
        <f t="shared" si="6"/>
        <v>0</v>
      </c>
      <c r="AN77" s="58">
        <f t="shared" si="7"/>
        <v>0</v>
      </c>
      <c r="AO77" s="20">
        <f t="shared" si="8"/>
        <v>0</v>
      </c>
      <c r="AP77" s="20">
        <f t="shared" si="9"/>
        <v>0</v>
      </c>
      <c r="AQ77" s="58">
        <f t="shared" si="44"/>
        <v>0</v>
      </c>
      <c r="AR77" s="59">
        <f t="shared" si="10"/>
        <v>0</v>
      </c>
      <c r="AS77" s="64">
        <f t="shared" si="45"/>
        <v>0</v>
      </c>
      <c r="AT77" s="58">
        <f t="shared" si="46"/>
        <v>0</v>
      </c>
      <c r="AU77" s="89">
        <f>Fishery!Y83</f>
        <v>1.7988936365838156E-4</v>
      </c>
      <c r="AV77" s="80">
        <f t="shared" si="48"/>
        <v>1.0000000000000001E-5</v>
      </c>
      <c r="AW77" s="70">
        <f t="shared" si="49"/>
        <v>1.7988936365838156E-4</v>
      </c>
      <c r="BC77" s="68">
        <f t="shared" si="42"/>
        <v>1E-3</v>
      </c>
      <c r="BD77" s="57">
        <f t="shared" si="11"/>
        <v>0</v>
      </c>
      <c r="BE77" s="58">
        <f t="shared" si="12"/>
        <v>0</v>
      </c>
      <c r="BF77" s="58">
        <f t="shared" si="13"/>
        <v>0</v>
      </c>
      <c r="BG77" s="58">
        <f t="shared" si="14"/>
        <v>0</v>
      </c>
      <c r="BH77" s="58">
        <f t="shared" si="37"/>
        <v>0</v>
      </c>
      <c r="BI77" s="70">
        <f t="shared" si="15"/>
        <v>0</v>
      </c>
      <c r="BJ77" s="72">
        <f t="shared" si="38"/>
        <v>0</v>
      </c>
      <c r="BK77" s="58">
        <f t="shared" si="47"/>
        <v>0</v>
      </c>
      <c r="BL77" s="80">
        <f>Fishery!Z83</f>
        <v>1.209824091039493E-4</v>
      </c>
      <c r="BM77" s="80">
        <f t="shared" si="39"/>
        <v>5.0000000000000004E-6</v>
      </c>
      <c r="BN77" s="70">
        <f t="shared" si="40"/>
        <v>1.209824091039493E-4</v>
      </c>
    </row>
    <row r="78" spans="1:66" x14ac:dyDescent="0.2">
      <c r="A78" s="3">
        <v>5</v>
      </c>
      <c r="B78">
        <v>1</v>
      </c>
      <c r="C78" s="9">
        <f t="shared" si="16"/>
        <v>4.166666666666667</v>
      </c>
      <c r="D78" s="9">
        <f t="shared" si="54"/>
        <v>8.6</v>
      </c>
      <c r="E78" s="9">
        <f t="shared" si="55"/>
        <v>5.2005203144120626</v>
      </c>
      <c r="F78" s="9">
        <f t="shared" si="19"/>
        <v>4.166666666666667</v>
      </c>
      <c r="I78" s="68">
        <f t="shared" si="43"/>
        <v>198.11780117454893</v>
      </c>
      <c r="J78" s="85">
        <f t="shared" si="20"/>
        <v>66.582251017377047</v>
      </c>
      <c r="K78" s="89">
        <f t="shared" si="21"/>
        <v>376.0637108686214</v>
      </c>
      <c r="L78" s="80">
        <f t="shared" si="22"/>
        <v>0</v>
      </c>
      <c r="M78" s="86">
        <f t="shared" si="23"/>
        <v>442.64596188599842</v>
      </c>
      <c r="O78" s="68">
        <f t="shared" si="24"/>
        <v>42.0092557449669</v>
      </c>
      <c r="P78" s="76">
        <f t="shared" si="25"/>
        <v>66.582251017377047</v>
      </c>
      <c r="Q78" s="83">
        <f t="shared" si="0"/>
        <v>22.194083672459016</v>
      </c>
      <c r="R78" s="85">
        <f t="shared" si="26"/>
        <v>19.935306813195524</v>
      </c>
      <c r="S78" s="80">
        <f t="shared" si="27"/>
        <v>0</v>
      </c>
      <c r="T78" s="80">
        <f t="shared" si="28"/>
        <v>0</v>
      </c>
      <c r="U78" s="89">
        <f t="shared" si="52"/>
        <v>4.20092557449669</v>
      </c>
      <c r="V78" s="70">
        <f t="shared" si="53"/>
        <v>19.935306813195524</v>
      </c>
      <c r="X78" s="68">
        <f t="shared" si="30"/>
        <v>118.6363960731675</v>
      </c>
      <c r="Y78" s="76">
        <f t="shared" si="2"/>
        <v>376.0637108686214</v>
      </c>
      <c r="Z78" s="77">
        <f t="shared" si="3"/>
        <v>19.935306813195524</v>
      </c>
      <c r="AA78" s="77">
        <f t="shared" si="31"/>
        <v>395.99901768181689</v>
      </c>
      <c r="AB78" s="70">
        <f t="shared" si="32"/>
        <v>25.995895280938278</v>
      </c>
      <c r="AC78" s="72">
        <f t="shared" si="33"/>
        <v>0</v>
      </c>
      <c r="AD78" s="80">
        <f t="shared" si="34"/>
        <v>0</v>
      </c>
      <c r="AE78" s="89">
        <f>Fishery!X84</f>
        <v>16.221096831281084</v>
      </c>
      <c r="AF78" s="89">
        <f t="shared" si="50"/>
        <v>1.1863639607316752</v>
      </c>
      <c r="AG78" s="70">
        <f t="shared" si="51"/>
        <v>16.221096831281084</v>
      </c>
      <c r="AI78" s="56">
        <f t="shared" si="4"/>
        <v>118.63839607316751</v>
      </c>
      <c r="AK78" s="68">
        <f t="shared" si="41"/>
        <v>1E-3</v>
      </c>
      <c r="AL78" s="57">
        <f t="shared" si="5"/>
        <v>0</v>
      </c>
      <c r="AM78" s="58">
        <f t="shared" si="6"/>
        <v>0</v>
      </c>
      <c r="AN78" s="58">
        <f t="shared" si="7"/>
        <v>0</v>
      </c>
      <c r="AO78" s="20">
        <f t="shared" si="8"/>
        <v>0</v>
      </c>
      <c r="AP78" s="20">
        <f t="shared" si="9"/>
        <v>0</v>
      </c>
      <c r="AQ78" s="58">
        <f t="shared" si="44"/>
        <v>0</v>
      </c>
      <c r="AR78" s="59">
        <f t="shared" si="10"/>
        <v>0</v>
      </c>
      <c r="AS78" s="64">
        <f t="shared" si="45"/>
        <v>0</v>
      </c>
      <c r="AT78" s="58">
        <f t="shared" si="46"/>
        <v>0</v>
      </c>
      <c r="AU78" s="89">
        <f>Fishery!Y84</f>
        <v>1.7988936365838156E-4</v>
      </c>
      <c r="AV78" s="80">
        <f t="shared" si="48"/>
        <v>1.0000000000000001E-5</v>
      </c>
      <c r="AW78" s="70">
        <f t="shared" si="49"/>
        <v>1.7988936365838156E-4</v>
      </c>
      <c r="BC78" s="68">
        <f t="shared" si="42"/>
        <v>1E-3</v>
      </c>
      <c r="BD78" s="57">
        <f t="shared" si="11"/>
        <v>0</v>
      </c>
      <c r="BE78" s="58">
        <f t="shared" si="12"/>
        <v>0</v>
      </c>
      <c r="BF78" s="58">
        <f t="shared" si="13"/>
        <v>0</v>
      </c>
      <c r="BG78" s="58">
        <f t="shared" si="14"/>
        <v>0</v>
      </c>
      <c r="BH78" s="58">
        <f t="shared" si="37"/>
        <v>0</v>
      </c>
      <c r="BI78" s="70">
        <f t="shared" si="15"/>
        <v>0</v>
      </c>
      <c r="BJ78" s="72">
        <f t="shared" si="38"/>
        <v>0</v>
      </c>
      <c r="BK78" s="58">
        <f t="shared" si="47"/>
        <v>0</v>
      </c>
      <c r="BL78" s="80">
        <f>Fishery!Z84</f>
        <v>1.209824091039493E-4</v>
      </c>
      <c r="BM78" s="80">
        <f t="shared" si="39"/>
        <v>5.0000000000000004E-6</v>
      </c>
      <c r="BN78" s="70">
        <f t="shared" si="40"/>
        <v>1.209824091039493E-4</v>
      </c>
    </row>
    <row r="79" spans="1:66" x14ac:dyDescent="0.2">
      <c r="A79" s="3">
        <v>5</v>
      </c>
      <c r="B79">
        <v>2</v>
      </c>
      <c r="C79" s="9">
        <f t="shared" si="16"/>
        <v>4.166666666666667</v>
      </c>
      <c r="D79" s="9">
        <f t="shared" si="54"/>
        <v>6.990000000000002</v>
      </c>
      <c r="E79" s="9">
        <f t="shared" si="55"/>
        <v>4.2269345346209688</v>
      </c>
      <c r="F79" s="9">
        <f t="shared" si="19"/>
        <v>4.166666666666667</v>
      </c>
      <c r="I79" s="68">
        <f t="shared" si="43"/>
        <v>196.90428055792745</v>
      </c>
      <c r="J79" s="85">
        <f t="shared" si="20"/>
        <v>68.26384031794754</v>
      </c>
      <c r="K79" s="89">
        <f t="shared" si="21"/>
        <v>372.16798285812359</v>
      </c>
      <c r="L79" s="80">
        <f t="shared" si="22"/>
        <v>0</v>
      </c>
      <c r="M79" s="86">
        <f t="shared" si="23"/>
        <v>440.43182317607113</v>
      </c>
      <c r="O79" s="68">
        <f t="shared" si="24"/>
        <v>43.335675667208861</v>
      </c>
      <c r="P79" s="76">
        <f t="shared" si="25"/>
        <v>68.26384031794754</v>
      </c>
      <c r="Q79" s="83">
        <f t="shared" si="0"/>
        <v>22.754613439315847</v>
      </c>
      <c r="R79" s="85">
        <f t="shared" si="26"/>
        <v>20.477146247354227</v>
      </c>
      <c r="S79" s="80">
        <f t="shared" si="27"/>
        <v>0</v>
      </c>
      <c r="T79" s="80">
        <f t="shared" si="28"/>
        <v>0</v>
      </c>
      <c r="U79" s="89">
        <f t="shared" si="52"/>
        <v>4.3335675667208866</v>
      </c>
      <c r="V79" s="70">
        <f t="shared" si="53"/>
        <v>20.477146247354227</v>
      </c>
      <c r="X79" s="68">
        <f t="shared" si="30"/>
        <v>118.13099676007143</v>
      </c>
      <c r="Y79" s="76">
        <f t="shared" si="2"/>
        <v>372.16798285812359</v>
      </c>
      <c r="Z79" s="77">
        <f t="shared" si="3"/>
        <v>20.477146247354227</v>
      </c>
      <c r="AA79" s="77">
        <f t="shared" si="31"/>
        <v>392.64512910547785</v>
      </c>
      <c r="AB79" s="70">
        <f t="shared" si="32"/>
        <v>25.820142209552003</v>
      </c>
      <c r="AC79" s="72">
        <f t="shared" si="33"/>
        <v>0</v>
      </c>
      <c r="AD79" s="80">
        <f t="shared" si="34"/>
        <v>0</v>
      </c>
      <c r="AE79" s="89">
        <f>Fishery!X85</f>
        <v>16.151993828597675</v>
      </c>
      <c r="AF79" s="89">
        <f t="shared" si="50"/>
        <v>1.1813099676007144</v>
      </c>
      <c r="AG79" s="70">
        <f t="shared" si="51"/>
        <v>16.151993828597675</v>
      </c>
      <c r="AI79" s="56">
        <f t="shared" si="4"/>
        <v>118.13299676007144</v>
      </c>
      <c r="AK79" s="68">
        <f t="shared" si="41"/>
        <v>1E-3</v>
      </c>
      <c r="AL79" s="57">
        <f t="shared" si="5"/>
        <v>0</v>
      </c>
      <c r="AM79" s="58">
        <f t="shared" si="6"/>
        <v>0</v>
      </c>
      <c r="AN79" s="58">
        <f t="shared" si="7"/>
        <v>0</v>
      </c>
      <c r="AO79" s="20">
        <f t="shared" si="8"/>
        <v>0</v>
      </c>
      <c r="AP79" s="20">
        <f t="shared" si="9"/>
        <v>0</v>
      </c>
      <c r="AQ79" s="58">
        <f t="shared" si="44"/>
        <v>0</v>
      </c>
      <c r="AR79" s="59">
        <f t="shared" si="10"/>
        <v>0</v>
      </c>
      <c r="AS79" s="64">
        <f t="shared" si="45"/>
        <v>0</v>
      </c>
      <c r="AT79" s="58">
        <f t="shared" si="46"/>
        <v>0</v>
      </c>
      <c r="AU79" s="89">
        <f>Fishery!Y85</f>
        <v>1.7988936365838156E-4</v>
      </c>
      <c r="AV79" s="80">
        <f t="shared" si="48"/>
        <v>1.0000000000000001E-5</v>
      </c>
      <c r="AW79" s="70">
        <f t="shared" si="49"/>
        <v>1.7988936365838156E-4</v>
      </c>
      <c r="BC79" s="68">
        <f t="shared" si="42"/>
        <v>1E-3</v>
      </c>
      <c r="BD79" s="57">
        <f t="shared" si="11"/>
        <v>0</v>
      </c>
      <c r="BE79" s="58">
        <f t="shared" si="12"/>
        <v>0</v>
      </c>
      <c r="BF79" s="58">
        <f t="shared" si="13"/>
        <v>0</v>
      </c>
      <c r="BG79" s="58">
        <f t="shared" si="14"/>
        <v>0</v>
      </c>
      <c r="BH79" s="58">
        <f t="shared" si="37"/>
        <v>0</v>
      </c>
      <c r="BI79" s="70">
        <f t="shared" si="15"/>
        <v>0</v>
      </c>
      <c r="BJ79" s="72">
        <f t="shared" si="38"/>
        <v>0</v>
      </c>
      <c r="BK79" s="58">
        <f t="shared" si="47"/>
        <v>0</v>
      </c>
      <c r="BL79" s="80">
        <f>Fishery!Z85</f>
        <v>1.209824091039493E-4</v>
      </c>
      <c r="BM79" s="80">
        <f t="shared" si="39"/>
        <v>5.0000000000000004E-6</v>
      </c>
      <c r="BN79" s="70">
        <f t="shared" si="40"/>
        <v>1.209824091039493E-4</v>
      </c>
    </row>
    <row r="80" spans="1:66" x14ac:dyDescent="0.2">
      <c r="A80" s="3">
        <v>5</v>
      </c>
      <c r="B80">
        <v>3</v>
      </c>
      <c r="C80" s="9">
        <f t="shared" si="16"/>
        <v>4.166666666666667</v>
      </c>
      <c r="D80" s="9">
        <f t="shared" si="54"/>
        <v>4.875</v>
      </c>
      <c r="E80" s="9">
        <f t="shared" si="55"/>
        <v>2.9479693642742797</v>
      </c>
      <c r="F80" s="9">
        <f t="shared" si="19"/>
        <v>4.166666666666667</v>
      </c>
      <c r="I80" s="68">
        <f t="shared" si="43"/>
        <v>195.84810183919464</v>
      </c>
      <c r="J80" s="85">
        <f t="shared" si="20"/>
        <v>69.920994153804443</v>
      </c>
      <c r="K80" s="89">
        <f t="shared" si="21"/>
        <v>368.60789977215654</v>
      </c>
      <c r="L80" s="80">
        <f t="shared" si="22"/>
        <v>0</v>
      </c>
      <c r="M80" s="86">
        <f t="shared" si="23"/>
        <v>438.52889392596097</v>
      </c>
      <c r="O80" s="68">
        <f t="shared" si="24"/>
        <v>44.62705631123157</v>
      </c>
      <c r="P80" s="76">
        <f t="shared" si="25"/>
        <v>69.920994153804443</v>
      </c>
      <c r="Q80" s="83">
        <f t="shared" si="0"/>
        <v>23.306998051268149</v>
      </c>
      <c r="R80" s="85">
        <f t="shared" si="26"/>
        <v>20.998270273514535</v>
      </c>
      <c r="S80" s="80">
        <f t="shared" si="27"/>
        <v>0</v>
      </c>
      <c r="T80" s="80">
        <f t="shared" si="28"/>
        <v>0</v>
      </c>
      <c r="U80" s="89">
        <f t="shared" si="52"/>
        <v>4.462705631123157</v>
      </c>
      <c r="V80" s="70">
        <f t="shared" si="53"/>
        <v>20.998270273514535</v>
      </c>
      <c r="X80" s="68">
        <f t="shared" si="30"/>
        <v>117.63194802202185</v>
      </c>
      <c r="Y80" s="76">
        <f t="shared" si="2"/>
        <v>368.60789977215654</v>
      </c>
      <c r="Z80" s="77">
        <f t="shared" si="3"/>
        <v>20.998270273514535</v>
      </c>
      <c r="AA80" s="77">
        <f t="shared" si="31"/>
        <v>389.60617004567109</v>
      </c>
      <c r="AB80" s="70">
        <f t="shared" si="32"/>
        <v>25.662777519949103</v>
      </c>
      <c r="AC80" s="72">
        <f t="shared" si="33"/>
        <v>0</v>
      </c>
      <c r="AD80" s="80">
        <f t="shared" si="34"/>
        <v>0</v>
      </c>
      <c r="AE80" s="89">
        <f>Fishery!X86</f>
        <v>16.083759136956854</v>
      </c>
      <c r="AF80" s="89">
        <f t="shared" si="50"/>
        <v>1.1763194802202184</v>
      </c>
      <c r="AG80" s="70">
        <f t="shared" si="51"/>
        <v>16.083759136956854</v>
      </c>
      <c r="AI80" s="56">
        <f t="shared" si="4"/>
        <v>117.63394802202185</v>
      </c>
      <c r="AK80" s="68">
        <f t="shared" si="41"/>
        <v>1E-3</v>
      </c>
      <c r="AL80" s="57">
        <f t="shared" si="5"/>
        <v>0</v>
      </c>
      <c r="AM80" s="58">
        <f t="shared" si="6"/>
        <v>0</v>
      </c>
      <c r="AN80" s="58">
        <f t="shared" si="7"/>
        <v>0</v>
      </c>
      <c r="AO80" s="20">
        <f t="shared" si="8"/>
        <v>0</v>
      </c>
      <c r="AP80" s="20">
        <f t="shared" si="9"/>
        <v>0</v>
      </c>
      <c r="AQ80" s="58">
        <f t="shared" si="44"/>
        <v>0</v>
      </c>
      <c r="AR80" s="59">
        <f t="shared" si="10"/>
        <v>0</v>
      </c>
      <c r="AS80" s="64">
        <f t="shared" si="45"/>
        <v>0</v>
      </c>
      <c r="AT80" s="58">
        <f t="shared" si="46"/>
        <v>0</v>
      </c>
      <c r="AU80" s="89">
        <f>Fishery!Y86</f>
        <v>1.7988936365838156E-4</v>
      </c>
      <c r="AV80" s="80">
        <f t="shared" si="48"/>
        <v>1.0000000000000001E-5</v>
      </c>
      <c r="AW80" s="70">
        <f t="shared" si="49"/>
        <v>1.7988936365838156E-4</v>
      </c>
      <c r="BC80" s="68">
        <f t="shared" si="42"/>
        <v>1E-3</v>
      </c>
      <c r="BD80" s="57">
        <f t="shared" si="11"/>
        <v>0</v>
      </c>
      <c r="BE80" s="58">
        <f t="shared" si="12"/>
        <v>0</v>
      </c>
      <c r="BF80" s="58">
        <f t="shared" si="13"/>
        <v>0</v>
      </c>
      <c r="BG80" s="58">
        <f t="shared" si="14"/>
        <v>0</v>
      </c>
      <c r="BH80" s="58">
        <f t="shared" si="37"/>
        <v>0</v>
      </c>
      <c r="BI80" s="70">
        <f t="shared" si="15"/>
        <v>0</v>
      </c>
      <c r="BJ80" s="72">
        <f t="shared" si="38"/>
        <v>0</v>
      </c>
      <c r="BK80" s="58">
        <f t="shared" si="47"/>
        <v>0</v>
      </c>
      <c r="BL80" s="80">
        <f>Fishery!Z86</f>
        <v>1.209824091039493E-4</v>
      </c>
      <c r="BM80" s="80">
        <f t="shared" si="39"/>
        <v>5.0000000000000004E-6</v>
      </c>
      <c r="BN80" s="70">
        <f t="shared" si="40"/>
        <v>1.209824091039493E-4</v>
      </c>
    </row>
    <row r="81" spans="1:66" x14ac:dyDescent="0.2">
      <c r="A81" s="3">
        <v>5</v>
      </c>
      <c r="B81">
        <v>4</v>
      </c>
      <c r="C81" s="9">
        <f t="shared" si="16"/>
        <v>4.166666666666667</v>
      </c>
      <c r="D81" s="9">
        <f t="shared" si="54"/>
        <v>3.25</v>
      </c>
      <c r="E81" s="9">
        <f t="shared" si="55"/>
        <v>1.9653129095161865</v>
      </c>
      <c r="F81" s="9">
        <f t="shared" si="19"/>
        <v>4.166666666666667</v>
      </c>
      <c r="I81" s="68">
        <f t="shared" si="43"/>
        <v>194.90115441877745</v>
      </c>
      <c r="J81" s="85">
        <f t="shared" si="20"/>
        <v>71.560939077635297</v>
      </c>
      <c r="K81" s="89">
        <f t="shared" si="21"/>
        <v>365.31781139977807</v>
      </c>
      <c r="L81" s="80">
        <f t="shared" si="22"/>
        <v>0</v>
      </c>
      <c r="M81" s="86">
        <f t="shared" si="23"/>
        <v>436.87875047741335</v>
      </c>
      <c r="O81" s="68">
        <f t="shared" si="24"/>
        <v>45.89566137450548</v>
      </c>
      <c r="P81" s="76">
        <f t="shared" si="25"/>
        <v>71.560939077635297</v>
      </c>
      <c r="Q81" s="83">
        <f t="shared" si="0"/>
        <v>23.853646359211766</v>
      </c>
      <c r="R81" s="85">
        <f t="shared" si="26"/>
        <v>21.506417722460046</v>
      </c>
      <c r="S81" s="80">
        <f t="shared" si="27"/>
        <v>0</v>
      </c>
      <c r="T81" s="80">
        <f t="shared" si="28"/>
        <v>0</v>
      </c>
      <c r="U81" s="89">
        <f t="shared" si="52"/>
        <v>4.5895661374505483</v>
      </c>
      <c r="V81" s="70">
        <f t="shared" si="53"/>
        <v>21.506417722460046</v>
      </c>
      <c r="X81" s="68">
        <f t="shared" si="30"/>
        <v>117.14842470058956</v>
      </c>
      <c r="Y81" s="76">
        <f t="shared" si="2"/>
        <v>365.31781139977807</v>
      </c>
      <c r="Z81" s="77">
        <f t="shared" si="3"/>
        <v>21.506417722460046</v>
      </c>
      <c r="AA81" s="77">
        <f t="shared" si="31"/>
        <v>386.82422912223814</v>
      </c>
      <c r="AB81" s="70">
        <f t="shared" si="32"/>
        <v>25.520665427793634</v>
      </c>
      <c r="AC81" s="72">
        <f t="shared" si="33"/>
        <v>0</v>
      </c>
      <c r="AD81" s="80">
        <f t="shared" si="34"/>
        <v>0</v>
      </c>
      <c r="AE81" s="89">
        <f>Fishery!X87</f>
        <v>16.017647227991763</v>
      </c>
      <c r="AF81" s="89">
        <f t="shared" si="50"/>
        <v>1.1714842470058957</v>
      </c>
      <c r="AG81" s="70">
        <f t="shared" si="51"/>
        <v>16.017647227991763</v>
      </c>
      <c r="AI81" s="56">
        <f t="shared" si="4"/>
        <v>117.15042470058957</v>
      </c>
      <c r="AK81" s="68">
        <f t="shared" si="41"/>
        <v>1E-3</v>
      </c>
      <c r="AL81" s="57">
        <f t="shared" si="5"/>
        <v>0</v>
      </c>
      <c r="AM81" s="58">
        <f t="shared" si="6"/>
        <v>0</v>
      </c>
      <c r="AN81" s="58">
        <f t="shared" si="7"/>
        <v>0</v>
      </c>
      <c r="AO81" s="20">
        <f t="shared" si="8"/>
        <v>0</v>
      </c>
      <c r="AP81" s="20">
        <f t="shared" si="9"/>
        <v>0</v>
      </c>
      <c r="AQ81" s="58">
        <f t="shared" si="44"/>
        <v>0</v>
      </c>
      <c r="AR81" s="59">
        <f t="shared" si="10"/>
        <v>0</v>
      </c>
      <c r="AS81" s="64">
        <f t="shared" si="45"/>
        <v>0</v>
      </c>
      <c r="AT81" s="58">
        <f t="shared" si="46"/>
        <v>0</v>
      </c>
      <c r="AU81" s="89">
        <f>Fishery!Y87</f>
        <v>1.7988936365838156E-4</v>
      </c>
      <c r="AV81" s="80">
        <f t="shared" si="48"/>
        <v>1.0000000000000001E-5</v>
      </c>
      <c r="AW81" s="70">
        <f t="shared" si="49"/>
        <v>1.7988936365838156E-4</v>
      </c>
      <c r="BC81" s="68">
        <f t="shared" si="42"/>
        <v>1E-3</v>
      </c>
      <c r="BD81" s="57">
        <f t="shared" si="11"/>
        <v>0</v>
      </c>
      <c r="BE81" s="58">
        <f t="shared" si="12"/>
        <v>0</v>
      </c>
      <c r="BF81" s="58">
        <f t="shared" si="13"/>
        <v>0</v>
      </c>
      <c r="BG81" s="58">
        <f t="shared" si="14"/>
        <v>0</v>
      </c>
      <c r="BH81" s="58">
        <f t="shared" si="37"/>
        <v>0</v>
      </c>
      <c r="BI81" s="70">
        <f t="shared" si="15"/>
        <v>0</v>
      </c>
      <c r="BJ81" s="72">
        <f t="shared" si="38"/>
        <v>0</v>
      </c>
      <c r="BK81" s="58">
        <f t="shared" si="47"/>
        <v>0</v>
      </c>
      <c r="BL81" s="80">
        <f>Fishery!Z87</f>
        <v>1.209824091039493E-4</v>
      </c>
      <c r="BM81" s="80">
        <f t="shared" si="39"/>
        <v>5.0000000000000004E-6</v>
      </c>
      <c r="BN81" s="70">
        <f t="shared" si="40"/>
        <v>1.209824091039493E-4</v>
      </c>
    </row>
    <row r="82" spans="1:66" x14ac:dyDescent="0.2">
      <c r="A82" s="3">
        <v>5</v>
      </c>
      <c r="B82">
        <v>5</v>
      </c>
      <c r="C82" s="9">
        <f t="shared" si="16"/>
        <v>4.166666666666667</v>
      </c>
      <c r="D82" s="9">
        <f t="shared" si="54"/>
        <v>2.1150000000000029</v>
      </c>
      <c r="E82" s="9">
        <f t="shared" si="55"/>
        <v>1.2789651703466893</v>
      </c>
      <c r="F82" s="9">
        <f t="shared" si="19"/>
        <v>4.166666666666667</v>
      </c>
      <c r="I82" s="68">
        <f t="shared" si="43"/>
        <v>193.99701505161875</v>
      </c>
      <c r="J82" s="85">
        <f t="shared" si="20"/>
        <v>73.172742604728526</v>
      </c>
      <c r="K82" s="89">
        <f t="shared" si="21"/>
        <v>362.18701709823904</v>
      </c>
      <c r="L82" s="80">
        <f t="shared" si="22"/>
        <v>0</v>
      </c>
      <c r="M82" s="86">
        <f t="shared" si="23"/>
        <v>435.35975970296755</v>
      </c>
      <c r="O82" s="68">
        <f t="shared" si="24"/>
        <v>47.148111135407618</v>
      </c>
      <c r="P82" s="76">
        <f t="shared" si="25"/>
        <v>73.172742604728526</v>
      </c>
      <c r="Q82" s="83">
        <f t="shared" si="0"/>
        <v>24.390914201576177</v>
      </c>
      <c r="R82" s="85">
        <f t="shared" si="26"/>
        <v>22.006052167098879</v>
      </c>
      <c r="S82" s="80">
        <f t="shared" si="27"/>
        <v>0</v>
      </c>
      <c r="T82" s="80">
        <f t="shared" si="28"/>
        <v>0</v>
      </c>
      <c r="U82" s="89">
        <f t="shared" si="52"/>
        <v>4.7148111135407618</v>
      </c>
      <c r="V82" s="70">
        <f t="shared" si="53"/>
        <v>22.006052167098879</v>
      </c>
      <c r="X82" s="68">
        <f t="shared" si="30"/>
        <v>116.68575705980201</v>
      </c>
      <c r="Y82" s="76">
        <f t="shared" si="2"/>
        <v>362.18701709823904</v>
      </c>
      <c r="Z82" s="77">
        <f t="shared" si="3"/>
        <v>22.006052167098879</v>
      </c>
      <c r="AA82" s="77">
        <f t="shared" si="31"/>
        <v>384.1930692653379</v>
      </c>
      <c r="AB82" s="70">
        <f t="shared" si="32"/>
        <v>25.387445089527301</v>
      </c>
      <c r="AC82" s="72">
        <f t="shared" si="33"/>
        <v>0</v>
      </c>
      <c r="AD82" s="80">
        <f t="shared" si="34"/>
        <v>0</v>
      </c>
      <c r="AE82" s="89">
        <f>Fishery!X88</f>
        <v>15.954386906114767</v>
      </c>
      <c r="AF82" s="89">
        <f t="shared" si="50"/>
        <v>1.1668575705980202</v>
      </c>
      <c r="AG82" s="70">
        <f t="shared" si="51"/>
        <v>15.954386906114767</v>
      </c>
      <c r="AI82" s="56">
        <f t="shared" si="4"/>
        <v>116.68775705980202</v>
      </c>
      <c r="AK82" s="68">
        <f t="shared" si="41"/>
        <v>1E-3</v>
      </c>
      <c r="AL82" s="57">
        <f t="shared" si="5"/>
        <v>0</v>
      </c>
      <c r="AM82" s="58">
        <f t="shared" si="6"/>
        <v>0</v>
      </c>
      <c r="AN82" s="58">
        <f t="shared" si="7"/>
        <v>0</v>
      </c>
      <c r="AO82" s="20">
        <f t="shared" si="8"/>
        <v>0</v>
      </c>
      <c r="AP82" s="20">
        <f t="shared" si="9"/>
        <v>0</v>
      </c>
      <c r="AQ82" s="58">
        <f t="shared" si="44"/>
        <v>0</v>
      </c>
      <c r="AR82" s="59">
        <f t="shared" si="10"/>
        <v>0</v>
      </c>
      <c r="AS82" s="64">
        <f t="shared" si="45"/>
        <v>0</v>
      </c>
      <c r="AT82" s="58">
        <f t="shared" si="46"/>
        <v>0</v>
      </c>
      <c r="AU82" s="89">
        <f>Fishery!Y88</f>
        <v>1.7988936365838156E-4</v>
      </c>
      <c r="AV82" s="80">
        <f t="shared" si="48"/>
        <v>1.0000000000000001E-5</v>
      </c>
      <c r="AW82" s="70">
        <f t="shared" si="49"/>
        <v>1.7988936365838156E-4</v>
      </c>
      <c r="BC82" s="68">
        <f t="shared" si="42"/>
        <v>1E-3</v>
      </c>
      <c r="BD82" s="57">
        <f t="shared" si="11"/>
        <v>0</v>
      </c>
      <c r="BE82" s="58">
        <f t="shared" si="12"/>
        <v>0</v>
      </c>
      <c r="BF82" s="58">
        <f t="shared" si="13"/>
        <v>0</v>
      </c>
      <c r="BG82" s="58">
        <f t="shared" si="14"/>
        <v>0</v>
      </c>
      <c r="BH82" s="58">
        <f t="shared" si="37"/>
        <v>0</v>
      </c>
      <c r="BI82" s="70">
        <f t="shared" si="15"/>
        <v>0</v>
      </c>
      <c r="BJ82" s="72">
        <f t="shared" si="38"/>
        <v>0</v>
      </c>
      <c r="BK82" s="58">
        <f t="shared" si="47"/>
        <v>0</v>
      </c>
      <c r="BL82" s="80">
        <f>Fishery!Z88</f>
        <v>1.209824091039493E-4</v>
      </c>
      <c r="BM82" s="80">
        <f t="shared" si="39"/>
        <v>5.0000000000000004E-6</v>
      </c>
      <c r="BN82" s="70">
        <f t="shared" si="40"/>
        <v>1.209824091039493E-4</v>
      </c>
    </row>
    <row r="83" spans="1:66" x14ac:dyDescent="0.2">
      <c r="A83" s="3">
        <v>5</v>
      </c>
      <c r="B83">
        <v>6</v>
      </c>
      <c r="C83" s="9">
        <f t="shared" si="16"/>
        <v>4.166666666666667</v>
      </c>
      <c r="D83" s="9">
        <f t="shared" si="54"/>
        <v>1.470000000000002</v>
      </c>
      <c r="E83" s="9">
        <f t="shared" si="55"/>
        <v>0.88892614676578396</v>
      </c>
      <c r="F83" s="9">
        <f t="shared" si="19"/>
        <v>4.166666666666667</v>
      </c>
      <c r="I83" s="68">
        <f t="shared" si="43"/>
        <v>193.07866432564981</v>
      </c>
      <c r="J83" s="85">
        <f t="shared" si="20"/>
        <v>74.733781031387224</v>
      </c>
      <c r="K83" s="89">
        <f t="shared" si="21"/>
        <v>359.10872049390389</v>
      </c>
      <c r="L83" s="80">
        <f t="shared" si="22"/>
        <v>0</v>
      </c>
      <c r="M83" s="86">
        <f t="shared" si="23"/>
        <v>433.84250152529114</v>
      </c>
      <c r="O83" s="68">
        <f t="shared" si="24"/>
        <v>48.382987636414818</v>
      </c>
      <c r="P83" s="76">
        <f t="shared" si="25"/>
        <v>74.733781031387224</v>
      </c>
      <c r="Q83" s="83">
        <f t="shared" si="0"/>
        <v>24.911260343795743</v>
      </c>
      <c r="R83" s="85">
        <f t="shared" si="26"/>
        <v>22.496986972212447</v>
      </c>
      <c r="S83" s="80">
        <f t="shared" si="27"/>
        <v>0</v>
      </c>
      <c r="T83" s="80">
        <f t="shared" si="28"/>
        <v>0</v>
      </c>
      <c r="U83" s="89">
        <f t="shared" si="52"/>
        <v>4.8382987636414825</v>
      </c>
      <c r="V83" s="70">
        <f t="shared" si="53"/>
        <v>22.496986972212447</v>
      </c>
      <c r="X83" s="68">
        <f t="shared" si="30"/>
        <v>116.24430440959574</v>
      </c>
      <c r="Y83" s="76">
        <f t="shared" si="2"/>
        <v>359.10872049390389</v>
      </c>
      <c r="Z83" s="77">
        <f t="shared" si="3"/>
        <v>22.496986972212447</v>
      </c>
      <c r="AA83" s="77">
        <f t="shared" si="31"/>
        <v>381.60570746611631</v>
      </c>
      <c r="AB83" s="70">
        <f t="shared" si="32"/>
        <v>25.25641840239555</v>
      </c>
      <c r="AC83" s="72">
        <f t="shared" si="33"/>
        <v>0</v>
      </c>
      <c r="AD83" s="80">
        <f t="shared" si="34"/>
        <v>0</v>
      </c>
      <c r="AE83" s="89">
        <f>Fishery!X89</f>
        <v>15.894027299599029</v>
      </c>
      <c r="AF83" s="89">
        <f t="shared" si="50"/>
        <v>1.1624430440959574</v>
      </c>
      <c r="AG83" s="70">
        <f t="shared" si="51"/>
        <v>15.894027299599029</v>
      </c>
      <c r="AI83" s="56">
        <f t="shared" si="4"/>
        <v>116.24630440959575</v>
      </c>
      <c r="AK83" s="68">
        <f t="shared" si="41"/>
        <v>1E-3</v>
      </c>
      <c r="AL83" s="57">
        <f t="shared" si="5"/>
        <v>0</v>
      </c>
      <c r="AM83" s="58">
        <f t="shared" si="6"/>
        <v>0</v>
      </c>
      <c r="AN83" s="58">
        <f t="shared" si="7"/>
        <v>0</v>
      </c>
      <c r="AO83" s="20">
        <f t="shared" si="8"/>
        <v>0</v>
      </c>
      <c r="AP83" s="20">
        <f t="shared" si="9"/>
        <v>0</v>
      </c>
      <c r="AQ83" s="58">
        <f t="shared" si="44"/>
        <v>0</v>
      </c>
      <c r="AR83" s="59">
        <f t="shared" si="10"/>
        <v>0</v>
      </c>
      <c r="AS83" s="64">
        <f t="shared" si="45"/>
        <v>0</v>
      </c>
      <c r="AT83" s="58">
        <f t="shared" si="46"/>
        <v>0</v>
      </c>
      <c r="AU83" s="89">
        <f>Fishery!Y89</f>
        <v>1.7988936365838156E-4</v>
      </c>
      <c r="AV83" s="80">
        <f t="shared" si="48"/>
        <v>1.0000000000000001E-5</v>
      </c>
      <c r="AW83" s="70">
        <f t="shared" si="49"/>
        <v>1.7988936365838156E-4</v>
      </c>
      <c r="BC83" s="68">
        <f t="shared" si="42"/>
        <v>1E-3</v>
      </c>
      <c r="BD83" s="57">
        <f t="shared" si="11"/>
        <v>0</v>
      </c>
      <c r="BE83" s="58">
        <f t="shared" si="12"/>
        <v>0</v>
      </c>
      <c r="BF83" s="58">
        <f t="shared" si="13"/>
        <v>0</v>
      </c>
      <c r="BG83" s="58">
        <f t="shared" si="14"/>
        <v>0</v>
      </c>
      <c r="BH83" s="58">
        <f t="shared" si="37"/>
        <v>0</v>
      </c>
      <c r="BI83" s="70">
        <f t="shared" si="15"/>
        <v>0</v>
      </c>
      <c r="BJ83" s="72">
        <f t="shared" si="38"/>
        <v>0</v>
      </c>
      <c r="BK83" s="58">
        <f t="shared" si="47"/>
        <v>0</v>
      </c>
      <c r="BL83" s="80">
        <f>Fishery!Z89</f>
        <v>1.209824091039493E-4</v>
      </c>
      <c r="BM83" s="80">
        <f t="shared" si="39"/>
        <v>5.0000000000000004E-6</v>
      </c>
      <c r="BN83" s="70">
        <f t="shared" si="40"/>
        <v>1.209824091039493E-4</v>
      </c>
    </row>
    <row r="84" spans="1:66" x14ac:dyDescent="0.2">
      <c r="A84" s="3">
        <v>5</v>
      </c>
      <c r="B84">
        <v>7</v>
      </c>
      <c r="C84" s="9">
        <f t="shared" si="16"/>
        <v>4.166666666666667</v>
      </c>
      <c r="D84" s="9">
        <f t="shared" si="54"/>
        <v>1.3149999999999995</v>
      </c>
      <c r="E84" s="9">
        <f t="shared" si="55"/>
        <v>0.79519583877347211</v>
      </c>
      <c r="F84" s="9">
        <f t="shared" si="19"/>
        <v>4.166666666666667</v>
      </c>
      <c r="I84" s="68">
        <f t="shared" si="43"/>
        <v>192.11864722256993</v>
      </c>
      <c r="J84" s="85">
        <f t="shared" si="20"/>
        <v>76.220352588535604</v>
      </c>
      <c r="K84" s="89">
        <f t="shared" si="21"/>
        <v>356.01986930910221</v>
      </c>
      <c r="L84" s="80">
        <f t="shared" si="22"/>
        <v>0</v>
      </c>
      <c r="M84" s="86">
        <f t="shared" si="23"/>
        <v>432.24022189763781</v>
      </c>
      <c r="O84" s="68">
        <f t="shared" si="24"/>
        <v>49.591979806776727</v>
      </c>
      <c r="P84" s="76">
        <f t="shared" si="25"/>
        <v>76.220352588535604</v>
      </c>
      <c r="Q84" s="83">
        <f t="shared" si="0"/>
        <v>25.406784196178535</v>
      </c>
      <c r="R84" s="85">
        <f t="shared" si="26"/>
        <v>22.975034470670199</v>
      </c>
      <c r="S84" s="80">
        <f t="shared" si="27"/>
        <v>0</v>
      </c>
      <c r="T84" s="80">
        <f t="shared" si="28"/>
        <v>0</v>
      </c>
      <c r="U84" s="89">
        <f t="shared" si="52"/>
        <v>4.9591979806776729</v>
      </c>
      <c r="V84" s="70">
        <f t="shared" si="53"/>
        <v>22.975034470670199</v>
      </c>
      <c r="X84" s="68">
        <f t="shared" si="30"/>
        <v>115.82031288217831</v>
      </c>
      <c r="Y84" s="76">
        <f t="shared" si="2"/>
        <v>356.01986930910221</v>
      </c>
      <c r="Z84" s="77">
        <f t="shared" si="3"/>
        <v>22.975034470670199</v>
      </c>
      <c r="AA84" s="77">
        <f t="shared" si="31"/>
        <v>378.99490377977241</v>
      </c>
      <c r="AB84" s="70">
        <f t="shared" si="32"/>
        <v>25.123121140652664</v>
      </c>
      <c r="AC84" s="72">
        <f t="shared" si="33"/>
        <v>0</v>
      </c>
      <c r="AD84" s="80">
        <f t="shared" si="34"/>
        <v>0</v>
      </c>
      <c r="AE84" s="89">
        <f>Fishery!X90</f>
        <v>15.836055143923977</v>
      </c>
      <c r="AF84" s="89">
        <f t="shared" si="50"/>
        <v>1.1582031288217831</v>
      </c>
      <c r="AG84" s="70">
        <f t="shared" si="51"/>
        <v>15.836055143923977</v>
      </c>
      <c r="AI84" s="56">
        <f t="shared" si="4"/>
        <v>115.82231288217832</v>
      </c>
      <c r="AK84" s="68">
        <f t="shared" si="41"/>
        <v>1E-3</v>
      </c>
      <c r="AL84" s="57">
        <f t="shared" si="5"/>
        <v>0</v>
      </c>
      <c r="AM84" s="58">
        <f t="shared" si="6"/>
        <v>0</v>
      </c>
      <c r="AN84" s="58">
        <f t="shared" si="7"/>
        <v>0</v>
      </c>
      <c r="AO84" s="20">
        <f t="shared" si="8"/>
        <v>0</v>
      </c>
      <c r="AP84" s="20">
        <f t="shared" si="9"/>
        <v>0</v>
      </c>
      <c r="AQ84" s="58">
        <f t="shared" si="44"/>
        <v>0</v>
      </c>
      <c r="AR84" s="59">
        <f t="shared" si="10"/>
        <v>0</v>
      </c>
      <c r="AS84" s="64">
        <f t="shared" si="45"/>
        <v>0</v>
      </c>
      <c r="AT84" s="58">
        <f t="shared" si="46"/>
        <v>0</v>
      </c>
      <c r="AU84" s="89">
        <f>Fishery!Y90</f>
        <v>1.7988936365838156E-4</v>
      </c>
      <c r="AV84" s="80">
        <f t="shared" si="48"/>
        <v>1.0000000000000001E-5</v>
      </c>
      <c r="AW84" s="70">
        <f t="shared" si="49"/>
        <v>1.7988936365838156E-4</v>
      </c>
      <c r="BC84" s="68">
        <f t="shared" si="42"/>
        <v>1E-3</v>
      </c>
      <c r="BD84" s="57">
        <f t="shared" si="11"/>
        <v>0</v>
      </c>
      <c r="BE84" s="58">
        <f t="shared" si="12"/>
        <v>0</v>
      </c>
      <c r="BF84" s="58">
        <f t="shared" si="13"/>
        <v>0</v>
      </c>
      <c r="BG84" s="58">
        <f t="shared" si="14"/>
        <v>0</v>
      </c>
      <c r="BH84" s="58">
        <f t="shared" si="37"/>
        <v>0</v>
      </c>
      <c r="BI84" s="70">
        <f t="shared" si="15"/>
        <v>0</v>
      </c>
      <c r="BJ84" s="72">
        <f t="shared" si="38"/>
        <v>0</v>
      </c>
      <c r="BK84" s="58">
        <f t="shared" si="47"/>
        <v>0</v>
      </c>
      <c r="BL84" s="80">
        <f>Fishery!Z90</f>
        <v>1.209824091039493E-4</v>
      </c>
      <c r="BM84" s="80">
        <f t="shared" si="39"/>
        <v>5.0000000000000004E-6</v>
      </c>
      <c r="BN84" s="70">
        <f t="shared" si="40"/>
        <v>1.209824091039493E-4</v>
      </c>
    </row>
    <row r="85" spans="1:66" x14ac:dyDescent="0.2">
      <c r="A85" s="3">
        <v>5</v>
      </c>
      <c r="B85">
        <v>8</v>
      </c>
      <c r="C85" s="9">
        <f t="shared" si="16"/>
        <v>4.166666666666667</v>
      </c>
      <c r="D85" s="9">
        <f t="shared" si="54"/>
        <v>1.6500000000000015</v>
      </c>
      <c r="E85" s="9">
        <f t="shared" si="55"/>
        <v>0.99777424636975709</v>
      </c>
      <c r="F85" s="9">
        <f t="shared" si="19"/>
        <v>4.166666666666667</v>
      </c>
      <c r="I85" s="68">
        <f t="shared" si="43"/>
        <v>191.12512904454508</v>
      </c>
      <c r="J85" s="85">
        <f t="shared" si="20"/>
        <v>77.617836558797521</v>
      </c>
      <c r="K85" s="89">
        <f t="shared" si="21"/>
        <v>352.91837028696324</v>
      </c>
      <c r="L85" s="80">
        <f t="shared" si="22"/>
        <v>0</v>
      </c>
      <c r="M85" s="86">
        <f t="shared" si="23"/>
        <v>430.53620684576077</v>
      </c>
      <c r="O85" s="68">
        <f t="shared" si="24"/>
        <v>50.763756803473044</v>
      </c>
      <c r="P85" s="76">
        <f t="shared" si="25"/>
        <v>77.617836558797521</v>
      </c>
      <c r="Q85" s="83">
        <f t="shared" si="0"/>
        <v>25.87261218626584</v>
      </c>
      <c r="R85" s="85">
        <f t="shared" si="26"/>
        <v>23.434205656638085</v>
      </c>
      <c r="S85" s="80">
        <f t="shared" si="27"/>
        <v>0</v>
      </c>
      <c r="T85" s="80">
        <f t="shared" si="28"/>
        <v>0</v>
      </c>
      <c r="U85" s="89">
        <f t="shared" si="52"/>
        <v>5.0763756803473044</v>
      </c>
      <c r="V85" s="70">
        <f t="shared" si="53"/>
        <v>23.434205656638085</v>
      </c>
      <c r="X85" s="68">
        <f t="shared" si="30"/>
        <v>115.40815304194948</v>
      </c>
      <c r="Y85" s="76">
        <f t="shared" si="2"/>
        <v>352.91837028696324</v>
      </c>
      <c r="Z85" s="77">
        <f t="shared" si="3"/>
        <v>23.434205656638085</v>
      </c>
      <c r="AA85" s="77">
        <f t="shared" si="31"/>
        <v>376.35257594360132</v>
      </c>
      <c r="AB85" s="70">
        <f t="shared" si="32"/>
        <v>24.986673850014963</v>
      </c>
      <c r="AC85" s="72">
        <f t="shared" si="33"/>
        <v>0</v>
      </c>
      <c r="AD85" s="80">
        <f t="shared" si="34"/>
        <v>0</v>
      </c>
      <c r="AE85" s="89">
        <f>Fishery!X91</f>
        <v>15.779700729093355</v>
      </c>
      <c r="AF85" s="89">
        <f t="shared" si="50"/>
        <v>1.1540815304194947</v>
      </c>
      <c r="AG85" s="70">
        <f t="shared" si="51"/>
        <v>15.779700729093355</v>
      </c>
      <c r="AI85" s="56">
        <f t="shared" si="4"/>
        <v>115.41015304194948</v>
      </c>
      <c r="AK85" s="68">
        <f t="shared" si="41"/>
        <v>1E-3</v>
      </c>
      <c r="AL85" s="57">
        <f t="shared" si="5"/>
        <v>0</v>
      </c>
      <c r="AM85" s="58">
        <f t="shared" si="6"/>
        <v>0</v>
      </c>
      <c r="AN85" s="58">
        <f t="shared" si="7"/>
        <v>0</v>
      </c>
      <c r="AO85" s="20">
        <f t="shared" si="8"/>
        <v>0</v>
      </c>
      <c r="AP85" s="20">
        <f t="shared" si="9"/>
        <v>0</v>
      </c>
      <c r="AQ85" s="58">
        <f t="shared" si="44"/>
        <v>0</v>
      </c>
      <c r="AR85" s="59">
        <f t="shared" si="10"/>
        <v>0</v>
      </c>
      <c r="AS85" s="64">
        <f t="shared" si="45"/>
        <v>0</v>
      </c>
      <c r="AT85" s="58">
        <f t="shared" si="46"/>
        <v>0</v>
      </c>
      <c r="AU85" s="89">
        <f>Fishery!Y91</f>
        <v>1.7988936365838156E-4</v>
      </c>
      <c r="AV85" s="80">
        <f t="shared" si="48"/>
        <v>1.0000000000000001E-5</v>
      </c>
      <c r="AW85" s="70">
        <f t="shared" si="49"/>
        <v>1.7988936365838156E-4</v>
      </c>
      <c r="BC85" s="68">
        <f t="shared" si="42"/>
        <v>1E-3</v>
      </c>
      <c r="BD85" s="57">
        <f t="shared" si="11"/>
        <v>0</v>
      </c>
      <c r="BE85" s="58">
        <f t="shared" si="12"/>
        <v>0</v>
      </c>
      <c r="BF85" s="58">
        <f t="shared" si="13"/>
        <v>0</v>
      </c>
      <c r="BG85" s="58">
        <f t="shared" si="14"/>
        <v>0</v>
      </c>
      <c r="BH85" s="58">
        <f t="shared" si="37"/>
        <v>0</v>
      </c>
      <c r="BI85" s="70">
        <f t="shared" si="15"/>
        <v>0</v>
      </c>
      <c r="BJ85" s="72">
        <f t="shared" si="38"/>
        <v>0</v>
      </c>
      <c r="BK85" s="58">
        <f t="shared" si="47"/>
        <v>0</v>
      </c>
      <c r="BL85" s="80">
        <f>Fishery!Z91</f>
        <v>1.209824091039493E-4</v>
      </c>
      <c r="BM85" s="80">
        <f t="shared" si="39"/>
        <v>5.0000000000000004E-6</v>
      </c>
      <c r="BN85" s="70">
        <f t="shared" si="40"/>
        <v>1.209824091039493E-4</v>
      </c>
    </row>
    <row r="86" spans="1:66" x14ac:dyDescent="0.2">
      <c r="A86" s="3">
        <v>5</v>
      </c>
      <c r="B86">
        <v>9</v>
      </c>
      <c r="C86" s="9">
        <f t="shared" si="16"/>
        <v>4.166666666666667</v>
      </c>
      <c r="D86" s="9">
        <f t="shared" si="54"/>
        <v>2.4750000000000023</v>
      </c>
      <c r="E86" s="9">
        <f t="shared" si="55"/>
        <v>1.4966613695546358</v>
      </c>
      <c r="F86" s="9">
        <f t="shared" si="19"/>
        <v>4.166666666666667</v>
      </c>
      <c r="I86" s="68">
        <f t="shared" si="43"/>
        <v>190.13332811398814</v>
      </c>
      <c r="J86" s="85">
        <f t="shared" si="20"/>
        <v>78.926279814340319</v>
      </c>
      <c r="K86" s="89">
        <f t="shared" si="21"/>
        <v>349.85416588441632</v>
      </c>
      <c r="L86" s="80">
        <f t="shared" si="22"/>
        <v>0</v>
      </c>
      <c r="M86" s="86">
        <f t="shared" si="23"/>
        <v>428.78044569875664</v>
      </c>
      <c r="O86" s="68">
        <f t="shared" si="24"/>
        <v>51.888772340206629</v>
      </c>
      <c r="P86" s="76">
        <f t="shared" si="25"/>
        <v>78.926279814340319</v>
      </c>
      <c r="Q86" s="83">
        <f t="shared" si="0"/>
        <v>26.30875993811344</v>
      </c>
      <c r="R86" s="85">
        <f t="shared" si="26"/>
        <v>23.869438548624721</v>
      </c>
      <c r="S86" s="80">
        <f t="shared" si="27"/>
        <v>0</v>
      </c>
      <c r="T86" s="80">
        <f t="shared" si="28"/>
        <v>0</v>
      </c>
      <c r="U86" s="89">
        <f t="shared" si="52"/>
        <v>5.188877234020663</v>
      </c>
      <c r="V86" s="70">
        <f t="shared" si="53"/>
        <v>23.869438548624721</v>
      </c>
      <c r="X86" s="68">
        <f t="shared" si="30"/>
        <v>115.00290656389842</v>
      </c>
      <c r="Y86" s="76">
        <f t="shared" si="2"/>
        <v>349.85416588441632</v>
      </c>
      <c r="Z86" s="77">
        <f t="shared" si="3"/>
        <v>23.869438548624721</v>
      </c>
      <c r="AA86" s="77">
        <f t="shared" si="31"/>
        <v>373.72360443304103</v>
      </c>
      <c r="AB86" s="70">
        <f t="shared" si="32"/>
        <v>24.849565186354109</v>
      </c>
      <c r="AC86" s="72">
        <f t="shared" si="33"/>
        <v>0</v>
      </c>
      <c r="AD86" s="80">
        <f t="shared" si="34"/>
        <v>0</v>
      </c>
      <c r="AE86" s="89">
        <f>Fishery!X92</f>
        <v>15.724291574916522</v>
      </c>
      <c r="AF86" s="89">
        <f t="shared" si="50"/>
        <v>1.1500290656389842</v>
      </c>
      <c r="AG86" s="70">
        <f t="shared" si="51"/>
        <v>15.724291574916522</v>
      </c>
      <c r="AI86" s="56">
        <f t="shared" si="4"/>
        <v>115.00490656389843</v>
      </c>
      <c r="AK86" s="68">
        <f t="shared" si="41"/>
        <v>1E-3</v>
      </c>
      <c r="AL86" s="57">
        <f t="shared" si="5"/>
        <v>0</v>
      </c>
      <c r="AM86" s="58">
        <f t="shared" si="6"/>
        <v>0</v>
      </c>
      <c r="AN86" s="58">
        <f t="shared" si="7"/>
        <v>0</v>
      </c>
      <c r="AO86" s="20">
        <f t="shared" si="8"/>
        <v>0</v>
      </c>
      <c r="AP86" s="20">
        <f t="shared" si="9"/>
        <v>0</v>
      </c>
      <c r="AQ86" s="58">
        <f t="shared" si="44"/>
        <v>0</v>
      </c>
      <c r="AR86" s="59">
        <f t="shared" si="10"/>
        <v>0</v>
      </c>
      <c r="AS86" s="64">
        <f t="shared" si="45"/>
        <v>0</v>
      </c>
      <c r="AT86" s="58">
        <f t="shared" si="46"/>
        <v>0</v>
      </c>
      <c r="AU86" s="89">
        <f>Fishery!Y92</f>
        <v>1.7988936365838156E-4</v>
      </c>
      <c r="AV86" s="80">
        <f t="shared" si="48"/>
        <v>1.0000000000000001E-5</v>
      </c>
      <c r="AW86" s="70">
        <f t="shared" si="49"/>
        <v>1.7988936365838156E-4</v>
      </c>
      <c r="BC86" s="68">
        <f t="shared" si="42"/>
        <v>1E-3</v>
      </c>
      <c r="BD86" s="57">
        <f t="shared" si="11"/>
        <v>0</v>
      </c>
      <c r="BE86" s="58">
        <f t="shared" si="12"/>
        <v>0</v>
      </c>
      <c r="BF86" s="58">
        <f t="shared" si="13"/>
        <v>0</v>
      </c>
      <c r="BG86" s="58">
        <f t="shared" si="14"/>
        <v>0</v>
      </c>
      <c r="BH86" s="58">
        <f t="shared" si="37"/>
        <v>0</v>
      </c>
      <c r="BI86" s="70">
        <f t="shared" si="15"/>
        <v>0</v>
      </c>
      <c r="BJ86" s="72">
        <f t="shared" si="38"/>
        <v>0</v>
      </c>
      <c r="BK86" s="58">
        <f t="shared" si="47"/>
        <v>0</v>
      </c>
      <c r="BL86" s="80">
        <f>Fishery!Z92</f>
        <v>1.209824091039493E-4</v>
      </c>
      <c r="BM86" s="80">
        <f t="shared" si="39"/>
        <v>5.0000000000000004E-6</v>
      </c>
      <c r="BN86" s="70">
        <f t="shared" si="40"/>
        <v>1.209824091039493E-4</v>
      </c>
    </row>
    <row r="87" spans="1:66" x14ac:dyDescent="0.2">
      <c r="A87" s="3">
        <v>5</v>
      </c>
      <c r="B87">
        <v>10</v>
      </c>
      <c r="C87" s="9">
        <f t="shared" si="16"/>
        <v>4.166666666666667</v>
      </c>
      <c r="D87" s="9">
        <f t="shared" si="54"/>
        <v>3.7900000000000045</v>
      </c>
      <c r="E87" s="9">
        <f t="shared" si="55"/>
        <v>2.2918572083281092</v>
      </c>
      <c r="F87" s="9">
        <f t="shared" si="19"/>
        <v>4.166666666666667</v>
      </c>
      <c r="I87" s="68">
        <f t="shared" si="43"/>
        <v>189.18754112082382</v>
      </c>
      <c r="J87" s="85">
        <f t="shared" si="20"/>
        <v>80.159464155524617</v>
      </c>
      <c r="K87" s="89">
        <f t="shared" si="21"/>
        <v>346.90115505848695</v>
      </c>
      <c r="L87" s="80">
        <f t="shared" si="22"/>
        <v>0</v>
      </c>
      <c r="M87" s="86">
        <f t="shared" si="23"/>
        <v>427.06061921401158</v>
      </c>
      <c r="O87" s="68">
        <f t="shared" si="24"/>
        <v>52.962964474713424</v>
      </c>
      <c r="P87" s="76">
        <f t="shared" si="25"/>
        <v>80.159464155524617</v>
      </c>
      <c r="Q87" s="83">
        <f t="shared" si="0"/>
        <v>26.719821385174871</v>
      </c>
      <c r="R87" s="85">
        <f t="shared" si="26"/>
        <v>24.27870440457006</v>
      </c>
      <c r="S87" s="80">
        <f t="shared" si="27"/>
        <v>0</v>
      </c>
      <c r="T87" s="80">
        <f t="shared" si="28"/>
        <v>0</v>
      </c>
      <c r="U87" s="89">
        <f t="shared" si="52"/>
        <v>5.2962964474713425</v>
      </c>
      <c r="V87" s="70">
        <f t="shared" si="53"/>
        <v>24.27870440457006</v>
      </c>
      <c r="X87" s="68">
        <f t="shared" si="30"/>
        <v>114.60227276440338</v>
      </c>
      <c r="Y87" s="76">
        <f t="shared" si="2"/>
        <v>346.90115505848695</v>
      </c>
      <c r="Z87" s="77">
        <f t="shared" si="3"/>
        <v>24.27870440457006</v>
      </c>
      <c r="AA87" s="77">
        <f t="shared" si="31"/>
        <v>371.17985946305703</v>
      </c>
      <c r="AB87" s="70">
        <f t="shared" si="32"/>
        <v>24.716160241726691</v>
      </c>
      <c r="AC87" s="72">
        <f t="shared" si="33"/>
        <v>0</v>
      </c>
      <c r="AD87" s="80">
        <f t="shared" si="34"/>
        <v>0</v>
      </c>
      <c r="AE87" s="89">
        <f>Fishery!X93</f>
        <v>15.669513110038974</v>
      </c>
      <c r="AF87" s="89">
        <f t="shared" si="50"/>
        <v>1.1460227276440338</v>
      </c>
      <c r="AG87" s="70">
        <f t="shared" si="51"/>
        <v>15.669513110038974</v>
      </c>
      <c r="AI87" s="56">
        <f t="shared" si="4"/>
        <v>114.60427276440339</v>
      </c>
      <c r="AK87" s="68">
        <f t="shared" si="41"/>
        <v>1E-3</v>
      </c>
      <c r="AL87" s="57">
        <f t="shared" si="5"/>
        <v>0</v>
      </c>
      <c r="AM87" s="58">
        <f t="shared" si="6"/>
        <v>0</v>
      </c>
      <c r="AN87" s="58">
        <f t="shared" si="7"/>
        <v>0</v>
      </c>
      <c r="AO87" s="20">
        <f t="shared" si="8"/>
        <v>0</v>
      </c>
      <c r="AP87" s="20">
        <f t="shared" si="9"/>
        <v>0</v>
      </c>
      <c r="AQ87" s="58">
        <f t="shared" si="44"/>
        <v>0</v>
      </c>
      <c r="AR87" s="59">
        <f t="shared" si="10"/>
        <v>0</v>
      </c>
      <c r="AS87" s="64">
        <f t="shared" si="45"/>
        <v>0</v>
      </c>
      <c r="AT87" s="58">
        <f t="shared" si="46"/>
        <v>0</v>
      </c>
      <c r="AU87" s="89">
        <f>Fishery!Y93</f>
        <v>1.7988936365838156E-4</v>
      </c>
      <c r="AV87" s="80">
        <f t="shared" si="48"/>
        <v>1.0000000000000001E-5</v>
      </c>
      <c r="AW87" s="70">
        <f t="shared" si="49"/>
        <v>1.7988936365838156E-4</v>
      </c>
      <c r="BC87" s="68">
        <f t="shared" si="42"/>
        <v>1E-3</v>
      </c>
      <c r="BD87" s="57">
        <f t="shared" si="11"/>
        <v>0</v>
      </c>
      <c r="BE87" s="58">
        <f t="shared" si="12"/>
        <v>0</v>
      </c>
      <c r="BF87" s="58">
        <f t="shared" si="13"/>
        <v>0</v>
      </c>
      <c r="BG87" s="58">
        <f t="shared" si="14"/>
        <v>0</v>
      </c>
      <c r="BH87" s="58">
        <f t="shared" si="37"/>
        <v>0</v>
      </c>
      <c r="BI87" s="70">
        <f t="shared" si="15"/>
        <v>0</v>
      </c>
      <c r="BJ87" s="72">
        <f t="shared" si="38"/>
        <v>0</v>
      </c>
      <c r="BK87" s="58">
        <f t="shared" si="47"/>
        <v>0</v>
      </c>
      <c r="BL87" s="80">
        <f>Fishery!Z93</f>
        <v>1.209824091039493E-4</v>
      </c>
      <c r="BM87" s="80">
        <f t="shared" si="39"/>
        <v>5.0000000000000004E-6</v>
      </c>
      <c r="BN87" s="70">
        <f t="shared" si="40"/>
        <v>1.209824091039493E-4</v>
      </c>
    </row>
    <row r="88" spans="1:66" x14ac:dyDescent="0.2">
      <c r="A88" s="3">
        <v>5</v>
      </c>
      <c r="B88">
        <v>11</v>
      </c>
      <c r="C88" s="9">
        <f t="shared" si="16"/>
        <v>4.166666666666667</v>
      </c>
      <c r="D88" s="9">
        <f t="shared" si="54"/>
        <v>5.5949999999999998</v>
      </c>
      <c r="E88" s="9">
        <f t="shared" si="55"/>
        <v>3.3833617626901731</v>
      </c>
      <c r="F88" s="9">
        <f t="shared" si="19"/>
        <v>4.166666666666667</v>
      </c>
      <c r="I88" s="68">
        <f t="shared" si="43"/>
        <v>188.32202234191442</v>
      </c>
      <c r="J88" s="85">
        <f t="shared" si="20"/>
        <v>81.338421547751281</v>
      </c>
      <c r="K88" s="89">
        <f t="shared" si="21"/>
        <v>344.12357169778414</v>
      </c>
      <c r="L88" s="80">
        <f t="shared" si="22"/>
        <v>0</v>
      </c>
      <c r="M88" s="86">
        <f t="shared" si="23"/>
        <v>425.46199324553544</v>
      </c>
      <c r="O88" s="68">
        <f t="shared" si="24"/>
        <v>53.988920504524529</v>
      </c>
      <c r="P88" s="76">
        <f t="shared" si="25"/>
        <v>81.338421547751281</v>
      </c>
      <c r="Q88" s="83">
        <f t="shared" si="0"/>
        <v>27.112807182583762</v>
      </c>
      <c r="R88" s="85">
        <f t="shared" si="26"/>
        <v>24.663685007578717</v>
      </c>
      <c r="S88" s="80">
        <f t="shared" si="27"/>
        <v>0</v>
      </c>
      <c r="T88" s="80">
        <f t="shared" si="28"/>
        <v>0</v>
      </c>
      <c r="U88" s="89">
        <f t="shared" si="52"/>
        <v>5.3988920504524529</v>
      </c>
      <c r="V88" s="70">
        <f t="shared" si="53"/>
        <v>24.663685007578717</v>
      </c>
      <c r="X88" s="68">
        <f t="shared" si="30"/>
        <v>114.20715943705422</v>
      </c>
      <c r="Y88" s="76">
        <f t="shared" si="2"/>
        <v>344.12357169778414</v>
      </c>
      <c r="Z88" s="77">
        <f t="shared" si="3"/>
        <v>24.663685007578717</v>
      </c>
      <c r="AA88" s="77">
        <f t="shared" si="31"/>
        <v>368.78725670536284</v>
      </c>
      <c r="AB88" s="70">
        <f t="shared" si="32"/>
        <v>24.590683857058849</v>
      </c>
      <c r="AC88" s="72">
        <f t="shared" si="33"/>
        <v>0</v>
      </c>
      <c r="AD88" s="80">
        <f t="shared" si="34"/>
        <v>0</v>
      </c>
      <c r="AE88" s="89">
        <f>Fishery!X94</f>
        <v>15.615489456637468</v>
      </c>
      <c r="AF88" s="89">
        <f t="shared" si="50"/>
        <v>1.1420715943705422</v>
      </c>
      <c r="AG88" s="70">
        <f t="shared" si="51"/>
        <v>15.615489456637468</v>
      </c>
      <c r="AI88" s="56">
        <f t="shared" si="4"/>
        <v>114.20915943705423</v>
      </c>
      <c r="AK88" s="68">
        <f t="shared" si="41"/>
        <v>1E-3</v>
      </c>
      <c r="AL88" s="57">
        <f t="shared" si="5"/>
        <v>0</v>
      </c>
      <c r="AM88" s="58">
        <f t="shared" si="6"/>
        <v>0</v>
      </c>
      <c r="AN88" s="58">
        <f t="shared" si="7"/>
        <v>0</v>
      </c>
      <c r="AO88" s="20">
        <f t="shared" si="8"/>
        <v>0</v>
      </c>
      <c r="AP88" s="20">
        <f t="shared" si="9"/>
        <v>0</v>
      </c>
      <c r="AQ88" s="58">
        <f t="shared" si="44"/>
        <v>0</v>
      </c>
      <c r="AR88" s="59">
        <f t="shared" si="10"/>
        <v>0</v>
      </c>
      <c r="AS88" s="64">
        <f t="shared" si="45"/>
        <v>0</v>
      </c>
      <c r="AT88" s="58">
        <f t="shared" si="46"/>
        <v>0</v>
      </c>
      <c r="AU88" s="89">
        <f>Fishery!Y94</f>
        <v>1.7988936365838156E-4</v>
      </c>
      <c r="AV88" s="80">
        <f t="shared" si="48"/>
        <v>1.0000000000000001E-5</v>
      </c>
      <c r="AW88" s="70">
        <f t="shared" si="49"/>
        <v>1.7988936365838156E-4</v>
      </c>
      <c r="BC88" s="68">
        <f t="shared" si="42"/>
        <v>1E-3</v>
      </c>
      <c r="BD88" s="57">
        <f t="shared" si="11"/>
        <v>0</v>
      </c>
      <c r="BE88" s="58">
        <f t="shared" si="12"/>
        <v>0</v>
      </c>
      <c r="BF88" s="58">
        <f t="shared" si="13"/>
        <v>0</v>
      </c>
      <c r="BG88" s="58">
        <f t="shared" si="14"/>
        <v>0</v>
      </c>
      <c r="BH88" s="58">
        <f t="shared" si="37"/>
        <v>0</v>
      </c>
      <c r="BI88" s="70">
        <f t="shared" si="15"/>
        <v>0</v>
      </c>
      <c r="BJ88" s="72">
        <f t="shared" si="38"/>
        <v>0</v>
      </c>
      <c r="BK88" s="58">
        <f t="shared" si="47"/>
        <v>0</v>
      </c>
      <c r="BL88" s="80">
        <f>Fishery!Z94</f>
        <v>1.209824091039493E-4</v>
      </c>
      <c r="BM88" s="80">
        <f t="shared" si="39"/>
        <v>5.0000000000000004E-6</v>
      </c>
      <c r="BN88" s="70">
        <f t="shared" si="40"/>
        <v>1.209824091039493E-4</v>
      </c>
    </row>
    <row r="89" spans="1:66" x14ac:dyDescent="0.2">
      <c r="A89" s="1">
        <v>5</v>
      </c>
      <c r="B89" s="2">
        <v>12</v>
      </c>
      <c r="C89" s="9">
        <f t="shared" si="16"/>
        <v>4.166666666666667</v>
      </c>
      <c r="D89" s="9">
        <f t="shared" si="54"/>
        <v>7.8900000000000023</v>
      </c>
      <c r="E89" s="9">
        <f t="shared" si="55"/>
        <v>4.7711750326408353</v>
      </c>
      <c r="F89" s="9">
        <f t="shared" si="19"/>
        <v>4.166666666666667</v>
      </c>
      <c r="I89" s="68">
        <f t="shared" si="43"/>
        <v>187.54832402834731</v>
      </c>
      <c r="J89" s="85">
        <f t="shared" si="20"/>
        <v>82.48262985014</v>
      </c>
      <c r="K89" s="89">
        <f t="shared" si="21"/>
        <v>341.55074455381094</v>
      </c>
      <c r="L89" s="80">
        <f t="shared" si="22"/>
        <v>0</v>
      </c>
      <c r="M89" s="86">
        <f t="shared" si="23"/>
        <v>424.03337440395092</v>
      </c>
      <c r="O89" s="68">
        <f t="shared" si="24"/>
        <v>54.974251487894549</v>
      </c>
      <c r="P89" s="76">
        <f t="shared" si="25"/>
        <v>82.48262985014</v>
      </c>
      <c r="Q89" s="83">
        <f t="shared" si="0"/>
        <v>27.494209950046667</v>
      </c>
      <c r="R89" s="85">
        <f t="shared" si="26"/>
        <v>25.028878056170772</v>
      </c>
      <c r="S89" s="80">
        <f t="shared" si="27"/>
        <v>0</v>
      </c>
      <c r="T89" s="80">
        <f t="shared" si="28"/>
        <v>0</v>
      </c>
      <c r="U89" s="89">
        <f t="shared" si="52"/>
        <v>5.4974251487894552</v>
      </c>
      <c r="V89" s="70">
        <f t="shared" si="53"/>
        <v>25.028878056170772</v>
      </c>
      <c r="X89" s="68">
        <f t="shared" si="30"/>
        <v>113.82091333104457</v>
      </c>
      <c r="Y89" s="76">
        <f t="shared" si="2"/>
        <v>341.55074455381094</v>
      </c>
      <c r="Z89" s="77">
        <f t="shared" si="3"/>
        <v>25.028878056170772</v>
      </c>
      <c r="AA89" s="77">
        <f t="shared" si="31"/>
        <v>366.5796226099817</v>
      </c>
      <c r="AB89" s="70">
        <f t="shared" si="32"/>
        <v>24.475531291634532</v>
      </c>
      <c r="AC89" s="72">
        <f t="shared" si="33"/>
        <v>0</v>
      </c>
      <c r="AD89" s="80">
        <f t="shared" si="34"/>
        <v>0</v>
      </c>
      <c r="AE89" s="89">
        <f>Fishery!X95</f>
        <v>15.562678214104242</v>
      </c>
      <c r="AF89" s="89">
        <f t="shared" si="50"/>
        <v>1.1382091333104456</v>
      </c>
      <c r="AG89" s="70">
        <f t="shared" si="51"/>
        <v>15.562678214104242</v>
      </c>
      <c r="AI89" s="56">
        <f t="shared" si="4"/>
        <v>113.82291333104457</v>
      </c>
      <c r="AK89" s="68">
        <f t="shared" si="41"/>
        <v>1E-3</v>
      </c>
      <c r="AL89" s="57">
        <f t="shared" si="5"/>
        <v>0</v>
      </c>
      <c r="AM89" s="58">
        <f t="shared" si="6"/>
        <v>0</v>
      </c>
      <c r="AN89" s="58">
        <f t="shared" si="7"/>
        <v>0</v>
      </c>
      <c r="AO89" s="20">
        <f t="shared" si="8"/>
        <v>0</v>
      </c>
      <c r="AP89" s="20">
        <f t="shared" si="9"/>
        <v>0</v>
      </c>
      <c r="AQ89" s="58">
        <f t="shared" si="44"/>
        <v>0</v>
      </c>
      <c r="AR89" s="59">
        <f t="shared" si="10"/>
        <v>0</v>
      </c>
      <c r="AS89" s="64">
        <f t="shared" si="45"/>
        <v>0</v>
      </c>
      <c r="AT89" s="58">
        <f t="shared" si="46"/>
        <v>0</v>
      </c>
      <c r="AU89" s="89">
        <f>Fishery!Y95</f>
        <v>1.7988936365838156E-4</v>
      </c>
      <c r="AV89" s="80">
        <f t="shared" si="48"/>
        <v>1.0000000000000001E-5</v>
      </c>
      <c r="AW89" s="70">
        <f t="shared" si="49"/>
        <v>1.7988936365838156E-4</v>
      </c>
      <c r="BC89" s="68">
        <f t="shared" si="42"/>
        <v>1E-3</v>
      </c>
      <c r="BD89" s="57">
        <f t="shared" si="11"/>
        <v>0</v>
      </c>
      <c r="BE89" s="58">
        <f t="shared" si="12"/>
        <v>0</v>
      </c>
      <c r="BF89" s="58">
        <f t="shared" si="13"/>
        <v>0</v>
      </c>
      <c r="BG89" s="58">
        <f t="shared" si="14"/>
        <v>0</v>
      </c>
      <c r="BH89" s="58">
        <f t="shared" si="37"/>
        <v>0</v>
      </c>
      <c r="BI89" s="70">
        <f t="shared" si="15"/>
        <v>0</v>
      </c>
      <c r="BJ89" s="72">
        <f t="shared" si="38"/>
        <v>0</v>
      </c>
      <c r="BK89" s="58">
        <f t="shared" ref="BK89:BK152" si="56">BG89</f>
        <v>0</v>
      </c>
      <c r="BL89" s="80">
        <f>Fishery!Z95</f>
        <v>1.209824091039493E-4</v>
      </c>
      <c r="BM89" s="80">
        <f t="shared" si="39"/>
        <v>5.0000000000000004E-6</v>
      </c>
      <c r="BN89" s="70">
        <f t="shared" si="40"/>
        <v>1.209824091039493E-4</v>
      </c>
    </row>
    <row r="90" spans="1:66" x14ac:dyDescent="0.2">
      <c r="A90" s="4">
        <v>6</v>
      </c>
      <c r="B90">
        <v>1</v>
      </c>
      <c r="C90" s="9">
        <f t="shared" si="16"/>
        <v>4.166666666666667</v>
      </c>
      <c r="D90" s="9">
        <f t="shared" si="54"/>
        <v>8.6</v>
      </c>
      <c r="E90" s="9">
        <f t="shared" si="55"/>
        <v>8.2919526139763633</v>
      </c>
      <c r="F90" s="9">
        <f t="shared" si="19"/>
        <v>4.166666666666667</v>
      </c>
      <c r="I90" s="68">
        <f t="shared" si="43"/>
        <v>186.85316252105491</v>
      </c>
      <c r="J90" s="85">
        <f t="shared" si="20"/>
        <v>83.602753474069601</v>
      </c>
      <c r="K90" s="89">
        <f t="shared" si="21"/>
        <v>339.16891063419786</v>
      </c>
      <c r="L90" s="80">
        <f t="shared" si="22"/>
        <v>0</v>
      </c>
      <c r="M90" s="86">
        <f t="shared" si="23"/>
        <v>422.77166410826749</v>
      </c>
      <c r="O90" s="68">
        <f t="shared" si="24"/>
        <v>55.928109769515615</v>
      </c>
      <c r="P90" s="76">
        <f t="shared" si="25"/>
        <v>83.602753474069601</v>
      </c>
      <c r="Q90" s="83">
        <f t="shared" si="0"/>
        <v>27.867584491356535</v>
      </c>
      <c r="R90" s="85">
        <f t="shared" si="26"/>
        <v>25.379656154092366</v>
      </c>
      <c r="S90" s="80">
        <f t="shared" si="27"/>
        <v>0</v>
      </c>
      <c r="T90" s="80">
        <f t="shared" si="28"/>
        <v>0</v>
      </c>
      <c r="U90" s="89">
        <f t="shared" si="52"/>
        <v>5.5928109769515615</v>
      </c>
      <c r="V90" s="70">
        <f t="shared" si="53"/>
        <v>25.379656154092366</v>
      </c>
      <c r="X90" s="68">
        <f t="shared" si="30"/>
        <v>113.44767532232018</v>
      </c>
      <c r="Y90" s="76">
        <f t="shared" si="2"/>
        <v>339.16891063419786</v>
      </c>
      <c r="Z90" s="77">
        <f t="shared" si="3"/>
        <v>25.379656154092366</v>
      </c>
      <c r="AA90" s="77">
        <f t="shared" si="31"/>
        <v>364.5485667882902</v>
      </c>
      <c r="AB90" s="70">
        <f t="shared" si="32"/>
        <v>24.370513933898913</v>
      </c>
      <c r="AC90" s="72">
        <f t="shared" si="33"/>
        <v>0</v>
      </c>
      <c r="AD90" s="80">
        <f t="shared" si="34"/>
        <v>0</v>
      </c>
      <c r="AE90" s="89">
        <f>Fishery!X96</f>
        <v>15.511645562396762</v>
      </c>
      <c r="AF90" s="89">
        <f t="shared" si="50"/>
        <v>1.1344767532232019</v>
      </c>
      <c r="AG90" s="70">
        <f t="shared" si="51"/>
        <v>15.511645562396762</v>
      </c>
      <c r="AI90" s="56">
        <f t="shared" si="4"/>
        <v>113.44967532232019</v>
      </c>
      <c r="AK90" s="68">
        <f t="shared" si="41"/>
        <v>1E-3</v>
      </c>
      <c r="AL90" s="57">
        <f t="shared" si="5"/>
        <v>0</v>
      </c>
      <c r="AM90" s="58">
        <f t="shared" si="6"/>
        <v>0</v>
      </c>
      <c r="AN90" s="58">
        <f t="shared" si="7"/>
        <v>0</v>
      </c>
      <c r="AO90" s="20">
        <f t="shared" si="8"/>
        <v>0</v>
      </c>
      <c r="AP90" s="20">
        <f t="shared" si="9"/>
        <v>0</v>
      </c>
      <c r="AQ90" s="58">
        <f t="shared" si="44"/>
        <v>0</v>
      </c>
      <c r="AR90" s="59">
        <f t="shared" si="10"/>
        <v>0</v>
      </c>
      <c r="AS90" s="64">
        <f t="shared" si="45"/>
        <v>0</v>
      </c>
      <c r="AT90" s="58">
        <f t="shared" si="46"/>
        <v>0</v>
      </c>
      <c r="AU90" s="89">
        <f>Fishery!Y96</f>
        <v>1.7988936365838156E-4</v>
      </c>
      <c r="AV90" s="80">
        <f t="shared" si="48"/>
        <v>1.0000000000000001E-5</v>
      </c>
      <c r="AW90" s="70">
        <f t="shared" si="49"/>
        <v>1.7988936365838156E-4</v>
      </c>
      <c r="BC90" s="68">
        <f t="shared" si="42"/>
        <v>1E-3</v>
      </c>
      <c r="BD90" s="57">
        <f t="shared" si="11"/>
        <v>0</v>
      </c>
      <c r="BE90" s="58">
        <f t="shared" si="12"/>
        <v>0</v>
      </c>
      <c r="BF90" s="58">
        <f t="shared" si="13"/>
        <v>0</v>
      </c>
      <c r="BG90" s="58">
        <f t="shared" si="14"/>
        <v>0</v>
      </c>
      <c r="BH90" s="58">
        <f t="shared" si="37"/>
        <v>0</v>
      </c>
      <c r="BI90" s="70">
        <f t="shared" si="15"/>
        <v>0</v>
      </c>
      <c r="BJ90" s="72">
        <f t="shared" si="38"/>
        <v>0</v>
      </c>
      <c r="BK90" s="58">
        <f t="shared" si="56"/>
        <v>0</v>
      </c>
      <c r="BL90" s="80">
        <f>Fishery!Z96</f>
        <v>1.209824091039493E-4</v>
      </c>
      <c r="BM90" s="80">
        <f t="shared" si="39"/>
        <v>5.0000000000000004E-6</v>
      </c>
      <c r="BN90" s="70">
        <f t="shared" si="40"/>
        <v>1.209824091039493E-4</v>
      </c>
    </row>
    <row r="91" spans="1:66" x14ac:dyDescent="0.2">
      <c r="A91" s="4">
        <v>6</v>
      </c>
      <c r="B91">
        <v>2</v>
      </c>
      <c r="C91" s="9">
        <f t="shared" si="16"/>
        <v>4.166666666666667</v>
      </c>
      <c r="D91" s="9">
        <f t="shared" si="54"/>
        <v>6.990000000000002</v>
      </c>
      <c r="E91" s="9">
        <f t="shared" si="55"/>
        <v>6.7396219501970691</v>
      </c>
      <c r="F91" s="9">
        <f t="shared" si="19"/>
        <v>4.166666666666667</v>
      </c>
      <c r="I91" s="68">
        <f t="shared" si="43"/>
        <v>186.20631026595203</v>
      </c>
      <c r="J91" s="85">
        <f t="shared" si="20"/>
        <v>84.697737908356842</v>
      </c>
      <c r="K91" s="89">
        <f t="shared" si="21"/>
        <v>336.93098284561574</v>
      </c>
      <c r="L91" s="80">
        <f t="shared" si="22"/>
        <v>0</v>
      </c>
      <c r="M91" s="86">
        <f t="shared" si="23"/>
        <v>421.62872075397257</v>
      </c>
      <c r="O91" s="68">
        <f t="shared" si="24"/>
        <v>56.857456782335937</v>
      </c>
      <c r="P91" s="76">
        <f t="shared" si="25"/>
        <v>84.697737908356842</v>
      </c>
      <c r="Q91" s="83">
        <f t="shared" si="0"/>
        <v>28.232579302785613</v>
      </c>
      <c r="R91" s="85">
        <f t="shared" si="26"/>
        <v>25.720179365045727</v>
      </c>
      <c r="S91" s="80">
        <f t="shared" si="27"/>
        <v>0</v>
      </c>
      <c r="T91" s="80">
        <f t="shared" si="28"/>
        <v>0</v>
      </c>
      <c r="U91" s="89">
        <f t="shared" si="52"/>
        <v>5.6857456782335944</v>
      </c>
      <c r="V91" s="70">
        <f t="shared" si="53"/>
        <v>25.720179365045727</v>
      </c>
      <c r="X91" s="68">
        <f t="shared" si="30"/>
        <v>113.09061651978551</v>
      </c>
      <c r="Y91" s="76">
        <f t="shared" si="2"/>
        <v>336.93098284561574</v>
      </c>
      <c r="Z91" s="77">
        <f t="shared" si="3"/>
        <v>25.720179365045727</v>
      </c>
      <c r="AA91" s="77">
        <f t="shared" si="31"/>
        <v>362.65116221066148</v>
      </c>
      <c r="AB91" s="70">
        <f t="shared" si="32"/>
        <v>24.273208848481701</v>
      </c>
      <c r="AC91" s="72">
        <f t="shared" si="33"/>
        <v>0</v>
      </c>
      <c r="AD91" s="80">
        <f t="shared" si="34"/>
        <v>0</v>
      </c>
      <c r="AE91" s="89">
        <f>Fishery!X97</f>
        <v>15.462825085695799</v>
      </c>
      <c r="AF91" s="89">
        <f t="shared" si="50"/>
        <v>1.1309061651978551</v>
      </c>
      <c r="AG91" s="70">
        <f t="shared" si="51"/>
        <v>15.462825085695799</v>
      </c>
      <c r="AI91" s="56">
        <f t="shared" si="4"/>
        <v>113.09261651978552</v>
      </c>
      <c r="AK91" s="68">
        <f t="shared" si="41"/>
        <v>1E-3</v>
      </c>
      <c r="AL91" s="57">
        <f t="shared" si="5"/>
        <v>0</v>
      </c>
      <c r="AM91" s="58">
        <f t="shared" si="6"/>
        <v>0</v>
      </c>
      <c r="AN91" s="58">
        <f t="shared" si="7"/>
        <v>0</v>
      </c>
      <c r="AO91" s="20">
        <f t="shared" si="8"/>
        <v>0</v>
      </c>
      <c r="AP91" s="20">
        <f t="shared" si="9"/>
        <v>0</v>
      </c>
      <c r="AQ91" s="58">
        <f t="shared" si="44"/>
        <v>0</v>
      </c>
      <c r="AR91" s="59">
        <f t="shared" si="10"/>
        <v>0</v>
      </c>
      <c r="AS91" s="64">
        <f t="shared" si="45"/>
        <v>0</v>
      </c>
      <c r="AT91" s="58">
        <f t="shared" si="46"/>
        <v>0</v>
      </c>
      <c r="AU91" s="89">
        <f>Fishery!Y97</f>
        <v>1.7988936365838156E-4</v>
      </c>
      <c r="AV91" s="80">
        <f t="shared" si="48"/>
        <v>1.0000000000000001E-5</v>
      </c>
      <c r="AW91" s="70">
        <f t="shared" si="49"/>
        <v>1.7988936365838156E-4</v>
      </c>
      <c r="BC91" s="68">
        <f t="shared" si="42"/>
        <v>1E-3</v>
      </c>
      <c r="BD91" s="57">
        <f t="shared" si="11"/>
        <v>0</v>
      </c>
      <c r="BE91" s="58">
        <f t="shared" si="12"/>
        <v>0</v>
      </c>
      <c r="BF91" s="58">
        <f t="shared" si="13"/>
        <v>0</v>
      </c>
      <c r="BG91" s="58">
        <f t="shared" si="14"/>
        <v>0</v>
      </c>
      <c r="BH91" s="58">
        <f t="shared" si="37"/>
        <v>0</v>
      </c>
      <c r="BI91" s="70">
        <f t="shared" si="15"/>
        <v>0</v>
      </c>
      <c r="BJ91" s="72">
        <f t="shared" si="38"/>
        <v>0</v>
      </c>
      <c r="BK91" s="58">
        <f t="shared" si="56"/>
        <v>0</v>
      </c>
      <c r="BL91" s="80">
        <f>Fishery!Z97</f>
        <v>1.209824091039493E-4</v>
      </c>
      <c r="BM91" s="80">
        <f t="shared" si="39"/>
        <v>5.0000000000000004E-6</v>
      </c>
      <c r="BN91" s="70">
        <f t="shared" si="40"/>
        <v>1.209824091039493E-4</v>
      </c>
    </row>
    <row r="92" spans="1:66" x14ac:dyDescent="0.2">
      <c r="A92" s="4">
        <v>6</v>
      </c>
      <c r="B92">
        <v>3</v>
      </c>
      <c r="C92" s="9">
        <f t="shared" si="16"/>
        <v>4.166666666666667</v>
      </c>
      <c r="D92" s="9">
        <f t="shared" si="54"/>
        <v>4.875</v>
      </c>
      <c r="E92" s="9">
        <f t="shared" si="55"/>
        <v>4.7003801154807876</v>
      </c>
      <c r="F92" s="9">
        <f t="shared" si="19"/>
        <v>4.166666666666667</v>
      </c>
      <c r="I92" s="68">
        <f t="shared" si="43"/>
        <v>185.57426229510679</v>
      </c>
      <c r="J92" s="85">
        <f t="shared" si="20"/>
        <v>85.757019977241413</v>
      </c>
      <c r="K92" s="89">
        <f t="shared" si="21"/>
        <v>334.77822508230128</v>
      </c>
      <c r="L92" s="80">
        <f t="shared" si="22"/>
        <v>0</v>
      </c>
      <c r="M92" s="86">
        <f t="shared" si="23"/>
        <v>420.53524505954272</v>
      </c>
      <c r="O92" s="68">
        <f t="shared" si="24"/>
        <v>57.764624062513818</v>
      </c>
      <c r="P92" s="76">
        <f t="shared" si="25"/>
        <v>85.757019977241413</v>
      </c>
      <c r="Q92" s="83">
        <f t="shared" si="0"/>
        <v>28.585673325747138</v>
      </c>
      <c r="R92" s="85">
        <f t="shared" si="26"/>
        <v>26.05202100364847</v>
      </c>
      <c r="S92" s="80">
        <f t="shared" si="27"/>
        <v>0</v>
      </c>
      <c r="T92" s="80">
        <f t="shared" si="28"/>
        <v>0</v>
      </c>
      <c r="U92" s="89">
        <f t="shared" si="52"/>
        <v>5.7764624062513823</v>
      </c>
      <c r="V92" s="70">
        <f t="shared" si="53"/>
        <v>26.05202100364847</v>
      </c>
      <c r="X92" s="68">
        <f t="shared" si="30"/>
        <v>112.7507597706104</v>
      </c>
      <c r="Y92" s="76">
        <f t="shared" si="2"/>
        <v>334.77822508230128</v>
      </c>
      <c r="Z92" s="77">
        <f t="shared" si="3"/>
        <v>26.05202100364847</v>
      </c>
      <c r="AA92" s="77">
        <f t="shared" si="31"/>
        <v>360.83024608594974</v>
      </c>
      <c r="AB92" s="70">
        <f t="shared" si="32"/>
        <v>24.180141693099888</v>
      </c>
      <c r="AC92" s="72">
        <f t="shared" si="33"/>
        <v>0</v>
      </c>
      <c r="AD92" s="80">
        <f t="shared" si="34"/>
        <v>0</v>
      </c>
      <c r="AE92" s="89">
        <f>Fishery!X98</f>
        <v>15.416356637398248</v>
      </c>
      <c r="AF92" s="89">
        <f t="shared" si="50"/>
        <v>1.127507597706104</v>
      </c>
      <c r="AG92" s="70">
        <f t="shared" si="51"/>
        <v>15.416356637398248</v>
      </c>
      <c r="AI92" s="56">
        <f t="shared" si="4"/>
        <v>112.75275977061041</v>
      </c>
      <c r="AK92" s="68">
        <f t="shared" si="41"/>
        <v>1E-3</v>
      </c>
      <c r="AL92" s="57">
        <f t="shared" si="5"/>
        <v>0</v>
      </c>
      <c r="AM92" s="58">
        <f t="shared" si="6"/>
        <v>0</v>
      </c>
      <c r="AN92" s="58">
        <f t="shared" si="7"/>
        <v>0</v>
      </c>
      <c r="AO92" s="20">
        <f t="shared" si="8"/>
        <v>0</v>
      </c>
      <c r="AP92" s="20">
        <f t="shared" si="9"/>
        <v>0</v>
      </c>
      <c r="AQ92" s="58">
        <f t="shared" si="44"/>
        <v>0</v>
      </c>
      <c r="AR92" s="59">
        <f t="shared" si="10"/>
        <v>0</v>
      </c>
      <c r="AS92" s="64">
        <f t="shared" si="45"/>
        <v>0</v>
      </c>
      <c r="AT92" s="58">
        <f t="shared" si="46"/>
        <v>0</v>
      </c>
      <c r="AU92" s="89">
        <f>Fishery!Y98</f>
        <v>1.7988936365838156E-4</v>
      </c>
      <c r="AV92" s="80">
        <f t="shared" si="48"/>
        <v>1.0000000000000001E-5</v>
      </c>
      <c r="AW92" s="70">
        <f t="shared" si="49"/>
        <v>1.7988936365838156E-4</v>
      </c>
      <c r="BC92" s="68">
        <f t="shared" si="42"/>
        <v>1E-3</v>
      </c>
      <c r="BD92" s="57">
        <f t="shared" si="11"/>
        <v>0</v>
      </c>
      <c r="BE92" s="58">
        <f t="shared" si="12"/>
        <v>0</v>
      </c>
      <c r="BF92" s="58">
        <f t="shared" si="13"/>
        <v>0</v>
      </c>
      <c r="BG92" s="58">
        <f t="shared" si="14"/>
        <v>0</v>
      </c>
      <c r="BH92" s="58">
        <f t="shared" si="37"/>
        <v>0</v>
      </c>
      <c r="BI92" s="70">
        <f t="shared" si="15"/>
        <v>0</v>
      </c>
      <c r="BJ92" s="72">
        <f t="shared" si="38"/>
        <v>0</v>
      </c>
      <c r="BK92" s="58">
        <f t="shared" si="56"/>
        <v>0</v>
      </c>
      <c r="BL92" s="80">
        <f>Fishery!Z98</f>
        <v>1.209824091039493E-4</v>
      </c>
      <c r="BM92" s="80">
        <f t="shared" si="39"/>
        <v>5.0000000000000004E-6</v>
      </c>
      <c r="BN92" s="70">
        <f t="shared" si="40"/>
        <v>1.209824091039493E-4</v>
      </c>
    </row>
    <row r="93" spans="1:66" x14ac:dyDescent="0.2">
      <c r="A93" s="4">
        <v>6</v>
      </c>
      <c r="B93">
        <v>4</v>
      </c>
      <c r="C93" s="9">
        <f t="shared" si="16"/>
        <v>4.166666666666667</v>
      </c>
      <c r="D93" s="9">
        <f t="shared" si="54"/>
        <v>3.25</v>
      </c>
      <c r="E93" s="9">
        <f t="shared" si="55"/>
        <v>3.1335867436538583</v>
      </c>
      <c r="F93" s="9">
        <f t="shared" si="19"/>
        <v>4.166666666666667</v>
      </c>
      <c r="I93" s="68">
        <f t="shared" si="43"/>
        <v>184.93368041335253</v>
      </c>
      <c r="J93" s="85">
        <f t="shared" si="20"/>
        <v>86.766497275505941</v>
      </c>
      <c r="K93" s="89">
        <f t="shared" si="21"/>
        <v>332.66397223133862</v>
      </c>
      <c r="L93" s="80">
        <f t="shared" si="22"/>
        <v>0</v>
      </c>
      <c r="M93" s="86">
        <f t="shared" si="23"/>
        <v>419.43046950684459</v>
      </c>
      <c r="O93" s="68">
        <f t="shared" si="24"/>
        <v>58.647035711376866</v>
      </c>
      <c r="P93" s="76">
        <f t="shared" si="25"/>
        <v>86.766497275505941</v>
      </c>
      <c r="Q93" s="83">
        <f t="shared" si="0"/>
        <v>28.922165758501979</v>
      </c>
      <c r="R93" s="85">
        <f t="shared" si="26"/>
        <v>26.37398960499349</v>
      </c>
      <c r="S93" s="80">
        <f t="shared" si="27"/>
        <v>0</v>
      </c>
      <c r="T93" s="80">
        <f t="shared" si="28"/>
        <v>0</v>
      </c>
      <c r="U93" s="89">
        <f t="shared" si="52"/>
        <v>5.8647035711376869</v>
      </c>
      <c r="V93" s="70">
        <f t="shared" si="53"/>
        <v>26.37398960499349</v>
      </c>
      <c r="X93" s="68">
        <f t="shared" si="30"/>
        <v>112.42678033545195</v>
      </c>
      <c r="Y93" s="76">
        <f t="shared" si="2"/>
        <v>332.66397223133862</v>
      </c>
      <c r="Z93" s="77">
        <f t="shared" si="3"/>
        <v>26.37398960499349</v>
      </c>
      <c r="AA93" s="77">
        <f t="shared" si="31"/>
        <v>359.0379618363321</v>
      </c>
      <c r="AB93" s="70">
        <f t="shared" si="32"/>
        <v>24.088246965082849</v>
      </c>
      <c r="AC93" s="72">
        <f t="shared" si="33"/>
        <v>0</v>
      </c>
      <c r="AD93" s="80">
        <f t="shared" si="34"/>
        <v>0</v>
      </c>
      <c r="AE93" s="89">
        <f>Fishery!X99</f>
        <v>15.372059086536977</v>
      </c>
      <c r="AF93" s="89">
        <f t="shared" si="50"/>
        <v>1.1242678033545195</v>
      </c>
      <c r="AG93" s="70">
        <f t="shared" si="51"/>
        <v>15.372059086536977</v>
      </c>
      <c r="AI93" s="56">
        <f t="shared" si="4"/>
        <v>112.42878033545196</v>
      </c>
      <c r="AK93" s="68">
        <f t="shared" si="41"/>
        <v>1E-3</v>
      </c>
      <c r="AL93" s="57">
        <f t="shared" si="5"/>
        <v>0</v>
      </c>
      <c r="AM93" s="58">
        <f t="shared" si="6"/>
        <v>0</v>
      </c>
      <c r="AN93" s="58">
        <f t="shared" si="7"/>
        <v>0</v>
      </c>
      <c r="AO93" s="20">
        <f t="shared" si="8"/>
        <v>0</v>
      </c>
      <c r="AP93" s="20">
        <f t="shared" si="9"/>
        <v>0</v>
      </c>
      <c r="AQ93" s="58">
        <f t="shared" si="44"/>
        <v>0</v>
      </c>
      <c r="AR93" s="59">
        <f t="shared" si="10"/>
        <v>0</v>
      </c>
      <c r="AS93" s="64">
        <f t="shared" si="45"/>
        <v>0</v>
      </c>
      <c r="AT93" s="58">
        <f t="shared" si="46"/>
        <v>0</v>
      </c>
      <c r="AU93" s="89">
        <f>Fishery!Y99</f>
        <v>1.7988936365838156E-4</v>
      </c>
      <c r="AV93" s="80">
        <f t="shared" si="48"/>
        <v>1.0000000000000001E-5</v>
      </c>
      <c r="AW93" s="70">
        <f t="shared" si="49"/>
        <v>1.7988936365838156E-4</v>
      </c>
      <c r="BC93" s="68">
        <f t="shared" si="42"/>
        <v>1E-3</v>
      </c>
      <c r="BD93" s="57">
        <f t="shared" si="11"/>
        <v>0</v>
      </c>
      <c r="BE93" s="58">
        <f t="shared" si="12"/>
        <v>0</v>
      </c>
      <c r="BF93" s="58">
        <f t="shared" si="13"/>
        <v>0</v>
      </c>
      <c r="BG93" s="58">
        <f t="shared" si="14"/>
        <v>0</v>
      </c>
      <c r="BH93" s="58">
        <f t="shared" si="37"/>
        <v>0</v>
      </c>
      <c r="BI93" s="70">
        <f t="shared" si="15"/>
        <v>0</v>
      </c>
      <c r="BJ93" s="72">
        <f t="shared" si="38"/>
        <v>0</v>
      </c>
      <c r="BK93" s="58">
        <f t="shared" si="56"/>
        <v>0</v>
      </c>
      <c r="BL93" s="80">
        <f>Fishery!Z99</f>
        <v>1.209824091039493E-4</v>
      </c>
      <c r="BM93" s="80">
        <f t="shared" si="39"/>
        <v>5.0000000000000004E-6</v>
      </c>
      <c r="BN93" s="70">
        <f t="shared" si="40"/>
        <v>1.209824091039493E-4</v>
      </c>
    </row>
    <row r="94" spans="1:66" x14ac:dyDescent="0.2">
      <c r="A94" s="4">
        <v>6</v>
      </c>
      <c r="B94">
        <v>5</v>
      </c>
      <c r="C94" s="9">
        <f t="shared" si="16"/>
        <v>4.166666666666667</v>
      </c>
      <c r="D94" s="9">
        <f t="shared" si="54"/>
        <v>2.1150000000000029</v>
      </c>
      <c r="E94" s="9">
        <f t="shared" si="55"/>
        <v>2.0392418347162828</v>
      </c>
      <c r="F94" s="9">
        <f t="shared" si="19"/>
        <v>4.166666666666667</v>
      </c>
      <c r="I94" s="68">
        <f t="shared" si="43"/>
        <v>184.27929351250361</v>
      </c>
      <c r="J94" s="85">
        <f t="shared" si="20"/>
        <v>87.715488018748459</v>
      </c>
      <c r="K94" s="89">
        <f t="shared" si="21"/>
        <v>330.5697931230078</v>
      </c>
      <c r="L94" s="80">
        <f t="shared" si="22"/>
        <v>0</v>
      </c>
      <c r="M94" s="86">
        <f t="shared" si="23"/>
        <v>418.28528114175629</v>
      </c>
      <c r="O94" s="68">
        <f t="shared" si="24"/>
        <v>59.499012576796126</v>
      </c>
      <c r="P94" s="76">
        <f t="shared" si="25"/>
        <v>87.715488018748459</v>
      </c>
      <c r="Q94" s="83">
        <f t="shared" ref="Q94:Q157" si="57">P94/$B$17</f>
        <v>29.238496006249488</v>
      </c>
      <c r="R94" s="85">
        <f t="shared" si="26"/>
        <v>26.683106798974393</v>
      </c>
      <c r="S94" s="80">
        <f t="shared" si="27"/>
        <v>0</v>
      </c>
      <c r="T94" s="80">
        <f t="shared" si="28"/>
        <v>0</v>
      </c>
      <c r="U94" s="89">
        <f t="shared" si="52"/>
        <v>5.9499012576796133</v>
      </c>
      <c r="V94" s="70">
        <f t="shared" si="53"/>
        <v>26.683106798974393</v>
      </c>
      <c r="X94" s="68">
        <f t="shared" si="30"/>
        <v>112.11575471329954</v>
      </c>
      <c r="Y94" s="76">
        <f t="shared" ref="Y94:Y157" si="58">X94*I94*$Y$11*$AJ$4</f>
        <v>330.5697931230078</v>
      </c>
      <c r="Z94" s="77">
        <f t="shared" ref="Z94:Z157" si="59">X94*O94*$Y$11*$AJ$5</f>
        <v>26.683106798974393</v>
      </c>
      <c r="AA94" s="77">
        <f t="shared" si="31"/>
        <v>357.25289992198219</v>
      </c>
      <c r="AB94" s="70">
        <f t="shared" si="32"/>
        <v>23.996000420059787</v>
      </c>
      <c r="AC94" s="72">
        <f t="shared" si="33"/>
        <v>0</v>
      </c>
      <c r="AD94" s="80">
        <f t="shared" si="34"/>
        <v>0</v>
      </c>
      <c r="AE94" s="89">
        <f>Fishery!X100</f>
        <v>15.329532704238309</v>
      </c>
      <c r="AF94" s="89">
        <f t="shared" si="50"/>
        <v>1.1211575471329953</v>
      </c>
      <c r="AG94" s="70">
        <f t="shared" si="51"/>
        <v>15.329532704238309</v>
      </c>
      <c r="AI94" s="56">
        <f t="shared" ref="AI94:AI157" si="60">X94+AK94+BC94</f>
        <v>112.11775471329955</v>
      </c>
      <c r="AK94" s="68">
        <f t="shared" si="41"/>
        <v>1E-3</v>
      </c>
      <c r="AL94" s="57">
        <f t="shared" ref="AL94:AL157" si="61">AK94*$AL$11*$AK$4*I94</f>
        <v>0</v>
      </c>
      <c r="AM94" s="58">
        <f t="shared" ref="AM94:AM157" si="62">AK94*$AL$11*$AK$5*O94</f>
        <v>0</v>
      </c>
      <c r="AN94" s="58">
        <f t="shared" ref="AN94:AN157" si="63">AK94*$AL$11*$AK$6*X94</f>
        <v>0</v>
      </c>
      <c r="AO94" s="20">
        <f t="shared" ref="AO94:AO157" si="64">AK94*$AL$11*$AK$6*AK94</f>
        <v>0</v>
      </c>
      <c r="AP94" s="20">
        <f t="shared" ref="AP94:AP157" si="65">AK94*$AL$11*$AK$6*BC94</f>
        <v>0</v>
      </c>
      <c r="AQ94" s="58">
        <f t="shared" si="44"/>
        <v>0</v>
      </c>
      <c r="AR94" s="59">
        <f t="shared" ref="AR94:AR157" si="66">AL94/$AO$4+AM94/$AO$5+SUM(AN94:AP94)/$AO$6</f>
        <v>0</v>
      </c>
      <c r="AS94" s="64">
        <f t="shared" si="45"/>
        <v>0</v>
      </c>
      <c r="AT94" s="58">
        <f t="shared" si="46"/>
        <v>0</v>
      </c>
      <c r="AU94" s="89">
        <f>Fishery!Y100</f>
        <v>1.7988936365838156E-4</v>
      </c>
      <c r="AV94" s="80">
        <f t="shared" si="48"/>
        <v>1.0000000000000001E-5</v>
      </c>
      <c r="AW94" s="70">
        <f t="shared" si="49"/>
        <v>1.7988936365838156E-4</v>
      </c>
      <c r="BC94" s="68">
        <f t="shared" si="42"/>
        <v>1E-3</v>
      </c>
      <c r="BD94" s="57">
        <f t="shared" ref="BD94:BD157" si="67">BC94*$BD$11*$AL$5*O94</f>
        <v>0</v>
      </c>
      <c r="BE94" s="58">
        <f t="shared" ref="BE94:BE157" si="68">BC94*$BD$11*$AL$6*X94</f>
        <v>0</v>
      </c>
      <c r="BF94" s="58">
        <f t="shared" ref="BF94:BF157" si="69">BC94*$BD$11*$AL$6*AK94</f>
        <v>0</v>
      </c>
      <c r="BG94" s="58">
        <f t="shared" ref="BG94:BG157" si="70">BC94*$BD$11*$AL$6*BC94</f>
        <v>0</v>
      </c>
      <c r="BH94" s="58">
        <f t="shared" si="37"/>
        <v>0</v>
      </c>
      <c r="BI94" s="70">
        <f t="shared" ref="BI94:BI157" si="71">BD94/$AO$5+SUM(BE94:BG94)/$AO$6</f>
        <v>0</v>
      </c>
      <c r="BJ94" s="72">
        <f t="shared" si="38"/>
        <v>0</v>
      </c>
      <c r="BK94" s="58">
        <f t="shared" si="56"/>
        <v>0</v>
      </c>
      <c r="BL94" s="80">
        <f>Fishery!Z100</f>
        <v>1.209824091039493E-4</v>
      </c>
      <c r="BM94" s="80">
        <f t="shared" si="39"/>
        <v>5.0000000000000004E-6</v>
      </c>
      <c r="BN94" s="70">
        <f t="shared" si="40"/>
        <v>1.209824091039493E-4</v>
      </c>
    </row>
    <row r="95" spans="1:66" x14ac:dyDescent="0.2">
      <c r="A95" s="4">
        <v>6</v>
      </c>
      <c r="B95">
        <v>6</v>
      </c>
      <c r="C95" s="9">
        <f t="shared" ref="C95:C158" si="72">$B$4/COUNT($B$30:$B$269)</f>
        <v>4.166666666666667</v>
      </c>
      <c r="D95" s="9">
        <f t="shared" si="54"/>
        <v>1.470000000000002</v>
      </c>
      <c r="E95" s="9">
        <f t="shared" si="55"/>
        <v>1.4173453886680547</v>
      </c>
      <c r="F95" s="9">
        <f t="shared" ref="F95:F158" si="73">IF($B$5=1,C95,IF($B$5=2,D95,E95))</f>
        <v>4.166666666666667</v>
      </c>
      <c r="I95" s="68">
        <f t="shared" si="43"/>
        <v>183.62362922251344</v>
      </c>
      <c r="J95" s="85">
        <f t="shared" ref="J95:J158" si="74">P95</f>
        <v>88.60169184458347</v>
      </c>
      <c r="K95" s="89">
        <f t="shared" ref="K95:K158" si="75">Y95</f>
        <v>328.50842163171455</v>
      </c>
      <c r="L95" s="80">
        <f t="shared" ref="L95:L158" si="76">AL95</f>
        <v>0</v>
      </c>
      <c r="M95" s="86">
        <f t="shared" ref="M95:M158" si="77">SUM(J95:L95)</f>
        <v>417.11011347629801</v>
      </c>
      <c r="O95" s="68">
        <f t="shared" ref="O95:O158" si="78">MAX(0.001,(O94+Q94*(1-O94/$B$15)-V94))</f>
        <v>60.314740142468779</v>
      </c>
      <c r="P95" s="76">
        <f t="shared" ref="P95:P158" si="79">I95*O95*$B$14</f>
        <v>88.60169184458347</v>
      </c>
      <c r="Q95" s="83">
        <f t="shared" si="57"/>
        <v>29.533897281527825</v>
      </c>
      <c r="R95" s="85">
        <f t="shared" ref="R95:R158" si="80">Z95</f>
        <v>26.976239617450229</v>
      </c>
      <c r="S95" s="80">
        <f t="shared" ref="S95:S158" si="81">AM95</f>
        <v>0</v>
      </c>
      <c r="T95" s="80">
        <f t="shared" ref="T95:T158" si="82">BD95</f>
        <v>0</v>
      </c>
      <c r="U95" s="89">
        <f t="shared" si="52"/>
        <v>6.0314740142468786</v>
      </c>
      <c r="V95" s="70">
        <f t="shared" si="53"/>
        <v>26.976239617450229</v>
      </c>
      <c r="X95" s="68">
        <f t="shared" ref="X95:X158" si="83">MAX(0.001,(X94+AB94*(1-X94/$Y$12)-AG94))</f>
        <v>111.81445677180217</v>
      </c>
      <c r="Y95" s="76">
        <f t="shared" si="58"/>
        <v>328.50842163171455</v>
      </c>
      <c r="Z95" s="77">
        <f t="shared" si="59"/>
        <v>26.976239617450229</v>
      </c>
      <c r="AA95" s="77">
        <f t="shared" ref="AA95:AA158" si="84">SUM(Y95:Z95)</f>
        <v>355.48466124916479</v>
      </c>
      <c r="AB95" s="70">
        <f t="shared" ref="AB95:AB158" si="85">Y95/$AO$4+Z95/$AO$5</f>
        <v>23.903806304163439</v>
      </c>
      <c r="AC95" s="72">
        <f t="shared" ref="AC95:AC158" si="86">AN95</f>
        <v>0</v>
      </c>
      <c r="AD95" s="80">
        <f t="shared" ref="AD95:AD158" si="87">BE95</f>
        <v>0</v>
      </c>
      <c r="AE95" s="89">
        <f>Fishery!X101</f>
        <v>15.288336382992338</v>
      </c>
      <c r="AF95" s="89">
        <f t="shared" si="50"/>
        <v>1.1181445677180217</v>
      </c>
      <c r="AG95" s="70">
        <f t="shared" si="51"/>
        <v>15.288336382992338</v>
      </c>
      <c r="AI95" s="56">
        <f t="shared" si="60"/>
        <v>111.81645677180218</v>
      </c>
      <c r="AK95" s="68">
        <f t="shared" si="41"/>
        <v>1E-3</v>
      </c>
      <c r="AL95" s="57">
        <f t="shared" si="61"/>
        <v>0</v>
      </c>
      <c r="AM95" s="58">
        <f t="shared" si="62"/>
        <v>0</v>
      </c>
      <c r="AN95" s="58">
        <f t="shared" si="63"/>
        <v>0</v>
      </c>
      <c r="AO95" s="20">
        <f t="shared" si="64"/>
        <v>0</v>
      </c>
      <c r="AP95" s="20">
        <f t="shared" si="65"/>
        <v>0</v>
      </c>
      <c r="AQ95" s="58">
        <f t="shared" si="44"/>
        <v>0</v>
      </c>
      <c r="AR95" s="59">
        <f t="shared" si="66"/>
        <v>0</v>
      </c>
      <c r="AS95" s="64">
        <f t="shared" si="45"/>
        <v>0</v>
      </c>
      <c r="AT95" s="58">
        <f t="shared" si="46"/>
        <v>0</v>
      </c>
      <c r="AU95" s="89">
        <f>Fishery!Y101</f>
        <v>1.7988936365838156E-4</v>
      </c>
      <c r="AV95" s="80">
        <f t="shared" si="48"/>
        <v>1.0000000000000001E-5</v>
      </c>
      <c r="AW95" s="70">
        <f t="shared" si="49"/>
        <v>1.7988936365838156E-4</v>
      </c>
      <c r="BC95" s="68">
        <f t="shared" si="42"/>
        <v>1E-3</v>
      </c>
      <c r="BD95" s="57">
        <f t="shared" si="67"/>
        <v>0</v>
      </c>
      <c r="BE95" s="58">
        <f t="shared" si="68"/>
        <v>0</v>
      </c>
      <c r="BF95" s="58">
        <f t="shared" si="69"/>
        <v>0</v>
      </c>
      <c r="BG95" s="58">
        <f t="shared" si="70"/>
        <v>0</v>
      </c>
      <c r="BH95" s="58">
        <f t="shared" ref="BH95:BH158" si="88">SUM(BD95:BG95)</f>
        <v>0</v>
      </c>
      <c r="BI95" s="70">
        <f t="shared" si="71"/>
        <v>0</v>
      </c>
      <c r="BJ95" s="72">
        <f t="shared" ref="BJ95:BJ158" si="89">AP95</f>
        <v>0</v>
      </c>
      <c r="BK95" s="58">
        <f t="shared" si="56"/>
        <v>0</v>
      </c>
      <c r="BL95" s="80">
        <f>Fishery!Z101</f>
        <v>1.209824091039493E-4</v>
      </c>
      <c r="BM95" s="80">
        <f t="shared" ref="BM95:BM158" si="90">$BD$14*BC95</f>
        <v>5.0000000000000004E-6</v>
      </c>
      <c r="BN95" s="70">
        <f t="shared" ref="BN95:BN158" si="91">MAX(BM95,SUM(BJ95:BL95))</f>
        <v>1.209824091039493E-4</v>
      </c>
    </row>
    <row r="96" spans="1:66" x14ac:dyDescent="0.2">
      <c r="A96" s="4">
        <v>6</v>
      </c>
      <c r="B96">
        <v>7</v>
      </c>
      <c r="C96" s="9">
        <f t="shared" si="72"/>
        <v>4.166666666666667</v>
      </c>
      <c r="D96" s="9">
        <f t="shared" si="54"/>
        <v>1.3149999999999995</v>
      </c>
      <c r="E96" s="9">
        <f t="shared" si="55"/>
        <v>1.2678974055091761</v>
      </c>
      <c r="F96" s="9">
        <f t="shared" si="73"/>
        <v>4.166666666666667</v>
      </c>
      <c r="I96" s="68">
        <f t="shared" si="43"/>
        <v>182.98950712801118</v>
      </c>
      <c r="J96" s="85">
        <f t="shared" si="74"/>
        <v>89.432196069038156</v>
      </c>
      <c r="K96" s="89">
        <f t="shared" si="75"/>
        <v>326.5136613123093</v>
      </c>
      <c r="L96" s="80">
        <f t="shared" si="76"/>
        <v>0</v>
      </c>
      <c r="M96" s="86">
        <f t="shared" si="77"/>
        <v>415.94585738134742</v>
      </c>
      <c r="O96" s="68">
        <f t="shared" si="78"/>
        <v>61.091068466616662</v>
      </c>
      <c r="P96" s="76">
        <f t="shared" si="79"/>
        <v>89.432196069038156</v>
      </c>
      <c r="Q96" s="83">
        <f t="shared" si="57"/>
        <v>29.810732023012719</v>
      </c>
      <c r="R96" s="85">
        <f t="shared" si="80"/>
        <v>27.251656053374006</v>
      </c>
      <c r="S96" s="80">
        <f t="shared" si="81"/>
        <v>0</v>
      </c>
      <c r="T96" s="80">
        <f t="shared" si="82"/>
        <v>0</v>
      </c>
      <c r="U96" s="89">
        <f t="shared" si="52"/>
        <v>6.1091068466616667</v>
      </c>
      <c r="V96" s="70">
        <f t="shared" si="53"/>
        <v>27.251656053374006</v>
      </c>
      <c r="X96" s="68">
        <f t="shared" si="83"/>
        <v>111.52062297071188</v>
      </c>
      <c r="Y96" s="76">
        <f t="shared" si="58"/>
        <v>326.5136613123093</v>
      </c>
      <c r="Z96" s="77">
        <f t="shared" si="59"/>
        <v>27.251656053374006</v>
      </c>
      <c r="AA96" s="77">
        <f t="shared" si="84"/>
        <v>353.7653173656833</v>
      </c>
      <c r="AB96" s="70">
        <f t="shared" si="85"/>
        <v>23.813560838691082</v>
      </c>
      <c r="AC96" s="72">
        <f t="shared" si="86"/>
        <v>0</v>
      </c>
      <c r="AD96" s="80">
        <f t="shared" si="87"/>
        <v>0</v>
      </c>
      <c r="AE96" s="89">
        <f>Fishery!X102</f>
        <v>15.248160630040021</v>
      </c>
      <c r="AF96" s="89">
        <f t="shared" si="50"/>
        <v>1.1152062297071188</v>
      </c>
      <c r="AG96" s="70">
        <f t="shared" si="51"/>
        <v>15.248160630040021</v>
      </c>
      <c r="AI96" s="56">
        <f t="shared" si="60"/>
        <v>111.52262297071189</v>
      </c>
      <c r="AK96" s="68">
        <f t="shared" ref="AK96:AK159" si="92">MAX(0.001,AK95+AR95*(1-AK95/$AL$12)-AW95)</f>
        <v>1E-3</v>
      </c>
      <c r="AL96" s="57">
        <f t="shared" si="61"/>
        <v>0</v>
      </c>
      <c r="AM96" s="58">
        <f t="shared" si="62"/>
        <v>0</v>
      </c>
      <c r="AN96" s="58">
        <f t="shared" si="63"/>
        <v>0</v>
      </c>
      <c r="AO96" s="20">
        <f t="shared" si="64"/>
        <v>0</v>
      </c>
      <c r="AP96" s="20">
        <f t="shared" si="65"/>
        <v>0</v>
      </c>
      <c r="AQ96" s="58">
        <f t="shared" si="44"/>
        <v>0</v>
      </c>
      <c r="AR96" s="59">
        <f t="shared" si="66"/>
        <v>0</v>
      </c>
      <c r="AS96" s="64">
        <f t="shared" si="45"/>
        <v>0</v>
      </c>
      <c r="AT96" s="58">
        <f t="shared" si="46"/>
        <v>0</v>
      </c>
      <c r="AU96" s="89">
        <f>Fishery!Y102</f>
        <v>1.7988936365838156E-4</v>
      </c>
      <c r="AV96" s="80">
        <f t="shared" si="48"/>
        <v>1.0000000000000001E-5</v>
      </c>
      <c r="AW96" s="70">
        <f t="shared" si="49"/>
        <v>1.7988936365838156E-4</v>
      </c>
      <c r="BC96" s="68">
        <f t="shared" ref="BC96:BC159" si="93">MAX(0.001,BC95+BI95*(1-BC95/$BD$12)-BN95)</f>
        <v>1E-3</v>
      </c>
      <c r="BD96" s="57">
        <f t="shared" si="67"/>
        <v>0</v>
      </c>
      <c r="BE96" s="58">
        <f t="shared" si="68"/>
        <v>0</v>
      </c>
      <c r="BF96" s="58">
        <f t="shared" si="69"/>
        <v>0</v>
      </c>
      <c r="BG96" s="58">
        <f t="shared" si="70"/>
        <v>0</v>
      </c>
      <c r="BH96" s="58">
        <f t="shared" si="88"/>
        <v>0</v>
      </c>
      <c r="BI96" s="70">
        <f t="shared" si="71"/>
        <v>0</v>
      </c>
      <c r="BJ96" s="72">
        <f t="shared" si="89"/>
        <v>0</v>
      </c>
      <c r="BK96" s="58">
        <f t="shared" si="56"/>
        <v>0</v>
      </c>
      <c r="BL96" s="80">
        <f>Fishery!Z102</f>
        <v>1.209824091039493E-4</v>
      </c>
      <c r="BM96" s="80">
        <f t="shared" si="90"/>
        <v>5.0000000000000004E-6</v>
      </c>
      <c r="BN96" s="70">
        <f t="shared" si="91"/>
        <v>1.209824091039493E-4</v>
      </c>
    </row>
    <row r="97" spans="1:66" x14ac:dyDescent="0.2">
      <c r="A97" s="4">
        <v>6</v>
      </c>
      <c r="B97">
        <v>8</v>
      </c>
      <c r="C97" s="9">
        <f t="shared" si="72"/>
        <v>4.166666666666667</v>
      </c>
      <c r="D97" s="9">
        <f t="shared" si="54"/>
        <v>1.6500000000000015</v>
      </c>
      <c r="E97" s="9">
        <f t="shared" si="55"/>
        <v>1.5908978852396525</v>
      </c>
      <c r="F97" s="9">
        <f t="shared" si="73"/>
        <v>4.166666666666667</v>
      </c>
      <c r="I97" s="68">
        <f t="shared" ref="I97:I160" si="94">MAX(0.001,(I96+I96*($B$8*F96)*(1-I96/$B$9)-M96))+M96*$B$11</f>
        <v>182.39910400744526</v>
      </c>
      <c r="J97" s="85">
        <f t="shared" si="74"/>
        <v>90.220397082806372</v>
      </c>
      <c r="K97" s="89">
        <f t="shared" si="75"/>
        <v>324.62277526910594</v>
      </c>
      <c r="L97" s="80">
        <f t="shared" si="76"/>
        <v>0</v>
      </c>
      <c r="M97" s="86">
        <f t="shared" si="77"/>
        <v>414.8431723519123</v>
      </c>
      <c r="O97" s="68">
        <f t="shared" si="78"/>
        <v>61.828974965197546</v>
      </c>
      <c r="P97" s="76">
        <f t="shared" si="79"/>
        <v>90.220397082806372</v>
      </c>
      <c r="Q97" s="83">
        <f t="shared" si="57"/>
        <v>30.073465694268791</v>
      </c>
      <c r="R97" s="85">
        <f t="shared" si="80"/>
        <v>27.509857510631232</v>
      </c>
      <c r="S97" s="80">
        <f t="shared" si="81"/>
        <v>0</v>
      </c>
      <c r="T97" s="80">
        <f t="shared" si="82"/>
        <v>0</v>
      </c>
      <c r="U97" s="89">
        <f t="shared" si="52"/>
        <v>6.1828974965197547</v>
      </c>
      <c r="V97" s="70">
        <f t="shared" si="53"/>
        <v>27.509857510631232</v>
      </c>
      <c r="X97" s="68">
        <f t="shared" si="83"/>
        <v>111.23367937975702</v>
      </c>
      <c r="Y97" s="76">
        <f t="shared" si="58"/>
        <v>324.62277526910594</v>
      </c>
      <c r="Z97" s="77">
        <f t="shared" si="59"/>
        <v>27.509857510631232</v>
      </c>
      <c r="AA97" s="77">
        <f t="shared" si="84"/>
        <v>352.13263277973715</v>
      </c>
      <c r="AB97" s="70">
        <f t="shared" si="85"/>
        <v>23.727655643148026</v>
      </c>
      <c r="AC97" s="72">
        <f t="shared" si="86"/>
        <v>0</v>
      </c>
      <c r="AD97" s="80">
        <f t="shared" si="87"/>
        <v>0</v>
      </c>
      <c r="AE97" s="89">
        <f>Fishery!X103</f>
        <v>15.208926972173982</v>
      </c>
      <c r="AF97" s="89">
        <f t="shared" si="50"/>
        <v>1.1123367937975703</v>
      </c>
      <c r="AG97" s="70">
        <f t="shared" si="51"/>
        <v>15.208926972173982</v>
      </c>
      <c r="AI97" s="56">
        <f t="shared" si="60"/>
        <v>111.23567937975703</v>
      </c>
      <c r="AK97" s="68">
        <f t="shared" si="92"/>
        <v>1E-3</v>
      </c>
      <c r="AL97" s="57">
        <f t="shared" si="61"/>
        <v>0</v>
      </c>
      <c r="AM97" s="58">
        <f t="shared" si="62"/>
        <v>0</v>
      </c>
      <c r="AN97" s="58">
        <f t="shared" si="63"/>
        <v>0</v>
      </c>
      <c r="AO97" s="20">
        <f t="shared" si="64"/>
        <v>0</v>
      </c>
      <c r="AP97" s="20">
        <f t="shared" si="65"/>
        <v>0</v>
      </c>
      <c r="AQ97" s="58">
        <f t="shared" ref="AQ97:AQ160" si="95">SUM(AL97:AP97)</f>
        <v>0</v>
      </c>
      <c r="AR97" s="59">
        <f t="shared" si="66"/>
        <v>0</v>
      </c>
      <c r="AS97" s="64">
        <f t="shared" ref="AS97:AS160" si="96">AO97</f>
        <v>0</v>
      </c>
      <c r="AT97" s="58">
        <f t="shared" ref="AT97:AT160" si="97">BF97</f>
        <v>0</v>
      </c>
      <c r="AU97" s="89">
        <f>Fishery!Y103</f>
        <v>1.7988936365838156E-4</v>
      </c>
      <c r="AV97" s="80">
        <f t="shared" si="48"/>
        <v>1.0000000000000001E-5</v>
      </c>
      <c r="AW97" s="70">
        <f t="shared" si="49"/>
        <v>1.7988936365838156E-4</v>
      </c>
      <c r="BC97" s="68">
        <f t="shared" si="93"/>
        <v>1E-3</v>
      </c>
      <c r="BD97" s="57">
        <f t="shared" si="67"/>
        <v>0</v>
      </c>
      <c r="BE97" s="58">
        <f t="shared" si="68"/>
        <v>0</v>
      </c>
      <c r="BF97" s="58">
        <f t="shared" si="69"/>
        <v>0</v>
      </c>
      <c r="BG97" s="58">
        <f t="shared" si="70"/>
        <v>0</v>
      </c>
      <c r="BH97" s="58">
        <f t="shared" si="88"/>
        <v>0</v>
      </c>
      <c r="BI97" s="70">
        <f t="shared" si="71"/>
        <v>0</v>
      </c>
      <c r="BJ97" s="72">
        <f t="shared" si="89"/>
        <v>0</v>
      </c>
      <c r="BK97" s="58">
        <f t="shared" si="56"/>
        <v>0</v>
      </c>
      <c r="BL97" s="80">
        <f>Fishery!Z103</f>
        <v>1.209824091039493E-4</v>
      </c>
      <c r="BM97" s="80">
        <f t="shared" si="90"/>
        <v>5.0000000000000004E-6</v>
      </c>
      <c r="BN97" s="70">
        <f t="shared" si="91"/>
        <v>1.209824091039493E-4</v>
      </c>
    </row>
    <row r="98" spans="1:66" x14ac:dyDescent="0.2">
      <c r="A98" s="4">
        <v>6</v>
      </c>
      <c r="B98">
        <v>9</v>
      </c>
      <c r="C98" s="9">
        <f t="shared" si="72"/>
        <v>4.166666666666667</v>
      </c>
      <c r="D98" s="9">
        <f t="shared" si="54"/>
        <v>2.4750000000000023</v>
      </c>
      <c r="E98" s="9">
        <f t="shared" si="55"/>
        <v>2.3863468278594788</v>
      </c>
      <c r="F98" s="9">
        <f t="shared" si="73"/>
        <v>4.166666666666667</v>
      </c>
      <c r="I98" s="68">
        <f t="shared" si="94"/>
        <v>181.86442605254027</v>
      </c>
      <c r="J98" s="85">
        <f t="shared" si="74"/>
        <v>90.980474885585124</v>
      </c>
      <c r="K98" s="89">
        <f t="shared" si="75"/>
        <v>322.8593856917189</v>
      </c>
      <c r="L98" s="80">
        <f t="shared" si="76"/>
        <v>0</v>
      </c>
      <c r="M98" s="86">
        <f t="shared" si="77"/>
        <v>413.83986057730402</v>
      </c>
      <c r="O98" s="68">
        <f t="shared" si="78"/>
        <v>62.533171591307422</v>
      </c>
      <c r="P98" s="76">
        <f t="shared" si="79"/>
        <v>90.980474885585124</v>
      </c>
      <c r="Q98" s="83">
        <f t="shared" si="57"/>
        <v>30.326824961861707</v>
      </c>
      <c r="R98" s="85">
        <f t="shared" si="80"/>
        <v>27.753395487432599</v>
      </c>
      <c r="S98" s="80">
        <f t="shared" si="81"/>
        <v>0</v>
      </c>
      <c r="T98" s="80">
        <f t="shared" si="82"/>
        <v>0</v>
      </c>
      <c r="U98" s="89">
        <f t="shared" si="52"/>
        <v>6.2533171591307424</v>
      </c>
      <c r="V98" s="70">
        <f t="shared" si="53"/>
        <v>27.753395487432599</v>
      </c>
      <c r="X98" s="68">
        <f t="shared" si="83"/>
        <v>110.95469324992037</v>
      </c>
      <c r="Y98" s="76">
        <f t="shared" si="58"/>
        <v>322.8593856917189</v>
      </c>
      <c r="Z98" s="77">
        <f t="shared" si="59"/>
        <v>27.753395487432599</v>
      </c>
      <c r="AA98" s="77">
        <f t="shared" si="84"/>
        <v>350.61278117915151</v>
      </c>
      <c r="AB98" s="70">
        <f t="shared" si="85"/>
        <v>23.647886041661508</v>
      </c>
      <c r="AC98" s="72">
        <f t="shared" si="86"/>
        <v>0</v>
      </c>
      <c r="AD98" s="80">
        <f t="shared" si="87"/>
        <v>0</v>
      </c>
      <c r="AE98" s="89">
        <f>Fishery!X104</f>
        <v>15.1707813341029</v>
      </c>
      <c r="AF98" s="89">
        <f t="shared" si="50"/>
        <v>1.1095469324992038</v>
      </c>
      <c r="AG98" s="70">
        <f t="shared" si="51"/>
        <v>15.1707813341029</v>
      </c>
      <c r="AI98" s="56">
        <f t="shared" si="60"/>
        <v>110.95669324992038</v>
      </c>
      <c r="AK98" s="68">
        <f t="shared" si="92"/>
        <v>1E-3</v>
      </c>
      <c r="AL98" s="57">
        <f t="shared" si="61"/>
        <v>0</v>
      </c>
      <c r="AM98" s="58">
        <f t="shared" si="62"/>
        <v>0</v>
      </c>
      <c r="AN98" s="58">
        <f t="shared" si="63"/>
        <v>0</v>
      </c>
      <c r="AO98" s="20">
        <f t="shared" si="64"/>
        <v>0</v>
      </c>
      <c r="AP98" s="20">
        <f t="shared" si="65"/>
        <v>0</v>
      </c>
      <c r="AQ98" s="58">
        <f t="shared" si="95"/>
        <v>0</v>
      </c>
      <c r="AR98" s="59">
        <f t="shared" si="66"/>
        <v>0</v>
      </c>
      <c r="AS98" s="64">
        <f t="shared" si="96"/>
        <v>0</v>
      </c>
      <c r="AT98" s="58">
        <f t="shared" si="97"/>
        <v>0</v>
      </c>
      <c r="AU98" s="89">
        <f>Fishery!Y104</f>
        <v>1.7988936365838156E-4</v>
      </c>
      <c r="AV98" s="80">
        <f t="shared" si="48"/>
        <v>1.0000000000000001E-5</v>
      </c>
      <c r="AW98" s="70">
        <f t="shared" si="49"/>
        <v>1.7988936365838156E-4</v>
      </c>
      <c r="BC98" s="68">
        <f t="shared" si="93"/>
        <v>1E-3</v>
      </c>
      <c r="BD98" s="57">
        <f t="shared" si="67"/>
        <v>0</v>
      </c>
      <c r="BE98" s="58">
        <f t="shared" si="68"/>
        <v>0</v>
      </c>
      <c r="BF98" s="58">
        <f t="shared" si="69"/>
        <v>0</v>
      </c>
      <c r="BG98" s="58">
        <f t="shared" si="70"/>
        <v>0</v>
      </c>
      <c r="BH98" s="58">
        <f t="shared" si="88"/>
        <v>0</v>
      </c>
      <c r="BI98" s="70">
        <f t="shared" si="71"/>
        <v>0</v>
      </c>
      <c r="BJ98" s="72">
        <f t="shared" si="89"/>
        <v>0</v>
      </c>
      <c r="BK98" s="58">
        <f t="shared" si="56"/>
        <v>0</v>
      </c>
      <c r="BL98" s="80">
        <f>Fishery!Z104</f>
        <v>1.209824091039493E-4</v>
      </c>
      <c r="BM98" s="80">
        <f t="shared" si="90"/>
        <v>5.0000000000000004E-6</v>
      </c>
      <c r="BN98" s="70">
        <f t="shared" si="91"/>
        <v>1.209824091039493E-4</v>
      </c>
    </row>
    <row r="99" spans="1:66" x14ac:dyDescent="0.2">
      <c r="A99" s="4">
        <v>6</v>
      </c>
      <c r="B99">
        <v>10</v>
      </c>
      <c r="C99" s="9">
        <f t="shared" si="72"/>
        <v>4.166666666666667</v>
      </c>
      <c r="D99" s="9">
        <f t="shared" si="54"/>
        <v>3.7900000000000045</v>
      </c>
      <c r="E99" s="9">
        <f t="shared" si="55"/>
        <v>3.6542442333686576</v>
      </c>
      <c r="F99" s="9">
        <f t="shared" si="73"/>
        <v>4.166666666666667</v>
      </c>
      <c r="I99" s="68">
        <f t="shared" si="94"/>
        <v>181.38294300576763</v>
      </c>
      <c r="J99" s="85">
        <f t="shared" si="74"/>
        <v>91.721971147417861</v>
      </c>
      <c r="K99" s="89">
        <f t="shared" si="75"/>
        <v>321.22382743758681</v>
      </c>
      <c r="L99" s="80">
        <f t="shared" si="76"/>
        <v>0</v>
      </c>
      <c r="M99" s="86">
        <f t="shared" si="77"/>
        <v>412.9457985850047</v>
      </c>
      <c r="O99" s="68">
        <f t="shared" si="78"/>
        <v>63.210168516576886</v>
      </c>
      <c r="P99" s="76">
        <f t="shared" si="79"/>
        <v>91.721971147417861</v>
      </c>
      <c r="Q99" s="83">
        <f t="shared" si="57"/>
        <v>30.573990382472619</v>
      </c>
      <c r="R99" s="85">
        <f t="shared" si="80"/>
        <v>27.985834730920683</v>
      </c>
      <c r="S99" s="80">
        <f t="shared" si="81"/>
        <v>0</v>
      </c>
      <c r="T99" s="80">
        <f t="shared" si="82"/>
        <v>0</v>
      </c>
      <c r="U99" s="89">
        <f t="shared" si="52"/>
        <v>6.3210168516576886</v>
      </c>
      <c r="V99" s="70">
        <f t="shared" si="53"/>
        <v>27.985834730920683</v>
      </c>
      <c r="X99" s="68">
        <f t="shared" si="83"/>
        <v>110.68565148494022</v>
      </c>
      <c r="Y99" s="76">
        <f t="shared" si="58"/>
        <v>321.22382743758681</v>
      </c>
      <c r="Z99" s="77">
        <f t="shared" si="59"/>
        <v>27.985834730920683</v>
      </c>
      <c r="AA99" s="77">
        <f t="shared" si="84"/>
        <v>349.20966216850746</v>
      </c>
      <c r="AB99" s="70">
        <f t="shared" si="85"/>
        <v>23.574718556214261</v>
      </c>
      <c r="AC99" s="72">
        <f t="shared" si="86"/>
        <v>0</v>
      </c>
      <c r="AD99" s="80">
        <f t="shared" si="87"/>
        <v>0</v>
      </c>
      <c r="AE99" s="89">
        <f>Fishery!X105</f>
        <v>15.133995384210168</v>
      </c>
      <c r="AF99" s="89">
        <f t="shared" si="50"/>
        <v>1.1068565148494023</v>
      </c>
      <c r="AG99" s="70">
        <f t="shared" si="51"/>
        <v>15.133995384210168</v>
      </c>
      <c r="AI99" s="56">
        <f t="shared" si="60"/>
        <v>110.68765148494023</v>
      </c>
      <c r="AK99" s="68">
        <f t="shared" si="92"/>
        <v>1E-3</v>
      </c>
      <c r="AL99" s="57">
        <f t="shared" si="61"/>
        <v>0</v>
      </c>
      <c r="AM99" s="58">
        <f t="shared" si="62"/>
        <v>0</v>
      </c>
      <c r="AN99" s="58">
        <f t="shared" si="63"/>
        <v>0</v>
      </c>
      <c r="AO99" s="20">
        <f t="shared" si="64"/>
        <v>0</v>
      </c>
      <c r="AP99" s="20">
        <f t="shared" si="65"/>
        <v>0</v>
      </c>
      <c r="AQ99" s="58">
        <f t="shared" si="95"/>
        <v>0</v>
      </c>
      <c r="AR99" s="59">
        <f t="shared" si="66"/>
        <v>0</v>
      </c>
      <c r="AS99" s="64">
        <f t="shared" si="96"/>
        <v>0</v>
      </c>
      <c r="AT99" s="58">
        <f t="shared" si="97"/>
        <v>0</v>
      </c>
      <c r="AU99" s="89">
        <f>Fishery!Y105</f>
        <v>1.7988936365838156E-4</v>
      </c>
      <c r="AV99" s="80">
        <f t="shared" ref="AV99:AV162" si="98">$AL$14*AK99</f>
        <v>1.0000000000000001E-5</v>
      </c>
      <c r="AW99" s="70">
        <f t="shared" ref="AW99:AW162" si="99">MAX(AV99,SUM(AS99:AU99))</f>
        <v>1.7988936365838156E-4</v>
      </c>
      <c r="BC99" s="68">
        <f t="shared" si="93"/>
        <v>1E-3</v>
      </c>
      <c r="BD99" s="57">
        <f t="shared" si="67"/>
        <v>0</v>
      </c>
      <c r="BE99" s="58">
        <f t="shared" si="68"/>
        <v>0</v>
      </c>
      <c r="BF99" s="58">
        <f t="shared" si="69"/>
        <v>0</v>
      </c>
      <c r="BG99" s="58">
        <f t="shared" si="70"/>
        <v>0</v>
      </c>
      <c r="BH99" s="58">
        <f t="shared" si="88"/>
        <v>0</v>
      </c>
      <c r="BI99" s="70">
        <f t="shared" si="71"/>
        <v>0</v>
      </c>
      <c r="BJ99" s="72">
        <f t="shared" si="89"/>
        <v>0</v>
      </c>
      <c r="BK99" s="58">
        <f t="shared" si="56"/>
        <v>0</v>
      </c>
      <c r="BL99" s="80">
        <f>Fishery!Z105</f>
        <v>1.209824091039493E-4</v>
      </c>
      <c r="BM99" s="80">
        <f t="shared" si="90"/>
        <v>5.0000000000000004E-6</v>
      </c>
      <c r="BN99" s="70">
        <f t="shared" si="91"/>
        <v>1.209824091039493E-4</v>
      </c>
    </row>
    <row r="100" spans="1:66" x14ac:dyDescent="0.2">
      <c r="A100" s="4">
        <v>6</v>
      </c>
      <c r="B100">
        <v>11</v>
      </c>
      <c r="C100" s="9">
        <f t="shared" si="72"/>
        <v>4.166666666666667</v>
      </c>
      <c r="D100" s="9">
        <f t="shared" si="54"/>
        <v>5.5949999999999998</v>
      </c>
      <c r="E100" s="9">
        <f t="shared" si="55"/>
        <v>5.3945901017671805</v>
      </c>
      <c r="F100" s="9">
        <f t="shared" si="73"/>
        <v>4.166666666666667</v>
      </c>
      <c r="I100" s="68">
        <f t="shared" si="94"/>
        <v>180.93965176009863</v>
      </c>
      <c r="J100" s="85">
        <f t="shared" si="74"/>
        <v>92.446753818799593</v>
      </c>
      <c r="K100" s="89">
        <f t="shared" si="75"/>
        <v>319.694109738723</v>
      </c>
      <c r="L100" s="80">
        <f t="shared" si="76"/>
        <v>0</v>
      </c>
      <c r="M100" s="86">
        <f t="shared" si="77"/>
        <v>412.14086355752261</v>
      </c>
      <c r="O100" s="68">
        <f t="shared" si="78"/>
        <v>63.86573708382852</v>
      </c>
      <c r="P100" s="76">
        <f t="shared" si="79"/>
        <v>92.446753818799593</v>
      </c>
      <c r="Q100" s="83">
        <f t="shared" si="57"/>
        <v>30.81558460626653</v>
      </c>
      <c r="R100" s="85">
        <f t="shared" si="80"/>
        <v>28.210372576173537</v>
      </c>
      <c r="S100" s="80">
        <f t="shared" si="81"/>
        <v>0</v>
      </c>
      <c r="T100" s="80">
        <f t="shared" si="82"/>
        <v>0</v>
      </c>
      <c r="U100" s="89">
        <f t="shared" si="52"/>
        <v>6.3865737083828522</v>
      </c>
      <c r="V100" s="70">
        <f t="shared" si="53"/>
        <v>28.210372576173537</v>
      </c>
      <c r="X100" s="68">
        <f t="shared" si="83"/>
        <v>110.42843105038203</v>
      </c>
      <c r="Y100" s="76">
        <f t="shared" si="58"/>
        <v>319.694109738723</v>
      </c>
      <c r="Z100" s="77">
        <f t="shared" si="59"/>
        <v>28.210372576173537</v>
      </c>
      <c r="AA100" s="77">
        <f t="shared" si="84"/>
        <v>347.90448231489654</v>
      </c>
      <c r="AB100" s="70">
        <f t="shared" si="85"/>
        <v>23.50717843069188</v>
      </c>
      <c r="AC100" s="72">
        <f t="shared" si="86"/>
        <v>0</v>
      </c>
      <c r="AD100" s="80">
        <f t="shared" si="87"/>
        <v>0</v>
      </c>
      <c r="AE100" s="89">
        <f>Fishery!X106</f>
        <v>15.098825759086195</v>
      </c>
      <c r="AF100" s="89">
        <f t="shared" si="50"/>
        <v>1.1042843105038203</v>
      </c>
      <c r="AG100" s="70">
        <f t="shared" si="51"/>
        <v>15.098825759086195</v>
      </c>
      <c r="AI100" s="56">
        <f t="shared" si="60"/>
        <v>110.43043105038204</v>
      </c>
      <c r="AK100" s="68">
        <f t="shared" si="92"/>
        <v>1E-3</v>
      </c>
      <c r="AL100" s="57">
        <f t="shared" si="61"/>
        <v>0</v>
      </c>
      <c r="AM100" s="58">
        <f t="shared" si="62"/>
        <v>0</v>
      </c>
      <c r="AN100" s="58">
        <f t="shared" si="63"/>
        <v>0</v>
      </c>
      <c r="AO100" s="20">
        <f t="shared" si="64"/>
        <v>0</v>
      </c>
      <c r="AP100" s="20">
        <f t="shared" si="65"/>
        <v>0</v>
      </c>
      <c r="AQ100" s="58">
        <f t="shared" si="95"/>
        <v>0</v>
      </c>
      <c r="AR100" s="59">
        <f t="shared" si="66"/>
        <v>0</v>
      </c>
      <c r="AS100" s="64">
        <f t="shared" si="96"/>
        <v>0</v>
      </c>
      <c r="AT100" s="58">
        <f t="shared" si="97"/>
        <v>0</v>
      </c>
      <c r="AU100" s="89">
        <f>Fishery!Y106</f>
        <v>1.7988936365838156E-4</v>
      </c>
      <c r="AV100" s="80">
        <f t="shared" si="98"/>
        <v>1.0000000000000001E-5</v>
      </c>
      <c r="AW100" s="70">
        <f t="shared" si="99"/>
        <v>1.7988936365838156E-4</v>
      </c>
      <c r="BC100" s="68">
        <f t="shared" si="93"/>
        <v>1E-3</v>
      </c>
      <c r="BD100" s="57">
        <f t="shared" si="67"/>
        <v>0</v>
      </c>
      <c r="BE100" s="58">
        <f t="shared" si="68"/>
        <v>0</v>
      </c>
      <c r="BF100" s="58">
        <f t="shared" si="69"/>
        <v>0</v>
      </c>
      <c r="BG100" s="58">
        <f t="shared" si="70"/>
        <v>0</v>
      </c>
      <c r="BH100" s="58">
        <f t="shared" si="88"/>
        <v>0</v>
      </c>
      <c r="BI100" s="70">
        <f t="shared" si="71"/>
        <v>0</v>
      </c>
      <c r="BJ100" s="72">
        <f t="shared" si="89"/>
        <v>0</v>
      </c>
      <c r="BK100" s="58">
        <f t="shared" si="56"/>
        <v>0</v>
      </c>
      <c r="BL100" s="80">
        <f>Fishery!Z106</f>
        <v>1.209824091039493E-4</v>
      </c>
      <c r="BM100" s="80">
        <f t="shared" si="90"/>
        <v>5.0000000000000004E-6</v>
      </c>
      <c r="BN100" s="70">
        <f t="shared" si="91"/>
        <v>1.209824091039493E-4</v>
      </c>
    </row>
    <row r="101" spans="1:66" x14ac:dyDescent="0.2">
      <c r="A101" s="5">
        <v>6</v>
      </c>
      <c r="B101" s="2">
        <v>12</v>
      </c>
      <c r="C101" s="9">
        <f t="shared" si="72"/>
        <v>4.166666666666667</v>
      </c>
      <c r="D101" s="9">
        <f t="shared" si="54"/>
        <v>7.8900000000000023</v>
      </c>
      <c r="E101" s="9">
        <f t="shared" si="55"/>
        <v>7.6073844330550608</v>
      </c>
      <c r="F101" s="9">
        <f t="shared" si="73"/>
        <v>4.166666666666667</v>
      </c>
      <c r="I101" s="68">
        <f t="shared" si="94"/>
        <v>180.51411001091043</v>
      </c>
      <c r="J101" s="85">
        <f t="shared" si="74"/>
        <v>93.149452936805361</v>
      </c>
      <c r="K101" s="89">
        <f t="shared" si="75"/>
        <v>318.23601958107116</v>
      </c>
      <c r="L101" s="80">
        <f t="shared" si="76"/>
        <v>0</v>
      </c>
      <c r="M101" s="86">
        <f t="shared" si="77"/>
        <v>411.38547251787651</v>
      </c>
      <c r="O101" s="68">
        <f t="shared" si="78"/>
        <v>64.502889089373213</v>
      </c>
      <c r="P101" s="76">
        <f t="shared" si="79"/>
        <v>93.149452936805361</v>
      </c>
      <c r="Q101" s="83">
        <f t="shared" si="57"/>
        <v>31.049817645601788</v>
      </c>
      <c r="R101" s="85">
        <f t="shared" si="80"/>
        <v>28.428723209006705</v>
      </c>
      <c r="S101" s="80">
        <f t="shared" si="81"/>
        <v>0</v>
      </c>
      <c r="T101" s="80">
        <f t="shared" si="82"/>
        <v>0</v>
      </c>
      <c r="U101" s="89">
        <f t="shared" si="52"/>
        <v>6.4502889089373214</v>
      </c>
      <c r="V101" s="70">
        <f t="shared" si="53"/>
        <v>28.428723209006705</v>
      </c>
      <c r="X101" s="68">
        <f t="shared" si="83"/>
        <v>110.18391428024543</v>
      </c>
      <c r="Y101" s="76">
        <f t="shared" si="58"/>
        <v>318.23601958107116</v>
      </c>
      <c r="Z101" s="77">
        <f t="shared" si="59"/>
        <v>28.428723209006705</v>
      </c>
      <c r="AA101" s="77">
        <f t="shared" si="84"/>
        <v>346.66474279007787</v>
      </c>
      <c r="AB101" s="70">
        <f t="shared" si="85"/>
        <v>23.443341624942786</v>
      </c>
      <c r="AC101" s="72">
        <f t="shared" si="86"/>
        <v>0</v>
      </c>
      <c r="AD101" s="80">
        <f t="shared" si="87"/>
        <v>0</v>
      </c>
      <c r="AE101" s="89">
        <f>Fishery!X107</f>
        <v>15.065393099830331</v>
      </c>
      <c r="AF101" s="89">
        <f t="shared" ref="AF101:AF164" si="100">$Y$14*X101</f>
        <v>1.1018391428024543</v>
      </c>
      <c r="AG101" s="70">
        <f t="shared" ref="AG101:AG164" si="101">MAX(AF101,SUM(AC101:AE101))</f>
        <v>15.065393099830331</v>
      </c>
      <c r="AI101" s="56">
        <f t="shared" si="60"/>
        <v>110.18591428024544</v>
      </c>
      <c r="AK101" s="68">
        <f t="shared" si="92"/>
        <v>1E-3</v>
      </c>
      <c r="AL101" s="57">
        <f t="shared" si="61"/>
        <v>0</v>
      </c>
      <c r="AM101" s="58">
        <f t="shared" si="62"/>
        <v>0</v>
      </c>
      <c r="AN101" s="58">
        <f t="shared" si="63"/>
        <v>0</v>
      </c>
      <c r="AO101" s="20">
        <f t="shared" si="64"/>
        <v>0</v>
      </c>
      <c r="AP101" s="20">
        <f t="shared" si="65"/>
        <v>0</v>
      </c>
      <c r="AQ101" s="58">
        <f t="shared" si="95"/>
        <v>0</v>
      </c>
      <c r="AR101" s="59">
        <f t="shared" si="66"/>
        <v>0</v>
      </c>
      <c r="AS101" s="64">
        <f t="shared" si="96"/>
        <v>0</v>
      </c>
      <c r="AT101" s="58">
        <f t="shared" si="97"/>
        <v>0</v>
      </c>
      <c r="AU101" s="89">
        <f>Fishery!Y107</f>
        <v>1.7988936365838156E-4</v>
      </c>
      <c r="AV101" s="80">
        <f t="shared" si="98"/>
        <v>1.0000000000000001E-5</v>
      </c>
      <c r="AW101" s="70">
        <f t="shared" si="99"/>
        <v>1.7988936365838156E-4</v>
      </c>
      <c r="BC101" s="68">
        <f t="shared" si="93"/>
        <v>1E-3</v>
      </c>
      <c r="BD101" s="57">
        <f t="shared" si="67"/>
        <v>0</v>
      </c>
      <c r="BE101" s="58">
        <f t="shared" si="68"/>
        <v>0</v>
      </c>
      <c r="BF101" s="58">
        <f t="shared" si="69"/>
        <v>0</v>
      </c>
      <c r="BG101" s="58">
        <f t="shared" si="70"/>
        <v>0</v>
      </c>
      <c r="BH101" s="58">
        <f t="shared" si="88"/>
        <v>0</v>
      </c>
      <c r="BI101" s="70">
        <f t="shared" si="71"/>
        <v>0</v>
      </c>
      <c r="BJ101" s="72">
        <f t="shared" si="89"/>
        <v>0</v>
      </c>
      <c r="BK101" s="58">
        <f t="shared" si="56"/>
        <v>0</v>
      </c>
      <c r="BL101" s="80">
        <f>Fishery!Z107</f>
        <v>1.209824091039493E-4</v>
      </c>
      <c r="BM101" s="80">
        <f t="shared" si="90"/>
        <v>5.0000000000000004E-6</v>
      </c>
      <c r="BN101" s="70">
        <f t="shared" si="91"/>
        <v>1.209824091039493E-4</v>
      </c>
    </row>
    <row r="102" spans="1:66" x14ac:dyDescent="0.2">
      <c r="A102" s="3">
        <v>7</v>
      </c>
      <c r="B102">
        <v>1</v>
      </c>
      <c r="C102" s="9">
        <f t="shared" si="72"/>
        <v>4.166666666666667</v>
      </c>
      <c r="D102" s="9">
        <f t="shared" si="54"/>
        <v>8.6</v>
      </c>
      <c r="E102" s="9">
        <f t="shared" si="55"/>
        <v>10.307876163319426</v>
      </c>
      <c r="F102" s="9">
        <f t="shared" si="73"/>
        <v>4.166666666666667</v>
      </c>
      <c r="I102" s="68">
        <f t="shared" si="94"/>
        <v>180.08909998951992</v>
      </c>
      <c r="J102" s="85">
        <f t="shared" si="74"/>
        <v>93.82091841032458</v>
      </c>
      <c r="K102" s="89">
        <f t="shared" si="75"/>
        <v>316.81735207768276</v>
      </c>
      <c r="L102" s="80">
        <f t="shared" si="76"/>
        <v>0</v>
      </c>
      <c r="M102" s="86">
        <f t="shared" si="77"/>
        <v>410.63827048800732</v>
      </c>
      <c r="O102" s="68">
        <f t="shared" si="78"/>
        <v>65.121180582128773</v>
      </c>
      <c r="P102" s="76">
        <f t="shared" si="79"/>
        <v>93.82091841032458</v>
      </c>
      <c r="Q102" s="83">
        <f t="shared" si="57"/>
        <v>31.273639470108193</v>
      </c>
      <c r="R102" s="85">
        <f t="shared" si="80"/>
        <v>28.640711732974509</v>
      </c>
      <c r="S102" s="80">
        <f t="shared" si="81"/>
        <v>0</v>
      </c>
      <c r="T102" s="80">
        <f t="shared" si="82"/>
        <v>0</v>
      </c>
      <c r="U102" s="89">
        <f t="shared" si="52"/>
        <v>6.5121180582128773</v>
      </c>
      <c r="V102" s="70">
        <f t="shared" si="53"/>
        <v>28.640711732974509</v>
      </c>
      <c r="X102" s="68">
        <f t="shared" si="83"/>
        <v>109.95159899187387</v>
      </c>
      <c r="Y102" s="76">
        <f t="shared" si="58"/>
        <v>316.81735207768276</v>
      </c>
      <c r="Z102" s="77">
        <f t="shared" si="59"/>
        <v>28.640711732974509</v>
      </c>
      <c r="AA102" s="77">
        <f t="shared" si="84"/>
        <v>345.45806381065728</v>
      </c>
      <c r="AB102" s="70">
        <f t="shared" si="85"/>
        <v>23.381173471476984</v>
      </c>
      <c r="AC102" s="72">
        <f t="shared" si="86"/>
        <v>0</v>
      </c>
      <c r="AD102" s="80">
        <f t="shared" si="87"/>
        <v>0</v>
      </c>
      <c r="AE102" s="89">
        <f>Fishery!X108</f>
        <v>15.033628743251782</v>
      </c>
      <c r="AF102" s="89">
        <f t="shared" si="100"/>
        <v>1.0995159899187388</v>
      </c>
      <c r="AG102" s="70">
        <f t="shared" si="101"/>
        <v>15.033628743251782</v>
      </c>
      <c r="AI102" s="56">
        <f t="shared" si="60"/>
        <v>109.95359899187387</v>
      </c>
      <c r="AK102" s="68">
        <f t="shared" si="92"/>
        <v>1E-3</v>
      </c>
      <c r="AL102" s="57">
        <f t="shared" si="61"/>
        <v>0</v>
      </c>
      <c r="AM102" s="58">
        <f t="shared" si="62"/>
        <v>0</v>
      </c>
      <c r="AN102" s="58">
        <f t="shared" si="63"/>
        <v>0</v>
      </c>
      <c r="AO102" s="20">
        <f t="shared" si="64"/>
        <v>0</v>
      </c>
      <c r="AP102" s="20">
        <f t="shared" si="65"/>
        <v>0</v>
      </c>
      <c r="AQ102" s="58">
        <f t="shared" si="95"/>
        <v>0</v>
      </c>
      <c r="AR102" s="59">
        <f t="shared" si="66"/>
        <v>0</v>
      </c>
      <c r="AS102" s="64">
        <f t="shared" si="96"/>
        <v>0</v>
      </c>
      <c r="AT102" s="58">
        <f t="shared" si="97"/>
        <v>0</v>
      </c>
      <c r="AU102" s="89">
        <f>Fishery!Y108</f>
        <v>1.7988936365838156E-4</v>
      </c>
      <c r="AV102" s="80">
        <f t="shared" si="98"/>
        <v>1.0000000000000001E-5</v>
      </c>
      <c r="AW102" s="70">
        <f t="shared" si="99"/>
        <v>1.7988936365838156E-4</v>
      </c>
      <c r="BC102" s="68">
        <f t="shared" si="93"/>
        <v>1E-3</v>
      </c>
      <c r="BD102" s="57">
        <f t="shared" si="67"/>
        <v>0</v>
      </c>
      <c r="BE102" s="58">
        <f t="shared" si="68"/>
        <v>0</v>
      </c>
      <c r="BF102" s="58">
        <f t="shared" si="69"/>
        <v>0</v>
      </c>
      <c r="BG102" s="58">
        <f t="shared" si="70"/>
        <v>0</v>
      </c>
      <c r="BH102" s="58">
        <f t="shared" si="88"/>
        <v>0</v>
      </c>
      <c r="BI102" s="70">
        <f t="shared" si="71"/>
        <v>0</v>
      </c>
      <c r="BJ102" s="72">
        <f t="shared" si="89"/>
        <v>0</v>
      </c>
      <c r="BK102" s="58">
        <f t="shared" si="56"/>
        <v>0</v>
      </c>
      <c r="BL102" s="80">
        <f>Fishery!Z108</f>
        <v>1.209824091039493E-4</v>
      </c>
      <c r="BM102" s="80">
        <f t="shared" si="90"/>
        <v>5.0000000000000004E-6</v>
      </c>
      <c r="BN102" s="70">
        <f t="shared" si="91"/>
        <v>1.209824091039493E-4</v>
      </c>
    </row>
    <row r="103" spans="1:66" x14ac:dyDescent="0.2">
      <c r="A103" s="3">
        <v>7</v>
      </c>
      <c r="B103">
        <v>2</v>
      </c>
      <c r="C103" s="9">
        <f t="shared" si="72"/>
        <v>4.166666666666667</v>
      </c>
      <c r="D103" s="9">
        <f t="shared" si="54"/>
        <v>6.990000000000002</v>
      </c>
      <c r="E103" s="9">
        <f t="shared" si="55"/>
        <v>8.3781458583259081</v>
      </c>
      <c r="F103" s="9">
        <f t="shared" si="73"/>
        <v>4.166666666666667</v>
      </c>
      <c r="I103" s="68">
        <f t="shared" si="94"/>
        <v>179.65719668652488</v>
      </c>
      <c r="J103" s="85">
        <f t="shared" si="74"/>
        <v>94.453020572278859</v>
      </c>
      <c r="K103" s="89">
        <f t="shared" si="75"/>
        <v>315.42002685396761</v>
      </c>
      <c r="L103" s="80">
        <f t="shared" si="76"/>
        <v>0</v>
      </c>
      <c r="M103" s="86">
        <f t="shared" si="77"/>
        <v>409.87304742624644</v>
      </c>
      <c r="O103" s="68">
        <f t="shared" si="78"/>
        <v>65.717531995869152</v>
      </c>
      <c r="P103" s="76">
        <f t="shared" si="79"/>
        <v>94.453020572278859</v>
      </c>
      <c r="Q103" s="83">
        <f t="shared" si="57"/>
        <v>31.484340190759621</v>
      </c>
      <c r="R103" s="85">
        <f t="shared" si="80"/>
        <v>28.844691569859425</v>
      </c>
      <c r="S103" s="80">
        <f t="shared" si="81"/>
        <v>0</v>
      </c>
      <c r="T103" s="80">
        <f t="shared" si="82"/>
        <v>0</v>
      </c>
      <c r="U103" s="89">
        <f t="shared" ref="U103:U166" si="102">$B$18*O103</f>
        <v>6.5717531995869152</v>
      </c>
      <c r="V103" s="70">
        <f t="shared" ref="V103:V166" si="103">MAX(U103,SUM(R103:T103))</f>
        <v>28.844691569859425</v>
      </c>
      <c r="X103" s="68">
        <f t="shared" si="83"/>
        <v>109.72981902178148</v>
      </c>
      <c r="Y103" s="76">
        <f t="shared" si="58"/>
        <v>315.42002685396761</v>
      </c>
      <c r="Z103" s="77">
        <f t="shared" si="59"/>
        <v>28.844691569859425</v>
      </c>
      <c r="AA103" s="77">
        <f t="shared" si="84"/>
        <v>344.26471842382705</v>
      </c>
      <c r="AB103" s="70">
        <f t="shared" si="85"/>
        <v>23.319338124605405</v>
      </c>
      <c r="AC103" s="72">
        <f t="shared" si="86"/>
        <v>0</v>
      </c>
      <c r="AD103" s="80">
        <f t="shared" si="87"/>
        <v>0</v>
      </c>
      <c r="AE103" s="89">
        <f>Fishery!X109</f>
        <v>15.00330487562613</v>
      </c>
      <c r="AF103" s="89">
        <f t="shared" si="100"/>
        <v>1.0972981902178149</v>
      </c>
      <c r="AG103" s="70">
        <f t="shared" si="101"/>
        <v>15.00330487562613</v>
      </c>
      <c r="AI103" s="56">
        <f t="shared" si="60"/>
        <v>109.73181902178149</v>
      </c>
      <c r="AK103" s="68">
        <f t="shared" si="92"/>
        <v>1E-3</v>
      </c>
      <c r="AL103" s="57">
        <f t="shared" si="61"/>
        <v>0</v>
      </c>
      <c r="AM103" s="58">
        <f t="shared" si="62"/>
        <v>0</v>
      </c>
      <c r="AN103" s="58">
        <f t="shared" si="63"/>
        <v>0</v>
      </c>
      <c r="AO103" s="20">
        <f t="shared" si="64"/>
        <v>0</v>
      </c>
      <c r="AP103" s="20">
        <f t="shared" si="65"/>
        <v>0</v>
      </c>
      <c r="AQ103" s="58">
        <f t="shared" si="95"/>
        <v>0</v>
      </c>
      <c r="AR103" s="59">
        <f t="shared" si="66"/>
        <v>0</v>
      </c>
      <c r="AS103" s="64">
        <f t="shared" si="96"/>
        <v>0</v>
      </c>
      <c r="AT103" s="58">
        <f t="shared" si="97"/>
        <v>0</v>
      </c>
      <c r="AU103" s="89">
        <f>Fishery!Y109</f>
        <v>1.7988936365838156E-4</v>
      </c>
      <c r="AV103" s="80">
        <f t="shared" si="98"/>
        <v>1.0000000000000001E-5</v>
      </c>
      <c r="AW103" s="70">
        <f t="shared" si="99"/>
        <v>1.7988936365838156E-4</v>
      </c>
      <c r="BC103" s="68">
        <f t="shared" si="93"/>
        <v>1E-3</v>
      </c>
      <c r="BD103" s="57">
        <f t="shared" si="67"/>
        <v>0</v>
      </c>
      <c r="BE103" s="58">
        <f t="shared" si="68"/>
        <v>0</v>
      </c>
      <c r="BF103" s="58">
        <f t="shared" si="69"/>
        <v>0</v>
      </c>
      <c r="BG103" s="58">
        <f t="shared" si="70"/>
        <v>0</v>
      </c>
      <c r="BH103" s="58">
        <f t="shared" si="88"/>
        <v>0</v>
      </c>
      <c r="BI103" s="70">
        <f t="shared" si="71"/>
        <v>0</v>
      </c>
      <c r="BJ103" s="72">
        <f t="shared" si="89"/>
        <v>0</v>
      </c>
      <c r="BK103" s="58">
        <f t="shared" si="56"/>
        <v>0</v>
      </c>
      <c r="BL103" s="80">
        <f>Fishery!Z109</f>
        <v>1.209824091039493E-4</v>
      </c>
      <c r="BM103" s="80">
        <f t="shared" si="90"/>
        <v>5.0000000000000004E-6</v>
      </c>
      <c r="BN103" s="70">
        <f t="shared" si="91"/>
        <v>1.209824091039493E-4</v>
      </c>
    </row>
    <row r="104" spans="1:66" x14ac:dyDescent="0.2">
      <c r="A104" s="3">
        <v>7</v>
      </c>
      <c r="B104">
        <v>3</v>
      </c>
      <c r="C104" s="9">
        <f t="shared" si="72"/>
        <v>4.166666666666667</v>
      </c>
      <c r="D104" s="9">
        <f t="shared" si="54"/>
        <v>4.875</v>
      </c>
      <c r="E104" s="9">
        <f t="shared" si="55"/>
        <v>5.8431274763002561</v>
      </c>
      <c r="F104" s="9">
        <f t="shared" si="73"/>
        <v>4.166666666666667</v>
      </c>
      <c r="I104" s="68">
        <f t="shared" si="94"/>
        <v>179.22267491606357</v>
      </c>
      <c r="J104" s="85">
        <f t="shared" si="74"/>
        <v>95.042655505691414</v>
      </c>
      <c r="K104" s="89">
        <f t="shared" si="75"/>
        <v>314.04523983209674</v>
      </c>
      <c r="L104" s="80">
        <f t="shared" si="76"/>
        <v>0</v>
      </c>
      <c r="M104" s="86">
        <f t="shared" si="77"/>
        <v>409.08789533778815</v>
      </c>
      <c r="O104" s="68">
        <f t="shared" si="78"/>
        <v>66.28810748291427</v>
      </c>
      <c r="P104" s="76">
        <f t="shared" si="79"/>
        <v>95.042655505691414</v>
      </c>
      <c r="Q104" s="83">
        <f t="shared" si="57"/>
        <v>31.680885168563805</v>
      </c>
      <c r="R104" s="85">
        <f t="shared" si="80"/>
        <v>29.038547469282538</v>
      </c>
      <c r="S104" s="80">
        <f t="shared" si="81"/>
        <v>0</v>
      </c>
      <c r="T104" s="80">
        <f t="shared" si="82"/>
        <v>0</v>
      </c>
      <c r="U104" s="89">
        <f t="shared" si="102"/>
        <v>6.6288107482914276</v>
      </c>
      <c r="V104" s="70">
        <f t="shared" si="103"/>
        <v>29.038547469282538</v>
      </c>
      <c r="X104" s="68">
        <f t="shared" si="83"/>
        <v>109.51642976369182</v>
      </c>
      <c r="Y104" s="76">
        <f t="shared" si="58"/>
        <v>314.04523983209674</v>
      </c>
      <c r="Z104" s="77">
        <f t="shared" si="59"/>
        <v>29.038547469282538</v>
      </c>
      <c r="AA104" s="77">
        <f t="shared" si="84"/>
        <v>343.08378730137929</v>
      </c>
      <c r="AB104" s="70">
        <f t="shared" si="85"/>
        <v>23.257645923166365</v>
      </c>
      <c r="AC104" s="72">
        <f t="shared" si="86"/>
        <v>0</v>
      </c>
      <c r="AD104" s="80">
        <f t="shared" si="87"/>
        <v>0</v>
      </c>
      <c r="AE104" s="89">
        <f>Fishery!X110</f>
        <v>14.974128265978505</v>
      </c>
      <c r="AF104" s="89">
        <f t="shared" si="100"/>
        <v>1.0951642976369182</v>
      </c>
      <c r="AG104" s="70">
        <f t="shared" si="101"/>
        <v>14.974128265978505</v>
      </c>
      <c r="AI104" s="56">
        <f t="shared" si="60"/>
        <v>109.51842976369183</v>
      </c>
      <c r="AK104" s="68">
        <f t="shared" si="92"/>
        <v>1E-3</v>
      </c>
      <c r="AL104" s="57">
        <f t="shared" si="61"/>
        <v>0</v>
      </c>
      <c r="AM104" s="58">
        <f t="shared" si="62"/>
        <v>0</v>
      </c>
      <c r="AN104" s="58">
        <f t="shared" si="63"/>
        <v>0</v>
      </c>
      <c r="AO104" s="20">
        <f t="shared" si="64"/>
        <v>0</v>
      </c>
      <c r="AP104" s="20">
        <f t="shared" si="65"/>
        <v>0</v>
      </c>
      <c r="AQ104" s="58">
        <f t="shared" si="95"/>
        <v>0</v>
      </c>
      <c r="AR104" s="59">
        <f t="shared" si="66"/>
        <v>0</v>
      </c>
      <c r="AS104" s="64">
        <f t="shared" si="96"/>
        <v>0</v>
      </c>
      <c r="AT104" s="58">
        <f t="shared" si="97"/>
        <v>0</v>
      </c>
      <c r="AU104" s="89">
        <f>Fishery!Y110</f>
        <v>1.7988936365838156E-4</v>
      </c>
      <c r="AV104" s="80">
        <f t="shared" si="98"/>
        <v>1.0000000000000001E-5</v>
      </c>
      <c r="AW104" s="70">
        <f t="shared" si="99"/>
        <v>1.7988936365838156E-4</v>
      </c>
      <c r="BC104" s="68">
        <f t="shared" si="93"/>
        <v>1E-3</v>
      </c>
      <c r="BD104" s="57">
        <f t="shared" si="67"/>
        <v>0</v>
      </c>
      <c r="BE104" s="58">
        <f t="shared" si="68"/>
        <v>0</v>
      </c>
      <c r="BF104" s="58">
        <f t="shared" si="69"/>
        <v>0</v>
      </c>
      <c r="BG104" s="58">
        <f t="shared" si="70"/>
        <v>0</v>
      </c>
      <c r="BH104" s="58">
        <f t="shared" si="88"/>
        <v>0</v>
      </c>
      <c r="BI104" s="70">
        <f t="shared" si="71"/>
        <v>0</v>
      </c>
      <c r="BJ104" s="72">
        <f t="shared" si="89"/>
        <v>0</v>
      </c>
      <c r="BK104" s="58">
        <f t="shared" si="56"/>
        <v>0</v>
      </c>
      <c r="BL104" s="80">
        <f>Fishery!Z110</f>
        <v>1.209824091039493E-4</v>
      </c>
      <c r="BM104" s="80">
        <f t="shared" si="90"/>
        <v>5.0000000000000004E-6</v>
      </c>
      <c r="BN104" s="70">
        <f t="shared" si="91"/>
        <v>1.209824091039493E-4</v>
      </c>
    </row>
    <row r="105" spans="1:66" x14ac:dyDescent="0.2">
      <c r="A105" s="3">
        <v>7</v>
      </c>
      <c r="B105">
        <v>4</v>
      </c>
      <c r="C105" s="9">
        <f t="shared" si="72"/>
        <v>4.166666666666667</v>
      </c>
      <c r="D105" s="9">
        <f t="shared" si="54"/>
        <v>3.25</v>
      </c>
      <c r="E105" s="9">
        <f t="shared" si="55"/>
        <v>3.8954183175335042</v>
      </c>
      <c r="F105" s="9">
        <f t="shared" si="73"/>
        <v>4.166666666666667</v>
      </c>
      <c r="I105" s="68">
        <f t="shared" si="94"/>
        <v>178.79833839204065</v>
      </c>
      <c r="J105" s="85">
        <f t="shared" si="74"/>
        <v>95.593286127796276</v>
      </c>
      <c r="K105" s="89">
        <f t="shared" si="75"/>
        <v>312.71009182006509</v>
      </c>
      <c r="L105" s="80">
        <f t="shared" si="76"/>
        <v>0</v>
      </c>
      <c r="M105" s="86">
        <f t="shared" si="77"/>
        <v>408.30337794786135</v>
      </c>
      <c r="O105" s="68">
        <f t="shared" si="78"/>
        <v>66.830379260987925</v>
      </c>
      <c r="P105" s="76">
        <f t="shared" si="79"/>
        <v>95.593286127796276</v>
      </c>
      <c r="Q105" s="83">
        <f t="shared" si="57"/>
        <v>31.864428709265425</v>
      </c>
      <c r="R105" s="85">
        <f t="shared" si="80"/>
        <v>29.220816903301298</v>
      </c>
      <c r="S105" s="80">
        <f t="shared" si="81"/>
        <v>0</v>
      </c>
      <c r="T105" s="80">
        <f t="shared" si="82"/>
        <v>0</v>
      </c>
      <c r="U105" s="89">
        <f t="shared" si="102"/>
        <v>6.6830379260987929</v>
      </c>
      <c r="V105" s="70">
        <f t="shared" si="103"/>
        <v>29.220816903301298</v>
      </c>
      <c r="X105" s="68">
        <f t="shared" si="83"/>
        <v>109.30963293350213</v>
      </c>
      <c r="Y105" s="76">
        <f t="shared" si="58"/>
        <v>312.71009182006509</v>
      </c>
      <c r="Z105" s="77">
        <f t="shared" si="59"/>
        <v>29.220816903301298</v>
      </c>
      <c r="AA105" s="77">
        <f t="shared" si="84"/>
        <v>341.93090872336637</v>
      </c>
      <c r="AB105" s="70">
        <f t="shared" si="85"/>
        <v>23.196982851666732</v>
      </c>
      <c r="AC105" s="72">
        <f t="shared" si="86"/>
        <v>0</v>
      </c>
      <c r="AD105" s="80">
        <f t="shared" si="87"/>
        <v>0</v>
      </c>
      <c r="AE105" s="89">
        <f>Fishery!X111</f>
        <v>14.945853035796699</v>
      </c>
      <c r="AF105" s="89">
        <f t="shared" si="100"/>
        <v>1.0930963293350213</v>
      </c>
      <c r="AG105" s="70">
        <f t="shared" si="101"/>
        <v>14.945853035796699</v>
      </c>
      <c r="AI105" s="56">
        <f t="shared" si="60"/>
        <v>109.31163293350214</v>
      </c>
      <c r="AK105" s="68">
        <f t="shared" si="92"/>
        <v>1E-3</v>
      </c>
      <c r="AL105" s="57">
        <f t="shared" si="61"/>
        <v>0</v>
      </c>
      <c r="AM105" s="58">
        <f t="shared" si="62"/>
        <v>0</v>
      </c>
      <c r="AN105" s="58">
        <f t="shared" si="63"/>
        <v>0</v>
      </c>
      <c r="AO105" s="20">
        <f t="shared" si="64"/>
        <v>0</v>
      </c>
      <c r="AP105" s="20">
        <f t="shared" si="65"/>
        <v>0</v>
      </c>
      <c r="AQ105" s="58">
        <f t="shared" si="95"/>
        <v>0</v>
      </c>
      <c r="AR105" s="59">
        <f t="shared" si="66"/>
        <v>0</v>
      </c>
      <c r="AS105" s="64">
        <f t="shared" si="96"/>
        <v>0</v>
      </c>
      <c r="AT105" s="58">
        <f t="shared" si="97"/>
        <v>0</v>
      </c>
      <c r="AU105" s="89">
        <f>Fishery!Y111</f>
        <v>1.7988936365838156E-4</v>
      </c>
      <c r="AV105" s="80">
        <f t="shared" si="98"/>
        <v>1.0000000000000001E-5</v>
      </c>
      <c r="AW105" s="70">
        <f t="shared" si="99"/>
        <v>1.7988936365838156E-4</v>
      </c>
      <c r="BC105" s="68">
        <f t="shared" si="93"/>
        <v>1E-3</v>
      </c>
      <c r="BD105" s="57">
        <f t="shared" si="67"/>
        <v>0</v>
      </c>
      <c r="BE105" s="58">
        <f t="shared" si="68"/>
        <v>0</v>
      </c>
      <c r="BF105" s="58">
        <f t="shared" si="69"/>
        <v>0</v>
      </c>
      <c r="BG105" s="58">
        <f t="shared" si="70"/>
        <v>0</v>
      </c>
      <c r="BH105" s="58">
        <f t="shared" si="88"/>
        <v>0</v>
      </c>
      <c r="BI105" s="70">
        <f t="shared" si="71"/>
        <v>0</v>
      </c>
      <c r="BJ105" s="72">
        <f t="shared" si="89"/>
        <v>0</v>
      </c>
      <c r="BK105" s="58">
        <f t="shared" si="56"/>
        <v>0</v>
      </c>
      <c r="BL105" s="80">
        <f>Fishery!Z111</f>
        <v>1.209824091039493E-4</v>
      </c>
      <c r="BM105" s="80">
        <f t="shared" si="90"/>
        <v>5.0000000000000004E-6</v>
      </c>
      <c r="BN105" s="70">
        <f t="shared" si="91"/>
        <v>1.209824091039493E-4</v>
      </c>
    </row>
    <row r="106" spans="1:66" x14ac:dyDescent="0.2">
      <c r="A106" s="3">
        <v>7</v>
      </c>
      <c r="B106">
        <v>5</v>
      </c>
      <c r="C106" s="9">
        <f t="shared" si="72"/>
        <v>4.166666666666667</v>
      </c>
      <c r="D106" s="9">
        <f t="shared" ref="D106:D169" si="104">($B$4/20)*VLOOKUP(B106,$I$5:$J$16,2)</f>
        <v>2.1150000000000029</v>
      </c>
      <c r="E106" s="9">
        <f t="shared" ref="E106:E169" si="105">20*VLOOKUP(A106,$K$5:$L$24,2)*D106</f>
        <v>2.5350183820256533</v>
      </c>
      <c r="F106" s="9">
        <f t="shared" si="73"/>
        <v>4.166666666666667</v>
      </c>
      <c r="I106" s="68">
        <f t="shared" si="94"/>
        <v>178.39902968968033</v>
      </c>
      <c r="J106" s="85">
        <f t="shared" si="74"/>
        <v>96.113517970132236</v>
      </c>
      <c r="K106" s="89">
        <f t="shared" si="75"/>
        <v>311.43784773106972</v>
      </c>
      <c r="L106" s="80">
        <f t="shared" si="76"/>
        <v>0</v>
      </c>
      <c r="M106" s="86">
        <f t="shared" si="77"/>
        <v>407.55136570120197</v>
      </c>
      <c r="O106" s="68">
        <f t="shared" si="78"/>
        <v>67.344479211377134</v>
      </c>
      <c r="P106" s="76">
        <f t="shared" si="79"/>
        <v>96.113517970132236</v>
      </c>
      <c r="Q106" s="83">
        <f t="shared" si="57"/>
        <v>32.037839323377412</v>
      </c>
      <c r="R106" s="85">
        <f t="shared" si="80"/>
        <v>29.391443017717126</v>
      </c>
      <c r="S106" s="80">
        <f t="shared" si="81"/>
        <v>0</v>
      </c>
      <c r="T106" s="80">
        <f t="shared" si="82"/>
        <v>0</v>
      </c>
      <c r="U106" s="89">
        <f t="shared" si="102"/>
        <v>6.734447921137714</v>
      </c>
      <c r="V106" s="70">
        <f t="shared" si="103"/>
        <v>29.391443017717126</v>
      </c>
      <c r="X106" s="68">
        <f t="shared" si="83"/>
        <v>109.10858381377071</v>
      </c>
      <c r="Y106" s="76">
        <f t="shared" si="58"/>
        <v>311.43784773106972</v>
      </c>
      <c r="Z106" s="77">
        <f t="shared" si="59"/>
        <v>29.391443017717126</v>
      </c>
      <c r="AA106" s="77">
        <f t="shared" si="84"/>
        <v>340.82929074878683</v>
      </c>
      <c r="AB106" s="70">
        <f t="shared" si="85"/>
        <v>23.1387958604065</v>
      </c>
      <c r="AC106" s="72">
        <f t="shared" si="86"/>
        <v>0</v>
      </c>
      <c r="AD106" s="80">
        <f t="shared" si="87"/>
        <v>0</v>
      </c>
      <c r="AE106" s="89">
        <f>Fishery!X112</f>
        <v>14.918363687275052</v>
      </c>
      <c r="AF106" s="89">
        <f t="shared" si="100"/>
        <v>1.0910858381377071</v>
      </c>
      <c r="AG106" s="70">
        <f t="shared" si="101"/>
        <v>14.918363687275052</v>
      </c>
      <c r="AI106" s="56">
        <f t="shared" si="60"/>
        <v>109.11058381377072</v>
      </c>
      <c r="AK106" s="68">
        <f t="shared" si="92"/>
        <v>1E-3</v>
      </c>
      <c r="AL106" s="57">
        <f t="shared" si="61"/>
        <v>0</v>
      </c>
      <c r="AM106" s="58">
        <f t="shared" si="62"/>
        <v>0</v>
      </c>
      <c r="AN106" s="58">
        <f t="shared" si="63"/>
        <v>0</v>
      </c>
      <c r="AO106" s="20">
        <f t="shared" si="64"/>
        <v>0</v>
      </c>
      <c r="AP106" s="20">
        <f t="shared" si="65"/>
        <v>0</v>
      </c>
      <c r="AQ106" s="58">
        <f t="shared" si="95"/>
        <v>0</v>
      </c>
      <c r="AR106" s="59">
        <f t="shared" si="66"/>
        <v>0</v>
      </c>
      <c r="AS106" s="64">
        <f t="shared" si="96"/>
        <v>0</v>
      </c>
      <c r="AT106" s="58">
        <f t="shared" si="97"/>
        <v>0</v>
      </c>
      <c r="AU106" s="89">
        <f>Fishery!Y112</f>
        <v>1.7988936365838156E-4</v>
      </c>
      <c r="AV106" s="80">
        <f t="shared" si="98"/>
        <v>1.0000000000000001E-5</v>
      </c>
      <c r="AW106" s="70">
        <f t="shared" si="99"/>
        <v>1.7988936365838156E-4</v>
      </c>
      <c r="BC106" s="68">
        <f t="shared" si="93"/>
        <v>1E-3</v>
      </c>
      <c r="BD106" s="57">
        <f t="shared" si="67"/>
        <v>0</v>
      </c>
      <c r="BE106" s="58">
        <f t="shared" si="68"/>
        <v>0</v>
      </c>
      <c r="BF106" s="58">
        <f t="shared" si="69"/>
        <v>0</v>
      </c>
      <c r="BG106" s="58">
        <f t="shared" si="70"/>
        <v>0</v>
      </c>
      <c r="BH106" s="58">
        <f t="shared" si="88"/>
        <v>0</v>
      </c>
      <c r="BI106" s="70">
        <f t="shared" si="71"/>
        <v>0</v>
      </c>
      <c r="BJ106" s="72">
        <f t="shared" si="89"/>
        <v>0</v>
      </c>
      <c r="BK106" s="58">
        <f t="shared" si="56"/>
        <v>0</v>
      </c>
      <c r="BL106" s="80">
        <f>Fishery!Z112</f>
        <v>1.209824091039493E-4</v>
      </c>
      <c r="BM106" s="80">
        <f t="shared" si="90"/>
        <v>5.0000000000000004E-6</v>
      </c>
      <c r="BN106" s="70">
        <f t="shared" si="91"/>
        <v>1.209824091039493E-4</v>
      </c>
    </row>
    <row r="107" spans="1:66" x14ac:dyDescent="0.2">
      <c r="A107" s="3">
        <v>7</v>
      </c>
      <c r="B107">
        <v>6</v>
      </c>
      <c r="C107" s="9">
        <f t="shared" si="72"/>
        <v>4.166666666666667</v>
      </c>
      <c r="D107" s="9">
        <f t="shared" si="104"/>
        <v>1.470000000000002</v>
      </c>
      <c r="E107" s="9">
        <f t="shared" si="105"/>
        <v>1.761927669776695</v>
      </c>
      <c r="F107" s="9">
        <f t="shared" si="73"/>
        <v>4.166666666666667</v>
      </c>
      <c r="I107" s="68">
        <f t="shared" si="94"/>
        <v>178.03484029725075</v>
      </c>
      <c r="J107" s="85">
        <f t="shared" si="74"/>
        <v>96.613531431525985</v>
      </c>
      <c r="K107" s="89">
        <f t="shared" si="75"/>
        <v>310.24648990585001</v>
      </c>
      <c r="L107" s="80">
        <f t="shared" si="76"/>
        <v>0</v>
      </c>
      <c r="M107" s="86">
        <f t="shared" si="77"/>
        <v>406.860021337376</v>
      </c>
      <c r="O107" s="68">
        <f t="shared" si="78"/>
        <v>67.833303912746786</v>
      </c>
      <c r="P107" s="76">
        <f t="shared" si="79"/>
        <v>96.613531431525985</v>
      </c>
      <c r="Q107" s="83">
        <f t="shared" si="57"/>
        <v>32.204510477175326</v>
      </c>
      <c r="R107" s="85">
        <f t="shared" si="80"/>
        <v>29.55186243674159</v>
      </c>
      <c r="S107" s="80">
        <f t="shared" si="81"/>
        <v>0</v>
      </c>
      <c r="T107" s="80">
        <f t="shared" si="82"/>
        <v>0</v>
      </c>
      <c r="U107" s="89">
        <f t="shared" si="102"/>
        <v>6.7833303912746787</v>
      </c>
      <c r="V107" s="70">
        <f t="shared" si="103"/>
        <v>29.55186243674159</v>
      </c>
      <c r="X107" s="68">
        <f t="shared" si="83"/>
        <v>108.91354516195251</v>
      </c>
      <c r="Y107" s="76">
        <f t="shared" si="58"/>
        <v>310.24648990585001</v>
      </c>
      <c r="Z107" s="77">
        <f t="shared" si="59"/>
        <v>29.55186243674159</v>
      </c>
      <c r="AA107" s="77">
        <f t="shared" si="84"/>
        <v>339.79835234259161</v>
      </c>
      <c r="AB107" s="70">
        <f t="shared" si="85"/>
        <v>23.084388423708326</v>
      </c>
      <c r="AC107" s="72">
        <f t="shared" si="86"/>
        <v>0</v>
      </c>
      <c r="AD107" s="80">
        <f t="shared" si="87"/>
        <v>0</v>
      </c>
      <c r="AE107" s="89">
        <f>Fishery!X113</f>
        <v>14.891696147112805</v>
      </c>
      <c r="AF107" s="89">
        <f t="shared" si="100"/>
        <v>1.0891354516195251</v>
      </c>
      <c r="AG107" s="70">
        <f t="shared" si="101"/>
        <v>14.891696147112805</v>
      </c>
      <c r="AI107" s="56">
        <f t="shared" si="60"/>
        <v>108.91554516195252</v>
      </c>
      <c r="AK107" s="68">
        <f t="shared" si="92"/>
        <v>1E-3</v>
      </c>
      <c r="AL107" s="57">
        <f t="shared" si="61"/>
        <v>0</v>
      </c>
      <c r="AM107" s="58">
        <f t="shared" si="62"/>
        <v>0</v>
      </c>
      <c r="AN107" s="58">
        <f t="shared" si="63"/>
        <v>0</v>
      </c>
      <c r="AO107" s="20">
        <f t="shared" si="64"/>
        <v>0</v>
      </c>
      <c r="AP107" s="20">
        <f t="shared" si="65"/>
        <v>0</v>
      </c>
      <c r="AQ107" s="58">
        <f t="shared" si="95"/>
        <v>0</v>
      </c>
      <c r="AR107" s="59">
        <f t="shared" si="66"/>
        <v>0</v>
      </c>
      <c r="AS107" s="64">
        <f t="shared" si="96"/>
        <v>0</v>
      </c>
      <c r="AT107" s="58">
        <f t="shared" si="97"/>
        <v>0</v>
      </c>
      <c r="AU107" s="89">
        <f>Fishery!Y113</f>
        <v>1.7988936365838156E-4</v>
      </c>
      <c r="AV107" s="80">
        <f t="shared" si="98"/>
        <v>1.0000000000000001E-5</v>
      </c>
      <c r="AW107" s="70">
        <f t="shared" si="99"/>
        <v>1.7988936365838156E-4</v>
      </c>
      <c r="BC107" s="68">
        <f t="shared" si="93"/>
        <v>1E-3</v>
      </c>
      <c r="BD107" s="57">
        <f t="shared" si="67"/>
        <v>0</v>
      </c>
      <c r="BE107" s="58">
        <f t="shared" si="68"/>
        <v>0</v>
      </c>
      <c r="BF107" s="58">
        <f t="shared" si="69"/>
        <v>0</v>
      </c>
      <c r="BG107" s="58">
        <f t="shared" si="70"/>
        <v>0</v>
      </c>
      <c r="BH107" s="58">
        <f t="shared" si="88"/>
        <v>0</v>
      </c>
      <c r="BI107" s="70">
        <f t="shared" si="71"/>
        <v>0</v>
      </c>
      <c r="BJ107" s="72">
        <f t="shared" si="89"/>
        <v>0</v>
      </c>
      <c r="BK107" s="58">
        <f t="shared" si="56"/>
        <v>0</v>
      </c>
      <c r="BL107" s="80">
        <f>Fishery!Z113</f>
        <v>1.209824091039493E-4</v>
      </c>
      <c r="BM107" s="80">
        <f t="shared" si="90"/>
        <v>5.0000000000000004E-6</v>
      </c>
      <c r="BN107" s="70">
        <f t="shared" si="91"/>
        <v>1.209824091039493E-4</v>
      </c>
    </row>
    <row r="108" spans="1:66" x14ac:dyDescent="0.2">
      <c r="A108" s="3">
        <v>7</v>
      </c>
      <c r="B108">
        <v>7</v>
      </c>
      <c r="C108" s="9">
        <f t="shared" si="72"/>
        <v>4.166666666666667</v>
      </c>
      <c r="D108" s="9">
        <f t="shared" si="104"/>
        <v>1.3149999999999995</v>
      </c>
      <c r="E108" s="9">
        <f t="shared" si="105"/>
        <v>1.5761461807866326</v>
      </c>
      <c r="F108" s="9">
        <f t="shared" si="73"/>
        <v>4.166666666666667</v>
      </c>
      <c r="I108" s="68">
        <f t="shared" si="94"/>
        <v>177.70691093757023</v>
      </c>
      <c r="J108" s="85">
        <f t="shared" si="74"/>
        <v>97.101065797615632</v>
      </c>
      <c r="K108" s="89">
        <f t="shared" si="75"/>
        <v>309.14054068562217</v>
      </c>
      <c r="L108" s="80">
        <f t="shared" si="76"/>
        <v>0</v>
      </c>
      <c r="M108" s="86">
        <f t="shared" si="77"/>
        <v>406.24160648323777</v>
      </c>
      <c r="O108" s="68">
        <f t="shared" si="78"/>
        <v>68.301413606621054</v>
      </c>
      <c r="P108" s="76">
        <f t="shared" si="79"/>
        <v>97.101065797615632</v>
      </c>
      <c r="Q108" s="83">
        <f t="shared" si="57"/>
        <v>32.367021932538542</v>
      </c>
      <c r="R108" s="85">
        <f t="shared" si="80"/>
        <v>29.704438365034811</v>
      </c>
      <c r="S108" s="80">
        <f t="shared" si="81"/>
        <v>0</v>
      </c>
      <c r="T108" s="80">
        <f t="shared" si="82"/>
        <v>0</v>
      </c>
      <c r="U108" s="89">
        <f t="shared" si="102"/>
        <v>6.8301413606621058</v>
      </c>
      <c r="V108" s="70">
        <f t="shared" si="103"/>
        <v>29.704438365034811</v>
      </c>
      <c r="X108" s="68">
        <f t="shared" si="83"/>
        <v>108.72556216814266</v>
      </c>
      <c r="Y108" s="76">
        <f t="shared" si="58"/>
        <v>309.14054068562217</v>
      </c>
      <c r="Z108" s="77">
        <f t="shared" si="59"/>
        <v>29.704438365034811</v>
      </c>
      <c r="AA108" s="77">
        <f t="shared" si="84"/>
        <v>338.844979050657</v>
      </c>
      <c r="AB108" s="70">
        <f t="shared" si="85"/>
        <v>23.034338588480736</v>
      </c>
      <c r="AC108" s="72">
        <f t="shared" si="86"/>
        <v>0</v>
      </c>
      <c r="AD108" s="80">
        <f t="shared" si="87"/>
        <v>0</v>
      </c>
      <c r="AE108" s="89">
        <f>Fishery!X114</f>
        <v>14.865993323644171</v>
      </c>
      <c r="AF108" s="89">
        <f t="shared" si="100"/>
        <v>1.0872556216814266</v>
      </c>
      <c r="AG108" s="70">
        <f t="shared" si="101"/>
        <v>14.865993323644171</v>
      </c>
      <c r="AI108" s="56">
        <f t="shared" si="60"/>
        <v>108.72756216814267</v>
      </c>
      <c r="AK108" s="68">
        <f t="shared" si="92"/>
        <v>1E-3</v>
      </c>
      <c r="AL108" s="57">
        <f t="shared" si="61"/>
        <v>0</v>
      </c>
      <c r="AM108" s="58">
        <f t="shared" si="62"/>
        <v>0</v>
      </c>
      <c r="AN108" s="58">
        <f t="shared" si="63"/>
        <v>0</v>
      </c>
      <c r="AO108" s="20">
        <f t="shared" si="64"/>
        <v>0</v>
      </c>
      <c r="AP108" s="20">
        <f t="shared" si="65"/>
        <v>0</v>
      </c>
      <c r="AQ108" s="58">
        <f t="shared" si="95"/>
        <v>0</v>
      </c>
      <c r="AR108" s="59">
        <f t="shared" si="66"/>
        <v>0</v>
      </c>
      <c r="AS108" s="64">
        <f t="shared" si="96"/>
        <v>0</v>
      </c>
      <c r="AT108" s="58">
        <f t="shared" si="97"/>
        <v>0</v>
      </c>
      <c r="AU108" s="89">
        <f>Fishery!Y114</f>
        <v>1.7988936365838156E-4</v>
      </c>
      <c r="AV108" s="80">
        <f t="shared" si="98"/>
        <v>1.0000000000000001E-5</v>
      </c>
      <c r="AW108" s="70">
        <f t="shared" si="99"/>
        <v>1.7988936365838156E-4</v>
      </c>
      <c r="BC108" s="68">
        <f t="shared" si="93"/>
        <v>1E-3</v>
      </c>
      <c r="BD108" s="57">
        <f t="shared" si="67"/>
        <v>0</v>
      </c>
      <c r="BE108" s="58">
        <f t="shared" si="68"/>
        <v>0</v>
      </c>
      <c r="BF108" s="58">
        <f t="shared" si="69"/>
        <v>0</v>
      </c>
      <c r="BG108" s="58">
        <f t="shared" si="70"/>
        <v>0</v>
      </c>
      <c r="BH108" s="58">
        <f t="shared" si="88"/>
        <v>0</v>
      </c>
      <c r="BI108" s="70">
        <f t="shared" si="71"/>
        <v>0</v>
      </c>
      <c r="BJ108" s="72">
        <f t="shared" si="89"/>
        <v>0</v>
      </c>
      <c r="BK108" s="58">
        <f t="shared" si="56"/>
        <v>0</v>
      </c>
      <c r="BL108" s="80">
        <f>Fishery!Z114</f>
        <v>1.209824091039493E-4</v>
      </c>
      <c r="BM108" s="80">
        <f t="shared" si="90"/>
        <v>5.0000000000000004E-6</v>
      </c>
      <c r="BN108" s="70">
        <f t="shared" si="91"/>
        <v>1.209824091039493E-4</v>
      </c>
    </row>
    <row r="109" spans="1:66" x14ac:dyDescent="0.2">
      <c r="A109" s="3">
        <v>7</v>
      </c>
      <c r="B109">
        <v>8</v>
      </c>
      <c r="C109" s="9">
        <f t="shared" si="72"/>
        <v>4.166666666666667</v>
      </c>
      <c r="D109" s="9">
        <f t="shared" si="104"/>
        <v>1.6500000000000015</v>
      </c>
      <c r="E109" s="9">
        <f t="shared" si="105"/>
        <v>1.9776739150554732</v>
      </c>
      <c r="F109" s="9">
        <f t="shared" si="73"/>
        <v>4.166666666666667</v>
      </c>
      <c r="I109" s="68">
        <f t="shared" si="94"/>
        <v>177.40737695914794</v>
      </c>
      <c r="J109" s="85">
        <f t="shared" si="74"/>
        <v>97.578717921363008</v>
      </c>
      <c r="K109" s="89">
        <f t="shared" si="75"/>
        <v>308.10931288094224</v>
      </c>
      <c r="L109" s="80">
        <f t="shared" si="76"/>
        <v>0</v>
      </c>
      <c r="M109" s="86">
        <f t="shared" si="77"/>
        <v>405.68803080230526</v>
      </c>
      <c r="O109" s="68">
        <f t="shared" si="78"/>
        <v>68.753283821895906</v>
      </c>
      <c r="P109" s="76">
        <f t="shared" si="79"/>
        <v>97.578717921363008</v>
      </c>
      <c r="Q109" s="83">
        <f t="shared" si="57"/>
        <v>32.526239307121003</v>
      </c>
      <c r="R109" s="85">
        <f t="shared" si="80"/>
        <v>29.851530696988348</v>
      </c>
      <c r="S109" s="80">
        <f t="shared" si="81"/>
        <v>0</v>
      </c>
      <c r="T109" s="80">
        <f t="shared" si="82"/>
        <v>0</v>
      </c>
      <c r="U109" s="89">
        <f t="shared" si="102"/>
        <v>6.8753283821895907</v>
      </c>
      <c r="V109" s="70">
        <f t="shared" si="103"/>
        <v>29.851530696988348</v>
      </c>
      <c r="X109" s="68">
        <f t="shared" si="83"/>
        <v>108.54583605896619</v>
      </c>
      <c r="Y109" s="76">
        <f t="shared" si="58"/>
        <v>308.10931288094224</v>
      </c>
      <c r="Z109" s="77">
        <f t="shared" si="59"/>
        <v>29.851530696988348</v>
      </c>
      <c r="AA109" s="77">
        <f t="shared" si="84"/>
        <v>337.96084357793058</v>
      </c>
      <c r="AB109" s="70">
        <f t="shared" si="85"/>
        <v>22.988273392182435</v>
      </c>
      <c r="AC109" s="72">
        <f t="shared" si="86"/>
        <v>0</v>
      </c>
      <c r="AD109" s="80">
        <f t="shared" si="87"/>
        <v>0</v>
      </c>
      <c r="AE109" s="89">
        <f>Fishery!X115</f>
        <v>14.841419460002333</v>
      </c>
      <c r="AF109" s="89">
        <f t="shared" si="100"/>
        <v>1.0854583605896619</v>
      </c>
      <c r="AG109" s="70">
        <f t="shared" si="101"/>
        <v>14.841419460002333</v>
      </c>
      <c r="AI109" s="56">
        <f t="shared" si="60"/>
        <v>108.5478360589662</v>
      </c>
      <c r="AK109" s="68">
        <f t="shared" si="92"/>
        <v>1E-3</v>
      </c>
      <c r="AL109" s="57">
        <f t="shared" si="61"/>
        <v>0</v>
      </c>
      <c r="AM109" s="58">
        <f t="shared" si="62"/>
        <v>0</v>
      </c>
      <c r="AN109" s="58">
        <f t="shared" si="63"/>
        <v>0</v>
      </c>
      <c r="AO109" s="20">
        <f t="shared" si="64"/>
        <v>0</v>
      </c>
      <c r="AP109" s="20">
        <f t="shared" si="65"/>
        <v>0</v>
      </c>
      <c r="AQ109" s="58">
        <f t="shared" si="95"/>
        <v>0</v>
      </c>
      <c r="AR109" s="59">
        <f t="shared" si="66"/>
        <v>0</v>
      </c>
      <c r="AS109" s="64">
        <f t="shared" si="96"/>
        <v>0</v>
      </c>
      <c r="AT109" s="58">
        <f t="shared" si="97"/>
        <v>0</v>
      </c>
      <c r="AU109" s="89">
        <f>Fishery!Y115</f>
        <v>1.7988936365838156E-4</v>
      </c>
      <c r="AV109" s="80">
        <f t="shared" si="98"/>
        <v>1.0000000000000001E-5</v>
      </c>
      <c r="AW109" s="70">
        <f t="shared" si="99"/>
        <v>1.7988936365838156E-4</v>
      </c>
      <c r="BC109" s="68">
        <f t="shared" si="93"/>
        <v>1E-3</v>
      </c>
      <c r="BD109" s="57">
        <f t="shared" si="67"/>
        <v>0</v>
      </c>
      <c r="BE109" s="58">
        <f t="shared" si="68"/>
        <v>0</v>
      </c>
      <c r="BF109" s="58">
        <f t="shared" si="69"/>
        <v>0</v>
      </c>
      <c r="BG109" s="58">
        <f t="shared" si="70"/>
        <v>0</v>
      </c>
      <c r="BH109" s="58">
        <f t="shared" si="88"/>
        <v>0</v>
      </c>
      <c r="BI109" s="70">
        <f t="shared" si="71"/>
        <v>0</v>
      </c>
      <c r="BJ109" s="72">
        <f t="shared" si="89"/>
        <v>0</v>
      </c>
      <c r="BK109" s="58">
        <f t="shared" si="56"/>
        <v>0</v>
      </c>
      <c r="BL109" s="80">
        <f>Fishery!Z115</f>
        <v>1.209824091039493E-4</v>
      </c>
      <c r="BM109" s="80">
        <f t="shared" si="90"/>
        <v>5.0000000000000004E-6</v>
      </c>
      <c r="BN109" s="70">
        <f t="shared" si="91"/>
        <v>1.209824091039493E-4</v>
      </c>
    </row>
    <row r="110" spans="1:66" x14ac:dyDescent="0.2">
      <c r="A110" s="3">
        <v>7</v>
      </c>
      <c r="B110">
        <v>9</v>
      </c>
      <c r="C110" s="9">
        <f t="shared" si="72"/>
        <v>4.166666666666667</v>
      </c>
      <c r="D110" s="9">
        <f t="shared" si="104"/>
        <v>2.4750000000000023</v>
      </c>
      <c r="E110" s="9">
        <f t="shared" si="105"/>
        <v>2.9665108725832097</v>
      </c>
      <c r="F110" s="9">
        <f t="shared" si="73"/>
        <v>4.166666666666667</v>
      </c>
      <c r="I110" s="68">
        <f t="shared" si="94"/>
        <v>177.12314813612997</v>
      </c>
      <c r="J110" s="85">
        <f t="shared" si="74"/>
        <v>98.043623281406411</v>
      </c>
      <c r="K110" s="89">
        <f t="shared" si="75"/>
        <v>307.13178110107503</v>
      </c>
      <c r="L110" s="80">
        <f t="shared" si="76"/>
        <v>0</v>
      </c>
      <c r="M110" s="86">
        <f t="shared" si="77"/>
        <v>405.17540438248147</v>
      </c>
      <c r="O110" s="68">
        <f t="shared" si="78"/>
        <v>69.191706669287157</v>
      </c>
      <c r="P110" s="76">
        <f t="shared" si="79"/>
        <v>98.043623281406411</v>
      </c>
      <c r="Q110" s="83">
        <f t="shared" si="57"/>
        <v>32.681207760468801</v>
      </c>
      <c r="R110" s="85">
        <f t="shared" si="80"/>
        <v>29.994628497722704</v>
      </c>
      <c r="S110" s="80">
        <f t="shared" si="81"/>
        <v>0</v>
      </c>
      <c r="T110" s="80">
        <f t="shared" si="82"/>
        <v>0</v>
      </c>
      <c r="U110" s="89">
        <f t="shared" si="102"/>
        <v>6.9191706669287161</v>
      </c>
      <c r="V110" s="70">
        <f t="shared" si="103"/>
        <v>29.994628497722704</v>
      </c>
      <c r="X110" s="68">
        <f t="shared" si="83"/>
        <v>108.37508547479119</v>
      </c>
      <c r="Y110" s="76">
        <f t="shared" si="58"/>
        <v>307.13178110107503</v>
      </c>
      <c r="Z110" s="77">
        <f t="shared" si="59"/>
        <v>29.994628497722704</v>
      </c>
      <c r="AA110" s="77">
        <f t="shared" si="84"/>
        <v>337.12640959879775</v>
      </c>
      <c r="AB110" s="70">
        <f t="shared" si="85"/>
        <v>22.945064881032529</v>
      </c>
      <c r="AC110" s="72">
        <f t="shared" si="86"/>
        <v>0</v>
      </c>
      <c r="AD110" s="80">
        <f t="shared" si="87"/>
        <v>0</v>
      </c>
      <c r="AE110" s="89">
        <f>Fishery!X116</f>
        <v>14.81807281553589</v>
      </c>
      <c r="AF110" s="89">
        <f t="shared" si="100"/>
        <v>1.083750854747912</v>
      </c>
      <c r="AG110" s="70">
        <f t="shared" si="101"/>
        <v>14.81807281553589</v>
      </c>
      <c r="AI110" s="56">
        <f t="shared" si="60"/>
        <v>108.3770854747912</v>
      </c>
      <c r="AK110" s="68">
        <f t="shared" si="92"/>
        <v>1E-3</v>
      </c>
      <c r="AL110" s="57">
        <f t="shared" si="61"/>
        <v>0</v>
      </c>
      <c r="AM110" s="58">
        <f t="shared" si="62"/>
        <v>0</v>
      </c>
      <c r="AN110" s="58">
        <f t="shared" si="63"/>
        <v>0</v>
      </c>
      <c r="AO110" s="20">
        <f t="shared" si="64"/>
        <v>0</v>
      </c>
      <c r="AP110" s="20">
        <f t="shared" si="65"/>
        <v>0</v>
      </c>
      <c r="AQ110" s="58">
        <f t="shared" si="95"/>
        <v>0</v>
      </c>
      <c r="AR110" s="59">
        <f t="shared" si="66"/>
        <v>0</v>
      </c>
      <c r="AS110" s="64">
        <f t="shared" si="96"/>
        <v>0</v>
      </c>
      <c r="AT110" s="58">
        <f t="shared" si="97"/>
        <v>0</v>
      </c>
      <c r="AU110" s="89">
        <f>Fishery!Y116</f>
        <v>1.7988936365838156E-4</v>
      </c>
      <c r="AV110" s="80">
        <f t="shared" si="98"/>
        <v>1.0000000000000001E-5</v>
      </c>
      <c r="AW110" s="70">
        <f t="shared" si="99"/>
        <v>1.7988936365838156E-4</v>
      </c>
      <c r="BC110" s="68">
        <f t="shared" si="93"/>
        <v>1E-3</v>
      </c>
      <c r="BD110" s="57">
        <f t="shared" si="67"/>
        <v>0</v>
      </c>
      <c r="BE110" s="58">
        <f t="shared" si="68"/>
        <v>0</v>
      </c>
      <c r="BF110" s="58">
        <f t="shared" si="69"/>
        <v>0</v>
      </c>
      <c r="BG110" s="58">
        <f t="shared" si="70"/>
        <v>0</v>
      </c>
      <c r="BH110" s="58">
        <f t="shared" si="88"/>
        <v>0</v>
      </c>
      <c r="BI110" s="70">
        <f t="shared" si="71"/>
        <v>0</v>
      </c>
      <c r="BJ110" s="72">
        <f t="shared" si="89"/>
        <v>0</v>
      </c>
      <c r="BK110" s="58">
        <f t="shared" si="56"/>
        <v>0</v>
      </c>
      <c r="BL110" s="80">
        <f>Fishery!Z116</f>
        <v>1.209824091039493E-4</v>
      </c>
      <c r="BM110" s="80">
        <f t="shared" si="90"/>
        <v>5.0000000000000004E-6</v>
      </c>
      <c r="BN110" s="70">
        <f t="shared" si="91"/>
        <v>1.209824091039493E-4</v>
      </c>
    </row>
    <row r="111" spans="1:66" x14ac:dyDescent="0.2">
      <c r="A111" s="3">
        <v>7</v>
      </c>
      <c r="B111">
        <v>10</v>
      </c>
      <c r="C111" s="9">
        <f t="shared" si="72"/>
        <v>4.166666666666667</v>
      </c>
      <c r="D111" s="9">
        <f t="shared" si="104"/>
        <v>3.7900000000000045</v>
      </c>
      <c r="E111" s="9">
        <f t="shared" si="105"/>
        <v>4.5426570533698456</v>
      </c>
      <c r="F111" s="9">
        <f t="shared" si="73"/>
        <v>4.166666666666667</v>
      </c>
      <c r="I111" s="68">
        <f t="shared" si="94"/>
        <v>176.84163051808798</v>
      </c>
      <c r="J111" s="85">
        <f t="shared" si="74"/>
        <v>98.489494937947299</v>
      </c>
      <c r="K111" s="89">
        <f t="shared" si="75"/>
        <v>306.18548439358068</v>
      </c>
      <c r="L111" s="80">
        <f t="shared" si="76"/>
        <v>0</v>
      </c>
      <c r="M111" s="86">
        <f t="shared" si="77"/>
        <v>404.67497933152799</v>
      </c>
      <c r="O111" s="68">
        <f t="shared" si="78"/>
        <v>69.617017391072864</v>
      </c>
      <c r="P111" s="76">
        <f t="shared" si="79"/>
        <v>98.489494937947299</v>
      </c>
      <c r="Q111" s="83">
        <f t="shared" si="57"/>
        <v>32.829831645982431</v>
      </c>
      <c r="R111" s="85">
        <f t="shared" si="80"/>
        <v>30.133911525066111</v>
      </c>
      <c r="S111" s="80">
        <f t="shared" si="81"/>
        <v>0</v>
      </c>
      <c r="T111" s="80">
        <f t="shared" si="82"/>
        <v>0</v>
      </c>
      <c r="U111" s="89">
        <f t="shared" si="102"/>
        <v>6.9617017391072871</v>
      </c>
      <c r="V111" s="70">
        <f t="shared" si="103"/>
        <v>30.133911525066111</v>
      </c>
      <c r="X111" s="68">
        <f t="shared" si="83"/>
        <v>108.21316631459941</v>
      </c>
      <c r="Y111" s="76">
        <f t="shared" si="58"/>
        <v>306.18548439358068</v>
      </c>
      <c r="Z111" s="77">
        <f t="shared" si="59"/>
        <v>30.133911525066111</v>
      </c>
      <c r="AA111" s="77">
        <f t="shared" si="84"/>
        <v>336.31939591864682</v>
      </c>
      <c r="AB111" s="70">
        <f t="shared" si="85"/>
        <v>22.903331715232056</v>
      </c>
      <c r="AC111" s="72">
        <f t="shared" si="86"/>
        <v>0</v>
      </c>
      <c r="AD111" s="80">
        <f t="shared" si="87"/>
        <v>0</v>
      </c>
      <c r="AE111" s="89">
        <f>Fishery!X117</f>
        <v>14.795933687382581</v>
      </c>
      <c r="AF111" s="89">
        <f t="shared" si="100"/>
        <v>1.0821316631459941</v>
      </c>
      <c r="AG111" s="70">
        <f t="shared" si="101"/>
        <v>14.795933687382581</v>
      </c>
      <c r="AI111" s="56">
        <f t="shared" si="60"/>
        <v>108.21516631459941</v>
      </c>
      <c r="AK111" s="68">
        <f t="shared" si="92"/>
        <v>1E-3</v>
      </c>
      <c r="AL111" s="57">
        <f t="shared" si="61"/>
        <v>0</v>
      </c>
      <c r="AM111" s="58">
        <f t="shared" si="62"/>
        <v>0</v>
      </c>
      <c r="AN111" s="58">
        <f t="shared" si="63"/>
        <v>0</v>
      </c>
      <c r="AO111" s="20">
        <f t="shared" si="64"/>
        <v>0</v>
      </c>
      <c r="AP111" s="20">
        <f t="shared" si="65"/>
        <v>0</v>
      </c>
      <c r="AQ111" s="58">
        <f t="shared" si="95"/>
        <v>0</v>
      </c>
      <c r="AR111" s="59">
        <f t="shared" si="66"/>
        <v>0</v>
      </c>
      <c r="AS111" s="64">
        <f t="shared" si="96"/>
        <v>0</v>
      </c>
      <c r="AT111" s="58">
        <f t="shared" si="97"/>
        <v>0</v>
      </c>
      <c r="AU111" s="89">
        <f>Fishery!Y117</f>
        <v>1.7988936365838156E-4</v>
      </c>
      <c r="AV111" s="80">
        <f t="shared" si="98"/>
        <v>1.0000000000000001E-5</v>
      </c>
      <c r="AW111" s="70">
        <f t="shared" si="99"/>
        <v>1.7988936365838156E-4</v>
      </c>
      <c r="BC111" s="68">
        <f t="shared" si="93"/>
        <v>1E-3</v>
      </c>
      <c r="BD111" s="57">
        <f t="shared" si="67"/>
        <v>0</v>
      </c>
      <c r="BE111" s="58">
        <f t="shared" si="68"/>
        <v>0</v>
      </c>
      <c r="BF111" s="58">
        <f t="shared" si="69"/>
        <v>0</v>
      </c>
      <c r="BG111" s="58">
        <f t="shared" si="70"/>
        <v>0</v>
      </c>
      <c r="BH111" s="58">
        <f t="shared" si="88"/>
        <v>0</v>
      </c>
      <c r="BI111" s="70">
        <f t="shared" si="71"/>
        <v>0</v>
      </c>
      <c r="BJ111" s="72">
        <f t="shared" si="89"/>
        <v>0</v>
      </c>
      <c r="BK111" s="58">
        <f t="shared" si="56"/>
        <v>0</v>
      </c>
      <c r="BL111" s="80">
        <f>Fishery!Z117</f>
        <v>1.209824091039493E-4</v>
      </c>
      <c r="BM111" s="80">
        <f t="shared" si="90"/>
        <v>5.0000000000000004E-6</v>
      </c>
      <c r="BN111" s="70">
        <f t="shared" si="91"/>
        <v>1.209824091039493E-4</v>
      </c>
    </row>
    <row r="112" spans="1:66" x14ac:dyDescent="0.2">
      <c r="A112" s="3">
        <v>7</v>
      </c>
      <c r="B112">
        <v>11</v>
      </c>
      <c r="C112" s="9">
        <f t="shared" si="72"/>
        <v>4.166666666666667</v>
      </c>
      <c r="D112" s="9">
        <f t="shared" si="104"/>
        <v>5.5949999999999998</v>
      </c>
      <c r="E112" s="9">
        <f t="shared" si="105"/>
        <v>6.7061124574153705</v>
      </c>
      <c r="F112" s="9">
        <f t="shared" si="73"/>
        <v>4.166666666666667</v>
      </c>
      <c r="I112" s="68">
        <f t="shared" si="94"/>
        <v>176.5558197041928</v>
      </c>
      <c r="J112" s="85">
        <f t="shared" si="74"/>
        <v>98.909991922596504</v>
      </c>
      <c r="K112" s="89">
        <f t="shared" si="75"/>
        <v>305.25538181879813</v>
      </c>
      <c r="L112" s="80">
        <f t="shared" si="76"/>
        <v>0</v>
      </c>
      <c r="M112" s="86">
        <f t="shared" si="77"/>
        <v>404.16537374139466</v>
      </c>
      <c r="O112" s="68">
        <f t="shared" si="78"/>
        <v>70.027422551344827</v>
      </c>
      <c r="P112" s="76">
        <f t="shared" si="79"/>
        <v>98.909991922596504</v>
      </c>
      <c r="Q112" s="83">
        <f t="shared" si="57"/>
        <v>32.969997307532168</v>
      </c>
      <c r="R112" s="85">
        <f t="shared" si="80"/>
        <v>30.26839846530055</v>
      </c>
      <c r="S112" s="80">
        <f t="shared" si="81"/>
        <v>0</v>
      </c>
      <c r="T112" s="80">
        <f t="shared" si="82"/>
        <v>0</v>
      </c>
      <c r="U112" s="89">
        <f t="shared" si="102"/>
        <v>7.0027422551344829</v>
      </c>
      <c r="V112" s="70">
        <f t="shared" si="103"/>
        <v>30.26839846530055</v>
      </c>
      <c r="X112" s="68">
        <f t="shared" si="83"/>
        <v>108.05909086225273</v>
      </c>
      <c r="Y112" s="76">
        <f t="shared" si="58"/>
        <v>305.25538181879813</v>
      </c>
      <c r="Z112" s="77">
        <f t="shared" si="59"/>
        <v>30.26839846530055</v>
      </c>
      <c r="AA112" s="77">
        <f t="shared" si="84"/>
        <v>335.52378028409868</v>
      </c>
      <c r="AB112" s="70">
        <f t="shared" si="85"/>
        <v>22.862011171837452</v>
      </c>
      <c r="AC112" s="72">
        <f t="shared" si="86"/>
        <v>0</v>
      </c>
      <c r="AD112" s="80">
        <f t="shared" si="87"/>
        <v>0</v>
      </c>
      <c r="AE112" s="89">
        <f>Fishery!X118</f>
        <v>14.774867025594427</v>
      </c>
      <c r="AF112" s="89">
        <f t="shared" si="100"/>
        <v>1.0805909086225274</v>
      </c>
      <c r="AG112" s="70">
        <f t="shared" si="101"/>
        <v>14.774867025594427</v>
      </c>
      <c r="AI112" s="56">
        <f t="shared" si="60"/>
        <v>108.06109086225274</v>
      </c>
      <c r="AK112" s="68">
        <f t="shared" si="92"/>
        <v>1E-3</v>
      </c>
      <c r="AL112" s="57">
        <f t="shared" si="61"/>
        <v>0</v>
      </c>
      <c r="AM112" s="58">
        <f t="shared" si="62"/>
        <v>0</v>
      </c>
      <c r="AN112" s="58">
        <f t="shared" si="63"/>
        <v>0</v>
      </c>
      <c r="AO112" s="20">
        <f t="shared" si="64"/>
        <v>0</v>
      </c>
      <c r="AP112" s="20">
        <f t="shared" si="65"/>
        <v>0</v>
      </c>
      <c r="AQ112" s="58">
        <f t="shared" si="95"/>
        <v>0</v>
      </c>
      <c r="AR112" s="59">
        <f t="shared" si="66"/>
        <v>0</v>
      </c>
      <c r="AS112" s="64">
        <f t="shared" si="96"/>
        <v>0</v>
      </c>
      <c r="AT112" s="58">
        <f t="shared" si="97"/>
        <v>0</v>
      </c>
      <c r="AU112" s="89">
        <f>Fishery!Y118</f>
        <v>1.7988936365838156E-4</v>
      </c>
      <c r="AV112" s="80">
        <f t="shared" si="98"/>
        <v>1.0000000000000001E-5</v>
      </c>
      <c r="AW112" s="70">
        <f t="shared" si="99"/>
        <v>1.7988936365838156E-4</v>
      </c>
      <c r="BC112" s="68">
        <f t="shared" si="93"/>
        <v>1E-3</v>
      </c>
      <c r="BD112" s="57">
        <f t="shared" si="67"/>
        <v>0</v>
      </c>
      <c r="BE112" s="58">
        <f t="shared" si="68"/>
        <v>0</v>
      </c>
      <c r="BF112" s="58">
        <f t="shared" si="69"/>
        <v>0</v>
      </c>
      <c r="BG112" s="58">
        <f t="shared" si="70"/>
        <v>0</v>
      </c>
      <c r="BH112" s="58">
        <f t="shared" si="88"/>
        <v>0</v>
      </c>
      <c r="BI112" s="70">
        <f t="shared" si="71"/>
        <v>0</v>
      </c>
      <c r="BJ112" s="72">
        <f t="shared" si="89"/>
        <v>0</v>
      </c>
      <c r="BK112" s="58">
        <f t="shared" si="56"/>
        <v>0</v>
      </c>
      <c r="BL112" s="80">
        <f>Fishery!Z118</f>
        <v>1.209824091039493E-4</v>
      </c>
      <c r="BM112" s="80">
        <f t="shared" si="90"/>
        <v>5.0000000000000004E-6</v>
      </c>
      <c r="BN112" s="70">
        <f t="shared" si="91"/>
        <v>1.209824091039493E-4</v>
      </c>
    </row>
    <row r="113" spans="1:66" x14ac:dyDescent="0.2">
      <c r="A113" s="1">
        <v>7</v>
      </c>
      <c r="B113" s="2">
        <v>12</v>
      </c>
      <c r="C113" s="9">
        <f t="shared" si="72"/>
        <v>4.166666666666667</v>
      </c>
      <c r="D113" s="9">
        <f t="shared" si="104"/>
        <v>7.8900000000000023</v>
      </c>
      <c r="E113" s="9">
        <f t="shared" si="105"/>
        <v>9.4568770847198014</v>
      </c>
      <c r="F113" s="9">
        <f t="shared" si="73"/>
        <v>4.166666666666667</v>
      </c>
      <c r="I113" s="68">
        <f t="shared" si="94"/>
        <v>176.26663891887108</v>
      </c>
      <c r="J113" s="85">
        <f t="shared" si="74"/>
        <v>99.301880349735001</v>
      </c>
      <c r="K113" s="89">
        <f t="shared" si="75"/>
        <v>304.33889865092283</v>
      </c>
      <c r="L113" s="80">
        <f t="shared" si="76"/>
        <v>0</v>
      </c>
      <c r="M113" s="86">
        <f t="shared" si="77"/>
        <v>403.64077900065786</v>
      </c>
      <c r="O113" s="68">
        <f t="shared" si="78"/>
        <v>70.420217460605187</v>
      </c>
      <c r="P113" s="76">
        <f t="shared" si="79"/>
        <v>99.301880349735001</v>
      </c>
      <c r="Q113" s="83">
        <f t="shared" si="57"/>
        <v>33.100626783244998</v>
      </c>
      <c r="R113" s="85">
        <f t="shared" si="80"/>
        <v>30.39657923383794</v>
      </c>
      <c r="S113" s="80">
        <f t="shared" si="81"/>
        <v>0</v>
      </c>
      <c r="T113" s="80">
        <f t="shared" si="82"/>
        <v>0</v>
      </c>
      <c r="U113" s="89">
        <f t="shared" si="102"/>
        <v>7.0420217460605192</v>
      </c>
      <c r="V113" s="70">
        <f t="shared" si="103"/>
        <v>30.39657923383794</v>
      </c>
      <c r="X113" s="68">
        <f t="shared" si="83"/>
        <v>107.91140786679102</v>
      </c>
      <c r="Y113" s="76">
        <f t="shared" si="58"/>
        <v>304.33889865092283</v>
      </c>
      <c r="Z113" s="77">
        <f t="shared" si="59"/>
        <v>30.39657923383794</v>
      </c>
      <c r="AA113" s="77">
        <f t="shared" si="84"/>
        <v>334.73547788476077</v>
      </c>
      <c r="AB113" s="70">
        <f t="shared" si="85"/>
        <v>22.820753569912419</v>
      </c>
      <c r="AC113" s="72">
        <f t="shared" si="86"/>
        <v>0</v>
      </c>
      <c r="AD113" s="80">
        <f t="shared" si="87"/>
        <v>0</v>
      </c>
      <c r="AE113" s="89">
        <f>Fishery!X119</f>
        <v>14.754674401332302</v>
      </c>
      <c r="AF113" s="89">
        <f t="shared" si="100"/>
        <v>1.0791140786679103</v>
      </c>
      <c r="AG113" s="70">
        <f t="shared" si="101"/>
        <v>14.754674401332302</v>
      </c>
      <c r="AI113" s="56">
        <f t="shared" si="60"/>
        <v>107.91340786679103</v>
      </c>
      <c r="AK113" s="68">
        <f t="shared" si="92"/>
        <v>1E-3</v>
      </c>
      <c r="AL113" s="57">
        <f t="shared" si="61"/>
        <v>0</v>
      </c>
      <c r="AM113" s="58">
        <f t="shared" si="62"/>
        <v>0</v>
      </c>
      <c r="AN113" s="58">
        <f t="shared" si="63"/>
        <v>0</v>
      </c>
      <c r="AO113" s="20">
        <f t="shared" si="64"/>
        <v>0</v>
      </c>
      <c r="AP113" s="20">
        <f t="shared" si="65"/>
        <v>0</v>
      </c>
      <c r="AQ113" s="58">
        <f t="shared" si="95"/>
        <v>0</v>
      </c>
      <c r="AR113" s="59">
        <f t="shared" si="66"/>
        <v>0</v>
      </c>
      <c r="AS113" s="64">
        <f t="shared" si="96"/>
        <v>0</v>
      </c>
      <c r="AT113" s="58">
        <f t="shared" si="97"/>
        <v>0</v>
      </c>
      <c r="AU113" s="89">
        <f>Fishery!Y119</f>
        <v>1.7988936365838156E-4</v>
      </c>
      <c r="AV113" s="80">
        <f t="shared" si="98"/>
        <v>1.0000000000000001E-5</v>
      </c>
      <c r="AW113" s="70">
        <f t="shared" si="99"/>
        <v>1.7988936365838156E-4</v>
      </c>
      <c r="BC113" s="68">
        <f t="shared" si="93"/>
        <v>1E-3</v>
      </c>
      <c r="BD113" s="57">
        <f t="shared" si="67"/>
        <v>0</v>
      </c>
      <c r="BE113" s="58">
        <f t="shared" si="68"/>
        <v>0</v>
      </c>
      <c r="BF113" s="58">
        <f t="shared" si="69"/>
        <v>0</v>
      </c>
      <c r="BG113" s="58">
        <f t="shared" si="70"/>
        <v>0</v>
      </c>
      <c r="BH113" s="58">
        <f t="shared" si="88"/>
        <v>0</v>
      </c>
      <c r="BI113" s="70">
        <f t="shared" si="71"/>
        <v>0</v>
      </c>
      <c r="BJ113" s="72">
        <f t="shared" si="89"/>
        <v>0</v>
      </c>
      <c r="BK113" s="58">
        <f t="shared" si="56"/>
        <v>0</v>
      </c>
      <c r="BL113" s="80">
        <f>Fishery!Z119</f>
        <v>1.209824091039493E-4</v>
      </c>
      <c r="BM113" s="80">
        <f t="shared" si="90"/>
        <v>5.0000000000000004E-6</v>
      </c>
      <c r="BN113" s="70">
        <f t="shared" si="91"/>
        <v>1.209824091039493E-4</v>
      </c>
    </row>
    <row r="114" spans="1:66" x14ac:dyDescent="0.2">
      <c r="A114" s="4">
        <v>8</v>
      </c>
      <c r="B114">
        <v>1</v>
      </c>
      <c r="C114" s="9">
        <f t="shared" si="72"/>
        <v>4.166666666666667</v>
      </c>
      <c r="D114" s="9">
        <f t="shared" si="104"/>
        <v>8.6</v>
      </c>
      <c r="E114" s="9">
        <f t="shared" si="105"/>
        <v>11.642922943305223</v>
      </c>
      <c r="F114" s="9">
        <f t="shared" si="73"/>
        <v>4.166666666666667</v>
      </c>
      <c r="I114" s="68">
        <f t="shared" si="94"/>
        <v>175.98171512606754</v>
      </c>
      <c r="J114" s="85">
        <f t="shared" si="74"/>
        <v>99.666627262552396</v>
      </c>
      <c r="K114" s="89">
        <f t="shared" si="75"/>
        <v>303.44528513535568</v>
      </c>
      <c r="L114" s="80">
        <f t="shared" si="76"/>
        <v>0</v>
      </c>
      <c r="M114" s="86">
        <f t="shared" si="77"/>
        <v>403.1119123979081</v>
      </c>
      <c r="O114" s="68">
        <f t="shared" si="78"/>
        <v>70.793311673853793</v>
      </c>
      <c r="P114" s="76">
        <f t="shared" si="79"/>
        <v>99.666627262552396</v>
      </c>
      <c r="Q114" s="83">
        <f t="shared" si="57"/>
        <v>33.222209087517463</v>
      </c>
      <c r="R114" s="85">
        <f t="shared" si="80"/>
        <v>30.517228211976086</v>
      </c>
      <c r="S114" s="80">
        <f t="shared" si="81"/>
        <v>0</v>
      </c>
      <c r="T114" s="80">
        <f t="shared" si="82"/>
        <v>0</v>
      </c>
      <c r="U114" s="89">
        <f t="shared" si="102"/>
        <v>7.07933116738538</v>
      </c>
      <c r="V114" s="70">
        <f t="shared" si="103"/>
        <v>30.517228211976086</v>
      </c>
      <c r="X114" s="68">
        <f t="shared" si="83"/>
        <v>107.76875488100333</v>
      </c>
      <c r="Y114" s="76">
        <f t="shared" si="58"/>
        <v>303.44528513535568</v>
      </c>
      <c r="Z114" s="77">
        <f t="shared" si="59"/>
        <v>30.517228211976086</v>
      </c>
      <c r="AA114" s="77">
        <f t="shared" si="84"/>
        <v>333.96251334733176</v>
      </c>
      <c r="AB114" s="70">
        <f t="shared" si="85"/>
        <v>22.779983847456741</v>
      </c>
      <c r="AC114" s="72">
        <f t="shared" si="86"/>
        <v>0</v>
      </c>
      <c r="AD114" s="80">
        <f t="shared" si="87"/>
        <v>0</v>
      </c>
      <c r="AE114" s="89">
        <f>Fishery!X120</f>
        <v>14.735169527850589</v>
      </c>
      <c r="AF114" s="89">
        <f t="shared" si="100"/>
        <v>1.0776875488100333</v>
      </c>
      <c r="AG114" s="70">
        <f t="shared" si="101"/>
        <v>14.735169527850589</v>
      </c>
      <c r="AI114" s="56">
        <f t="shared" si="60"/>
        <v>107.77075488100334</v>
      </c>
      <c r="AK114" s="68">
        <f t="shared" si="92"/>
        <v>1E-3</v>
      </c>
      <c r="AL114" s="57">
        <f t="shared" si="61"/>
        <v>0</v>
      </c>
      <c r="AM114" s="58">
        <f t="shared" si="62"/>
        <v>0</v>
      </c>
      <c r="AN114" s="58">
        <f t="shared" si="63"/>
        <v>0</v>
      </c>
      <c r="AO114" s="20">
        <f t="shared" si="64"/>
        <v>0</v>
      </c>
      <c r="AP114" s="20">
        <f t="shared" si="65"/>
        <v>0</v>
      </c>
      <c r="AQ114" s="58">
        <f t="shared" si="95"/>
        <v>0</v>
      </c>
      <c r="AR114" s="59">
        <f t="shared" si="66"/>
        <v>0</v>
      </c>
      <c r="AS114" s="64">
        <f t="shared" si="96"/>
        <v>0</v>
      </c>
      <c r="AT114" s="58">
        <f t="shared" si="97"/>
        <v>0</v>
      </c>
      <c r="AU114" s="89">
        <f>Fishery!Y120</f>
        <v>1.7988936365838156E-4</v>
      </c>
      <c r="AV114" s="80">
        <f t="shared" si="98"/>
        <v>1.0000000000000001E-5</v>
      </c>
      <c r="AW114" s="70">
        <f t="shared" si="99"/>
        <v>1.7988936365838156E-4</v>
      </c>
      <c r="BC114" s="68">
        <f t="shared" si="93"/>
        <v>1E-3</v>
      </c>
      <c r="BD114" s="57">
        <f t="shared" si="67"/>
        <v>0</v>
      </c>
      <c r="BE114" s="58">
        <f t="shared" si="68"/>
        <v>0</v>
      </c>
      <c r="BF114" s="58">
        <f t="shared" si="69"/>
        <v>0</v>
      </c>
      <c r="BG114" s="58">
        <f t="shared" si="70"/>
        <v>0</v>
      </c>
      <c r="BH114" s="58">
        <f t="shared" si="88"/>
        <v>0</v>
      </c>
      <c r="BI114" s="70">
        <f t="shared" si="71"/>
        <v>0</v>
      </c>
      <c r="BJ114" s="72">
        <f t="shared" si="89"/>
        <v>0</v>
      </c>
      <c r="BK114" s="58">
        <f t="shared" si="56"/>
        <v>0</v>
      </c>
      <c r="BL114" s="80">
        <f>Fishery!Z120</f>
        <v>1.209824091039493E-4</v>
      </c>
      <c r="BM114" s="80">
        <f t="shared" si="90"/>
        <v>5.0000000000000004E-6</v>
      </c>
      <c r="BN114" s="70">
        <f t="shared" si="91"/>
        <v>1.209824091039493E-4</v>
      </c>
    </row>
    <row r="115" spans="1:66" x14ac:dyDescent="0.2">
      <c r="A115" s="4">
        <v>8</v>
      </c>
      <c r="B115">
        <v>2</v>
      </c>
      <c r="C115" s="9">
        <f t="shared" si="72"/>
        <v>4.166666666666667</v>
      </c>
      <c r="D115" s="9">
        <f t="shared" si="104"/>
        <v>6.990000000000002</v>
      </c>
      <c r="E115" s="9">
        <f t="shared" si="105"/>
        <v>9.4632594620585504</v>
      </c>
      <c r="F115" s="9">
        <f t="shared" si="73"/>
        <v>4.166666666666667</v>
      </c>
      <c r="I115" s="68">
        <f t="shared" si="94"/>
        <v>175.7113716363381</v>
      </c>
      <c r="J115" s="85">
        <f t="shared" si="74"/>
        <v>100.00982743319365</v>
      </c>
      <c r="K115" s="89">
        <f t="shared" si="75"/>
        <v>302.58997847570635</v>
      </c>
      <c r="L115" s="80">
        <f t="shared" si="76"/>
        <v>0</v>
      </c>
      <c r="M115" s="86">
        <f t="shared" si="77"/>
        <v>402.59980590890001</v>
      </c>
      <c r="O115" s="68">
        <f t="shared" si="78"/>
        <v>71.146382346968608</v>
      </c>
      <c r="P115" s="76">
        <f t="shared" si="79"/>
        <v>100.00982743319365</v>
      </c>
      <c r="Q115" s="83">
        <f t="shared" si="57"/>
        <v>33.336609144397883</v>
      </c>
      <c r="R115" s="85">
        <f t="shared" si="80"/>
        <v>30.63003564099072</v>
      </c>
      <c r="S115" s="80">
        <f t="shared" si="81"/>
        <v>0</v>
      </c>
      <c r="T115" s="80">
        <f t="shared" si="82"/>
        <v>0</v>
      </c>
      <c r="U115" s="89">
        <f t="shared" si="102"/>
        <v>7.1146382346968613</v>
      </c>
      <c r="V115" s="70">
        <f t="shared" si="103"/>
        <v>30.63003564099072</v>
      </c>
      <c r="X115" s="68">
        <f t="shared" si="83"/>
        <v>107.63033421577688</v>
      </c>
      <c r="Y115" s="76">
        <f t="shared" si="58"/>
        <v>302.58997847570635</v>
      </c>
      <c r="Z115" s="77">
        <f t="shared" si="59"/>
        <v>30.63003564099072</v>
      </c>
      <c r="AA115" s="77">
        <f t="shared" si="84"/>
        <v>333.22001411669709</v>
      </c>
      <c r="AB115" s="70">
        <f t="shared" si="85"/>
        <v>22.740628109855486</v>
      </c>
      <c r="AC115" s="72">
        <f t="shared" si="86"/>
        <v>0</v>
      </c>
      <c r="AD115" s="80">
        <f t="shared" si="87"/>
        <v>0</v>
      </c>
      <c r="AE115" s="89">
        <f>Fishery!X121</f>
        <v>14.716243337504215</v>
      </c>
      <c r="AF115" s="89">
        <f t="shared" si="100"/>
        <v>1.0763033421577688</v>
      </c>
      <c r="AG115" s="70">
        <f t="shared" si="101"/>
        <v>14.716243337504215</v>
      </c>
      <c r="AI115" s="56">
        <f t="shared" si="60"/>
        <v>107.63233421577689</v>
      </c>
      <c r="AK115" s="68">
        <f t="shared" si="92"/>
        <v>1E-3</v>
      </c>
      <c r="AL115" s="57">
        <f t="shared" si="61"/>
        <v>0</v>
      </c>
      <c r="AM115" s="58">
        <f t="shared" si="62"/>
        <v>0</v>
      </c>
      <c r="AN115" s="58">
        <f t="shared" si="63"/>
        <v>0</v>
      </c>
      <c r="AO115" s="20">
        <f t="shared" si="64"/>
        <v>0</v>
      </c>
      <c r="AP115" s="20">
        <f t="shared" si="65"/>
        <v>0</v>
      </c>
      <c r="AQ115" s="58">
        <f t="shared" si="95"/>
        <v>0</v>
      </c>
      <c r="AR115" s="59">
        <f t="shared" si="66"/>
        <v>0</v>
      </c>
      <c r="AS115" s="64">
        <f t="shared" si="96"/>
        <v>0</v>
      </c>
      <c r="AT115" s="58">
        <f t="shared" si="97"/>
        <v>0</v>
      </c>
      <c r="AU115" s="89">
        <f>Fishery!Y121</f>
        <v>1.7988936365838156E-4</v>
      </c>
      <c r="AV115" s="80">
        <f t="shared" si="98"/>
        <v>1.0000000000000001E-5</v>
      </c>
      <c r="AW115" s="70">
        <f t="shared" si="99"/>
        <v>1.7988936365838156E-4</v>
      </c>
      <c r="BC115" s="68">
        <f t="shared" si="93"/>
        <v>1E-3</v>
      </c>
      <c r="BD115" s="57">
        <f t="shared" si="67"/>
        <v>0</v>
      </c>
      <c r="BE115" s="58">
        <f t="shared" si="68"/>
        <v>0</v>
      </c>
      <c r="BF115" s="58">
        <f t="shared" si="69"/>
        <v>0</v>
      </c>
      <c r="BG115" s="58">
        <f t="shared" si="70"/>
        <v>0</v>
      </c>
      <c r="BH115" s="58">
        <f t="shared" si="88"/>
        <v>0</v>
      </c>
      <c r="BI115" s="70">
        <f t="shared" si="71"/>
        <v>0</v>
      </c>
      <c r="BJ115" s="72">
        <f t="shared" si="89"/>
        <v>0</v>
      </c>
      <c r="BK115" s="58">
        <f t="shared" si="56"/>
        <v>0</v>
      </c>
      <c r="BL115" s="80">
        <f>Fishery!Z121</f>
        <v>1.209824091039493E-4</v>
      </c>
      <c r="BM115" s="80">
        <f t="shared" si="90"/>
        <v>5.0000000000000004E-6</v>
      </c>
      <c r="BN115" s="70">
        <f t="shared" si="91"/>
        <v>1.209824091039493E-4</v>
      </c>
    </row>
    <row r="116" spans="1:66" x14ac:dyDescent="0.2">
      <c r="A116" s="4">
        <v>8</v>
      </c>
      <c r="B116">
        <v>3</v>
      </c>
      <c r="C116" s="9">
        <f t="shared" si="72"/>
        <v>4.166666666666667</v>
      </c>
      <c r="D116" s="9">
        <f t="shared" si="104"/>
        <v>4.875</v>
      </c>
      <c r="E116" s="9">
        <f t="shared" si="105"/>
        <v>6.5999127149549963</v>
      </c>
      <c r="F116" s="9">
        <f t="shared" si="73"/>
        <v>4.166666666666667</v>
      </c>
      <c r="I116" s="68">
        <f t="shared" si="94"/>
        <v>175.46376010336502</v>
      </c>
      <c r="J116" s="85">
        <f t="shared" si="74"/>
        <v>100.33884833724942</v>
      </c>
      <c r="K116" s="89">
        <f t="shared" si="75"/>
        <v>301.78675861051391</v>
      </c>
      <c r="L116" s="80">
        <f t="shared" si="76"/>
        <v>0</v>
      </c>
      <c r="M116" s="86">
        <f t="shared" si="77"/>
        <v>402.12560694776334</v>
      </c>
      <c r="O116" s="68">
        <f t="shared" si="78"/>
        <v>71.481176710037005</v>
      </c>
      <c r="P116" s="76">
        <f t="shared" si="79"/>
        <v>100.33884833724942</v>
      </c>
      <c r="Q116" s="83">
        <f t="shared" si="57"/>
        <v>33.446282779083141</v>
      </c>
      <c r="R116" s="85">
        <f t="shared" si="80"/>
        <v>30.735794970253973</v>
      </c>
      <c r="S116" s="80">
        <f t="shared" si="81"/>
        <v>0</v>
      </c>
      <c r="T116" s="80">
        <f t="shared" si="82"/>
        <v>0</v>
      </c>
      <c r="U116" s="89">
        <f t="shared" si="102"/>
        <v>7.1481176710037007</v>
      </c>
      <c r="V116" s="70">
        <f t="shared" si="103"/>
        <v>30.735794970253973</v>
      </c>
      <c r="X116" s="68">
        <f t="shared" si="83"/>
        <v>107.49611430899337</v>
      </c>
      <c r="Y116" s="76">
        <f t="shared" si="58"/>
        <v>301.78675861051391</v>
      </c>
      <c r="Z116" s="77">
        <f t="shared" si="59"/>
        <v>30.735794970253973</v>
      </c>
      <c r="AA116" s="77">
        <f t="shared" si="84"/>
        <v>332.52255358076786</v>
      </c>
      <c r="AB116" s="70">
        <f t="shared" si="85"/>
        <v>22.703646784438867</v>
      </c>
      <c r="AC116" s="72">
        <f t="shared" si="86"/>
        <v>0</v>
      </c>
      <c r="AD116" s="80">
        <f t="shared" si="87"/>
        <v>0</v>
      </c>
      <c r="AE116" s="89">
        <f>Fishery!X122</f>
        <v>14.69789151482007</v>
      </c>
      <c r="AF116" s="89">
        <f t="shared" si="100"/>
        <v>1.0749611430899337</v>
      </c>
      <c r="AG116" s="70">
        <f t="shared" si="101"/>
        <v>14.69789151482007</v>
      </c>
      <c r="AI116" s="56">
        <f t="shared" si="60"/>
        <v>107.49811430899338</v>
      </c>
      <c r="AK116" s="68">
        <f t="shared" si="92"/>
        <v>1E-3</v>
      </c>
      <c r="AL116" s="57">
        <f t="shared" si="61"/>
        <v>0</v>
      </c>
      <c r="AM116" s="58">
        <f t="shared" si="62"/>
        <v>0</v>
      </c>
      <c r="AN116" s="58">
        <f t="shared" si="63"/>
        <v>0</v>
      </c>
      <c r="AO116" s="20">
        <f t="shared" si="64"/>
        <v>0</v>
      </c>
      <c r="AP116" s="20">
        <f t="shared" si="65"/>
        <v>0</v>
      </c>
      <c r="AQ116" s="58">
        <f t="shared" si="95"/>
        <v>0</v>
      </c>
      <c r="AR116" s="59">
        <f t="shared" si="66"/>
        <v>0</v>
      </c>
      <c r="AS116" s="64">
        <f t="shared" si="96"/>
        <v>0</v>
      </c>
      <c r="AT116" s="58">
        <f t="shared" si="97"/>
        <v>0</v>
      </c>
      <c r="AU116" s="89">
        <f>Fishery!Y122</f>
        <v>1.7988936365838156E-4</v>
      </c>
      <c r="AV116" s="80">
        <f t="shared" si="98"/>
        <v>1.0000000000000001E-5</v>
      </c>
      <c r="AW116" s="70">
        <f t="shared" si="99"/>
        <v>1.7988936365838156E-4</v>
      </c>
      <c r="BC116" s="68">
        <f t="shared" si="93"/>
        <v>1E-3</v>
      </c>
      <c r="BD116" s="57">
        <f t="shared" si="67"/>
        <v>0</v>
      </c>
      <c r="BE116" s="58">
        <f t="shared" si="68"/>
        <v>0</v>
      </c>
      <c r="BF116" s="58">
        <f t="shared" si="69"/>
        <v>0</v>
      </c>
      <c r="BG116" s="58">
        <f t="shared" si="70"/>
        <v>0</v>
      </c>
      <c r="BH116" s="58">
        <f t="shared" si="88"/>
        <v>0</v>
      </c>
      <c r="BI116" s="70">
        <f t="shared" si="71"/>
        <v>0</v>
      </c>
      <c r="BJ116" s="72">
        <f t="shared" si="89"/>
        <v>0</v>
      </c>
      <c r="BK116" s="58">
        <f t="shared" si="56"/>
        <v>0</v>
      </c>
      <c r="BL116" s="80">
        <f>Fishery!Z122</f>
        <v>1.209824091039493E-4</v>
      </c>
      <c r="BM116" s="80">
        <f t="shared" si="90"/>
        <v>5.0000000000000004E-6</v>
      </c>
      <c r="BN116" s="70">
        <f t="shared" si="91"/>
        <v>1.209824091039493E-4</v>
      </c>
    </row>
    <row r="117" spans="1:66" x14ac:dyDescent="0.2">
      <c r="A117" s="4">
        <v>8</v>
      </c>
      <c r="B117">
        <v>4</v>
      </c>
      <c r="C117" s="9">
        <f t="shared" si="72"/>
        <v>4.166666666666667</v>
      </c>
      <c r="D117" s="9">
        <f t="shared" si="104"/>
        <v>3.25</v>
      </c>
      <c r="E117" s="9">
        <f t="shared" si="105"/>
        <v>4.399941809969997</v>
      </c>
      <c r="F117" s="9">
        <f t="shared" si="73"/>
        <v>4.166666666666667</v>
      </c>
      <c r="I117" s="68">
        <f t="shared" si="94"/>
        <v>175.24128633476241</v>
      </c>
      <c r="J117" s="85">
        <f t="shared" si="74"/>
        <v>100.65983539567929</v>
      </c>
      <c r="K117" s="89">
        <f t="shared" si="75"/>
        <v>301.04123043622695</v>
      </c>
      <c r="L117" s="80">
        <f t="shared" si="76"/>
        <v>0</v>
      </c>
      <c r="M117" s="86">
        <f t="shared" si="77"/>
        <v>401.70106583190625</v>
      </c>
      <c r="O117" s="68">
        <f t="shared" si="78"/>
        <v>71.800884869240662</v>
      </c>
      <c r="P117" s="76">
        <f t="shared" si="79"/>
        <v>100.65983539567929</v>
      </c>
      <c r="Q117" s="83">
        <f t="shared" si="57"/>
        <v>33.553278465226434</v>
      </c>
      <c r="R117" s="85">
        <f t="shared" si="80"/>
        <v>30.836093450825025</v>
      </c>
      <c r="S117" s="80">
        <f t="shared" si="81"/>
        <v>0</v>
      </c>
      <c r="T117" s="80">
        <f t="shared" si="82"/>
        <v>0</v>
      </c>
      <c r="U117" s="89">
        <f t="shared" si="102"/>
        <v>7.1800884869240669</v>
      </c>
      <c r="V117" s="70">
        <f t="shared" si="103"/>
        <v>30.836093450825025</v>
      </c>
      <c r="X117" s="68">
        <f t="shared" si="83"/>
        <v>107.366690212042</v>
      </c>
      <c r="Y117" s="76">
        <f t="shared" si="58"/>
        <v>301.04123043622695</v>
      </c>
      <c r="Z117" s="77">
        <f t="shared" si="59"/>
        <v>30.836093450825025</v>
      </c>
      <c r="AA117" s="77">
        <f t="shared" si="84"/>
        <v>331.877323887052</v>
      </c>
      <c r="AB117" s="70">
        <f t="shared" si="85"/>
        <v>22.669588583617312</v>
      </c>
      <c r="AC117" s="72">
        <f t="shared" si="86"/>
        <v>0</v>
      </c>
      <c r="AD117" s="80">
        <f t="shared" si="87"/>
        <v>0</v>
      </c>
      <c r="AE117" s="89">
        <f>Fishery!X123</f>
        <v>14.680195420885671</v>
      </c>
      <c r="AF117" s="89">
        <f t="shared" si="100"/>
        <v>1.0736669021204202</v>
      </c>
      <c r="AG117" s="70">
        <f t="shared" si="101"/>
        <v>14.680195420885671</v>
      </c>
      <c r="AI117" s="56">
        <f t="shared" si="60"/>
        <v>107.36869021204201</v>
      </c>
      <c r="AK117" s="68">
        <f t="shared" si="92"/>
        <v>1E-3</v>
      </c>
      <c r="AL117" s="57">
        <f t="shared" si="61"/>
        <v>0</v>
      </c>
      <c r="AM117" s="58">
        <f t="shared" si="62"/>
        <v>0</v>
      </c>
      <c r="AN117" s="58">
        <f t="shared" si="63"/>
        <v>0</v>
      </c>
      <c r="AO117" s="20">
        <f t="shared" si="64"/>
        <v>0</v>
      </c>
      <c r="AP117" s="20">
        <f t="shared" si="65"/>
        <v>0</v>
      </c>
      <c r="AQ117" s="58">
        <f t="shared" si="95"/>
        <v>0</v>
      </c>
      <c r="AR117" s="59">
        <f t="shared" si="66"/>
        <v>0</v>
      </c>
      <c r="AS117" s="64">
        <f t="shared" si="96"/>
        <v>0</v>
      </c>
      <c r="AT117" s="58">
        <f t="shared" si="97"/>
        <v>0</v>
      </c>
      <c r="AU117" s="89">
        <f>Fishery!Y123</f>
        <v>1.7988936365838156E-4</v>
      </c>
      <c r="AV117" s="80">
        <f t="shared" si="98"/>
        <v>1.0000000000000001E-5</v>
      </c>
      <c r="AW117" s="70">
        <f t="shared" si="99"/>
        <v>1.7988936365838156E-4</v>
      </c>
      <c r="BC117" s="68">
        <f t="shared" si="93"/>
        <v>1E-3</v>
      </c>
      <c r="BD117" s="57">
        <f t="shared" si="67"/>
        <v>0</v>
      </c>
      <c r="BE117" s="58">
        <f t="shared" si="68"/>
        <v>0</v>
      </c>
      <c r="BF117" s="58">
        <f t="shared" si="69"/>
        <v>0</v>
      </c>
      <c r="BG117" s="58">
        <f t="shared" si="70"/>
        <v>0</v>
      </c>
      <c r="BH117" s="58">
        <f t="shared" si="88"/>
        <v>0</v>
      </c>
      <c r="BI117" s="70">
        <f t="shared" si="71"/>
        <v>0</v>
      </c>
      <c r="BJ117" s="72">
        <f t="shared" si="89"/>
        <v>0</v>
      </c>
      <c r="BK117" s="58">
        <f t="shared" si="56"/>
        <v>0</v>
      </c>
      <c r="BL117" s="80">
        <f>Fishery!Z123</f>
        <v>1.209824091039493E-4</v>
      </c>
      <c r="BM117" s="80">
        <f t="shared" si="90"/>
        <v>5.0000000000000004E-6</v>
      </c>
      <c r="BN117" s="70">
        <f t="shared" si="91"/>
        <v>1.209824091039493E-4</v>
      </c>
    </row>
    <row r="118" spans="1:66" x14ac:dyDescent="0.2">
      <c r="A118" s="4">
        <v>8</v>
      </c>
      <c r="B118">
        <v>5</v>
      </c>
      <c r="C118" s="9">
        <f t="shared" si="72"/>
        <v>4.166666666666667</v>
      </c>
      <c r="D118" s="9">
        <f t="shared" si="104"/>
        <v>2.1150000000000029</v>
      </c>
      <c r="E118" s="9">
        <f t="shared" si="105"/>
        <v>2.8633467471035559</v>
      </c>
      <c r="F118" s="9">
        <f t="shared" si="73"/>
        <v>4.166666666666667</v>
      </c>
      <c r="I118" s="68">
        <f t="shared" si="94"/>
        <v>175.0397718322973</v>
      </c>
      <c r="J118" s="85">
        <f t="shared" si="74"/>
        <v>100.97542394873712</v>
      </c>
      <c r="K118" s="89">
        <f t="shared" si="75"/>
        <v>300.34832957057517</v>
      </c>
      <c r="L118" s="80">
        <f t="shared" si="76"/>
        <v>0</v>
      </c>
      <c r="M118" s="86">
        <f t="shared" si="77"/>
        <v>401.32375351931228</v>
      </c>
      <c r="O118" s="68">
        <f t="shared" si="78"/>
        <v>72.108914799574791</v>
      </c>
      <c r="P118" s="76">
        <f t="shared" si="79"/>
        <v>100.97542394873712</v>
      </c>
      <c r="Q118" s="83">
        <f t="shared" si="57"/>
        <v>33.658474649579041</v>
      </c>
      <c r="R118" s="85">
        <f t="shared" si="80"/>
        <v>30.932673015520706</v>
      </c>
      <c r="S118" s="80">
        <f t="shared" si="81"/>
        <v>0</v>
      </c>
      <c r="T118" s="80">
        <f t="shared" si="82"/>
        <v>0</v>
      </c>
      <c r="U118" s="89">
        <f t="shared" si="102"/>
        <v>7.2108914799574793</v>
      </c>
      <c r="V118" s="70">
        <f t="shared" si="103"/>
        <v>30.932673015520706</v>
      </c>
      <c r="X118" s="68">
        <f t="shared" si="83"/>
        <v>107.24288772580137</v>
      </c>
      <c r="Y118" s="76">
        <f t="shared" si="58"/>
        <v>300.34832957057517</v>
      </c>
      <c r="Z118" s="77">
        <f t="shared" si="59"/>
        <v>30.932673015520706</v>
      </c>
      <c r="AA118" s="77">
        <f t="shared" si="84"/>
        <v>331.28100258609589</v>
      </c>
      <c r="AB118" s="70">
        <f t="shared" si="85"/>
        <v>22.638354725101038</v>
      </c>
      <c r="AC118" s="72">
        <f t="shared" si="86"/>
        <v>0</v>
      </c>
      <c r="AD118" s="80">
        <f t="shared" si="87"/>
        <v>0</v>
      </c>
      <c r="AE118" s="89">
        <f>Fishery!X124</f>
        <v>14.663267967054184</v>
      </c>
      <c r="AF118" s="89">
        <f t="shared" si="100"/>
        <v>1.0724288772580137</v>
      </c>
      <c r="AG118" s="70">
        <f t="shared" si="101"/>
        <v>14.663267967054184</v>
      </c>
      <c r="AI118" s="56">
        <f t="shared" si="60"/>
        <v>107.24488772580138</v>
      </c>
      <c r="AK118" s="68">
        <f t="shared" si="92"/>
        <v>1E-3</v>
      </c>
      <c r="AL118" s="57">
        <f t="shared" si="61"/>
        <v>0</v>
      </c>
      <c r="AM118" s="58">
        <f t="shared" si="62"/>
        <v>0</v>
      </c>
      <c r="AN118" s="58">
        <f t="shared" si="63"/>
        <v>0</v>
      </c>
      <c r="AO118" s="20">
        <f t="shared" si="64"/>
        <v>0</v>
      </c>
      <c r="AP118" s="20">
        <f t="shared" si="65"/>
        <v>0</v>
      </c>
      <c r="AQ118" s="58">
        <f t="shared" si="95"/>
        <v>0</v>
      </c>
      <c r="AR118" s="59">
        <f t="shared" si="66"/>
        <v>0</v>
      </c>
      <c r="AS118" s="64">
        <f t="shared" si="96"/>
        <v>0</v>
      </c>
      <c r="AT118" s="58">
        <f t="shared" si="97"/>
        <v>0</v>
      </c>
      <c r="AU118" s="89">
        <f>Fishery!Y124</f>
        <v>1.7988936365838156E-4</v>
      </c>
      <c r="AV118" s="80">
        <f t="shared" si="98"/>
        <v>1.0000000000000001E-5</v>
      </c>
      <c r="AW118" s="70">
        <f t="shared" si="99"/>
        <v>1.7988936365838156E-4</v>
      </c>
      <c r="BC118" s="68">
        <f t="shared" si="93"/>
        <v>1E-3</v>
      </c>
      <c r="BD118" s="57">
        <f t="shared" si="67"/>
        <v>0</v>
      </c>
      <c r="BE118" s="58">
        <f t="shared" si="68"/>
        <v>0</v>
      </c>
      <c r="BF118" s="58">
        <f t="shared" si="69"/>
        <v>0</v>
      </c>
      <c r="BG118" s="58">
        <f t="shared" si="70"/>
        <v>0</v>
      </c>
      <c r="BH118" s="58">
        <f t="shared" si="88"/>
        <v>0</v>
      </c>
      <c r="BI118" s="70">
        <f t="shared" si="71"/>
        <v>0</v>
      </c>
      <c r="BJ118" s="72">
        <f t="shared" si="89"/>
        <v>0</v>
      </c>
      <c r="BK118" s="58">
        <f t="shared" si="56"/>
        <v>0</v>
      </c>
      <c r="BL118" s="80">
        <f>Fishery!Z124</f>
        <v>1.209824091039493E-4</v>
      </c>
      <c r="BM118" s="80">
        <f t="shared" si="90"/>
        <v>5.0000000000000004E-6</v>
      </c>
      <c r="BN118" s="70">
        <f t="shared" si="91"/>
        <v>1.209824091039493E-4</v>
      </c>
    </row>
    <row r="119" spans="1:66" x14ac:dyDescent="0.2">
      <c r="A119" s="4">
        <v>8</v>
      </c>
      <c r="B119">
        <v>6</v>
      </c>
      <c r="C119" s="9">
        <f t="shared" si="72"/>
        <v>4.166666666666667</v>
      </c>
      <c r="D119" s="9">
        <f t="shared" si="104"/>
        <v>1.470000000000002</v>
      </c>
      <c r="E119" s="9">
        <f t="shared" si="105"/>
        <v>1.990127526355663</v>
      </c>
      <c r="F119" s="9">
        <f t="shared" si="73"/>
        <v>4.166666666666667</v>
      </c>
      <c r="I119" s="68">
        <f t="shared" si="94"/>
        <v>174.85051893790279</v>
      </c>
      <c r="J119" s="85">
        <f t="shared" si="74"/>
        <v>101.28410792610902</v>
      </c>
      <c r="K119" s="89">
        <f t="shared" si="75"/>
        <v>299.69462698024932</v>
      </c>
      <c r="L119" s="80">
        <f t="shared" si="76"/>
        <v>0</v>
      </c>
      <c r="M119" s="86">
        <f t="shared" si="77"/>
        <v>400.97873490635834</v>
      </c>
      <c r="O119" s="68">
        <f t="shared" si="78"/>
        <v>72.407640352842989</v>
      </c>
      <c r="P119" s="76">
        <f t="shared" si="79"/>
        <v>101.28410792610902</v>
      </c>
      <c r="Q119" s="83">
        <f t="shared" si="57"/>
        <v>33.761369308703003</v>
      </c>
      <c r="R119" s="85">
        <f t="shared" si="80"/>
        <v>31.026760597965438</v>
      </c>
      <c r="S119" s="80">
        <f t="shared" si="81"/>
        <v>0</v>
      </c>
      <c r="T119" s="80">
        <f t="shared" si="82"/>
        <v>0</v>
      </c>
      <c r="U119" s="89">
        <f t="shared" si="102"/>
        <v>7.2407640352842995</v>
      </c>
      <c r="V119" s="70">
        <f t="shared" si="103"/>
        <v>31.026760597965438</v>
      </c>
      <c r="X119" s="68">
        <f t="shared" si="83"/>
        <v>107.1252993702453</v>
      </c>
      <c r="Y119" s="76">
        <f t="shared" si="58"/>
        <v>299.69462698024932</v>
      </c>
      <c r="Z119" s="77">
        <f t="shared" si="59"/>
        <v>31.026760597965438</v>
      </c>
      <c r="AA119" s="77">
        <f t="shared" si="84"/>
        <v>330.72138757821477</v>
      </c>
      <c r="AB119" s="70">
        <f t="shared" si="85"/>
        <v>22.609259261011264</v>
      </c>
      <c r="AC119" s="72">
        <f t="shared" si="86"/>
        <v>0</v>
      </c>
      <c r="AD119" s="80">
        <f t="shared" si="87"/>
        <v>0</v>
      </c>
      <c r="AE119" s="89">
        <f>Fishery!X125</f>
        <v>14.64719016829393</v>
      </c>
      <c r="AF119" s="89">
        <f t="shared" si="100"/>
        <v>1.0712529937024531</v>
      </c>
      <c r="AG119" s="70">
        <f t="shared" si="101"/>
        <v>14.64719016829393</v>
      </c>
      <c r="AI119" s="56">
        <f t="shared" si="60"/>
        <v>107.12729937024531</v>
      </c>
      <c r="AK119" s="68">
        <f t="shared" si="92"/>
        <v>1E-3</v>
      </c>
      <c r="AL119" s="57">
        <f t="shared" si="61"/>
        <v>0</v>
      </c>
      <c r="AM119" s="58">
        <f t="shared" si="62"/>
        <v>0</v>
      </c>
      <c r="AN119" s="58">
        <f t="shared" si="63"/>
        <v>0</v>
      </c>
      <c r="AO119" s="20">
        <f t="shared" si="64"/>
        <v>0</v>
      </c>
      <c r="AP119" s="20">
        <f t="shared" si="65"/>
        <v>0</v>
      </c>
      <c r="AQ119" s="58">
        <f t="shared" si="95"/>
        <v>0</v>
      </c>
      <c r="AR119" s="59">
        <f t="shared" si="66"/>
        <v>0</v>
      </c>
      <c r="AS119" s="64">
        <f t="shared" si="96"/>
        <v>0</v>
      </c>
      <c r="AT119" s="58">
        <f t="shared" si="97"/>
        <v>0</v>
      </c>
      <c r="AU119" s="89">
        <f>Fishery!Y125</f>
        <v>1.7988936365838156E-4</v>
      </c>
      <c r="AV119" s="80">
        <f t="shared" si="98"/>
        <v>1.0000000000000001E-5</v>
      </c>
      <c r="AW119" s="70">
        <f t="shared" si="99"/>
        <v>1.7988936365838156E-4</v>
      </c>
      <c r="BC119" s="68">
        <f t="shared" si="93"/>
        <v>1E-3</v>
      </c>
      <c r="BD119" s="57">
        <f t="shared" si="67"/>
        <v>0</v>
      </c>
      <c r="BE119" s="58">
        <f t="shared" si="68"/>
        <v>0</v>
      </c>
      <c r="BF119" s="58">
        <f t="shared" si="69"/>
        <v>0</v>
      </c>
      <c r="BG119" s="58">
        <f t="shared" si="70"/>
        <v>0</v>
      </c>
      <c r="BH119" s="58">
        <f t="shared" si="88"/>
        <v>0</v>
      </c>
      <c r="BI119" s="70">
        <f t="shared" si="71"/>
        <v>0</v>
      </c>
      <c r="BJ119" s="72">
        <f t="shared" si="89"/>
        <v>0</v>
      </c>
      <c r="BK119" s="58">
        <f t="shared" si="56"/>
        <v>0</v>
      </c>
      <c r="BL119" s="80">
        <f>Fishery!Z125</f>
        <v>1.209824091039493E-4</v>
      </c>
      <c r="BM119" s="80">
        <f t="shared" si="90"/>
        <v>5.0000000000000004E-6</v>
      </c>
      <c r="BN119" s="70">
        <f t="shared" si="91"/>
        <v>1.209824091039493E-4</v>
      </c>
    </row>
    <row r="120" spans="1:66" x14ac:dyDescent="0.2">
      <c r="A120" s="4">
        <v>8</v>
      </c>
      <c r="B120">
        <v>7</v>
      </c>
      <c r="C120" s="9">
        <f t="shared" si="72"/>
        <v>4.166666666666667</v>
      </c>
      <c r="D120" s="9">
        <f t="shared" si="104"/>
        <v>1.3149999999999995</v>
      </c>
      <c r="E120" s="9">
        <f t="shared" si="105"/>
        <v>1.7802841477263214</v>
      </c>
      <c r="F120" s="9">
        <f t="shared" si="73"/>
        <v>4.166666666666667</v>
      </c>
      <c r="I120" s="68">
        <f t="shared" si="94"/>
        <v>174.66419493480248</v>
      </c>
      <c r="J120" s="85">
        <f t="shared" si="74"/>
        <v>101.58143720652166</v>
      </c>
      <c r="K120" s="89">
        <f t="shared" si="75"/>
        <v>299.06410421529</v>
      </c>
      <c r="L120" s="80">
        <f t="shared" si="76"/>
        <v>0</v>
      </c>
      <c r="M120" s="86">
        <f t="shared" si="77"/>
        <v>400.64554142181169</v>
      </c>
      <c r="O120" s="68">
        <f t="shared" si="78"/>
        <v>72.697667976856479</v>
      </c>
      <c r="P120" s="76">
        <f t="shared" si="79"/>
        <v>101.58143720652166</v>
      </c>
      <c r="Q120" s="83">
        <f t="shared" si="57"/>
        <v>33.860479068840554</v>
      </c>
      <c r="R120" s="85">
        <f t="shared" si="80"/>
        <v>31.118660238514526</v>
      </c>
      <c r="S120" s="80">
        <f t="shared" si="81"/>
        <v>0</v>
      </c>
      <c r="T120" s="80">
        <f t="shared" si="82"/>
        <v>0</v>
      </c>
      <c r="U120" s="89">
        <f t="shared" si="102"/>
        <v>7.2697667976856479</v>
      </c>
      <c r="V120" s="70">
        <f t="shared" si="103"/>
        <v>31.118660238514526</v>
      </c>
      <c r="X120" s="68">
        <f t="shared" si="83"/>
        <v>107.01395624004489</v>
      </c>
      <c r="Y120" s="76">
        <f t="shared" si="58"/>
        <v>299.06410421529</v>
      </c>
      <c r="Z120" s="77">
        <f t="shared" si="59"/>
        <v>31.118660238514526</v>
      </c>
      <c r="AA120" s="77">
        <f t="shared" si="84"/>
        <v>330.18276445380451</v>
      </c>
      <c r="AB120" s="70">
        <f t="shared" si="85"/>
        <v>22.581339043269942</v>
      </c>
      <c r="AC120" s="72">
        <f t="shared" si="86"/>
        <v>0</v>
      </c>
      <c r="AD120" s="80">
        <f t="shared" si="87"/>
        <v>0</v>
      </c>
      <c r="AE120" s="89">
        <f>Fishery!X126</f>
        <v>14.631966276164192</v>
      </c>
      <c r="AF120" s="89">
        <f t="shared" si="100"/>
        <v>1.0701395624004488</v>
      </c>
      <c r="AG120" s="70">
        <f t="shared" si="101"/>
        <v>14.631966276164192</v>
      </c>
      <c r="AI120" s="56">
        <f t="shared" si="60"/>
        <v>107.0159562400449</v>
      </c>
      <c r="AK120" s="68">
        <f t="shared" si="92"/>
        <v>1E-3</v>
      </c>
      <c r="AL120" s="57">
        <f t="shared" si="61"/>
        <v>0</v>
      </c>
      <c r="AM120" s="58">
        <f t="shared" si="62"/>
        <v>0</v>
      </c>
      <c r="AN120" s="58">
        <f t="shared" si="63"/>
        <v>0</v>
      </c>
      <c r="AO120" s="20">
        <f t="shared" si="64"/>
        <v>0</v>
      </c>
      <c r="AP120" s="20">
        <f t="shared" si="65"/>
        <v>0</v>
      </c>
      <c r="AQ120" s="58">
        <f t="shared" si="95"/>
        <v>0</v>
      </c>
      <c r="AR120" s="59">
        <f t="shared" si="66"/>
        <v>0</v>
      </c>
      <c r="AS120" s="64">
        <f t="shared" si="96"/>
        <v>0</v>
      </c>
      <c r="AT120" s="58">
        <f t="shared" si="97"/>
        <v>0</v>
      </c>
      <c r="AU120" s="89">
        <f>Fishery!Y126</f>
        <v>1.7988936365838156E-4</v>
      </c>
      <c r="AV120" s="80">
        <f t="shared" si="98"/>
        <v>1.0000000000000001E-5</v>
      </c>
      <c r="AW120" s="70">
        <f t="shared" si="99"/>
        <v>1.7988936365838156E-4</v>
      </c>
      <c r="BC120" s="68">
        <f t="shared" si="93"/>
        <v>1E-3</v>
      </c>
      <c r="BD120" s="57">
        <f t="shared" si="67"/>
        <v>0</v>
      </c>
      <c r="BE120" s="58">
        <f t="shared" si="68"/>
        <v>0</v>
      </c>
      <c r="BF120" s="58">
        <f t="shared" si="69"/>
        <v>0</v>
      </c>
      <c r="BG120" s="58">
        <f t="shared" si="70"/>
        <v>0</v>
      </c>
      <c r="BH120" s="58">
        <f t="shared" si="88"/>
        <v>0</v>
      </c>
      <c r="BI120" s="70">
        <f t="shared" si="71"/>
        <v>0</v>
      </c>
      <c r="BJ120" s="72">
        <f t="shared" si="89"/>
        <v>0</v>
      </c>
      <c r="BK120" s="58">
        <f t="shared" si="56"/>
        <v>0</v>
      </c>
      <c r="BL120" s="80">
        <f>Fishery!Z126</f>
        <v>1.209824091039493E-4</v>
      </c>
      <c r="BM120" s="80">
        <f t="shared" si="90"/>
        <v>5.0000000000000004E-6</v>
      </c>
      <c r="BN120" s="70">
        <f t="shared" si="91"/>
        <v>1.209824091039493E-4</v>
      </c>
    </row>
    <row r="121" spans="1:66" x14ac:dyDescent="0.2">
      <c r="A121" s="4">
        <v>8</v>
      </c>
      <c r="B121">
        <v>8</v>
      </c>
      <c r="C121" s="9">
        <f t="shared" si="72"/>
        <v>4.166666666666667</v>
      </c>
      <c r="D121" s="9">
        <f t="shared" si="104"/>
        <v>1.6500000000000015</v>
      </c>
      <c r="E121" s="9">
        <f t="shared" si="105"/>
        <v>2.2338166112155391</v>
      </c>
      <c r="F121" s="9">
        <f t="shared" si="73"/>
        <v>4.166666666666667</v>
      </c>
      <c r="I121" s="68">
        <f t="shared" si="94"/>
        <v>174.47474251162151</v>
      </c>
      <c r="J121" s="85">
        <f t="shared" si="74"/>
        <v>101.86241497395294</v>
      </c>
      <c r="K121" s="89">
        <f t="shared" si="75"/>
        <v>298.44467933346607</v>
      </c>
      <c r="L121" s="80">
        <f t="shared" si="76"/>
        <v>0</v>
      </c>
      <c r="M121" s="86">
        <f t="shared" si="77"/>
        <v>400.30709430741899</v>
      </c>
      <c r="O121" s="68">
        <f t="shared" si="78"/>
        <v>72.97790894229864</v>
      </c>
      <c r="P121" s="76">
        <f t="shared" si="79"/>
        <v>101.86241497395294</v>
      </c>
      <c r="Q121" s="83">
        <f t="shared" si="57"/>
        <v>33.954138324650977</v>
      </c>
      <c r="R121" s="85">
        <f t="shared" si="80"/>
        <v>31.207767266457605</v>
      </c>
      <c r="S121" s="80">
        <f t="shared" si="81"/>
        <v>0</v>
      </c>
      <c r="T121" s="80">
        <f t="shared" si="82"/>
        <v>0</v>
      </c>
      <c r="U121" s="89">
        <f t="shared" si="102"/>
        <v>7.2977908942298644</v>
      </c>
      <c r="V121" s="70">
        <f t="shared" si="103"/>
        <v>31.207767266457605</v>
      </c>
      <c r="X121" s="68">
        <f t="shared" si="83"/>
        <v>106.90826757975695</v>
      </c>
      <c r="Y121" s="76">
        <f t="shared" si="58"/>
        <v>298.44467933346607</v>
      </c>
      <c r="Z121" s="77">
        <f t="shared" si="59"/>
        <v>31.207767266457605</v>
      </c>
      <c r="AA121" s="77">
        <f t="shared" si="84"/>
        <v>329.65244659992368</v>
      </c>
      <c r="AB121" s="70">
        <f t="shared" si="85"/>
        <v>22.55376336664883</v>
      </c>
      <c r="AC121" s="72">
        <f t="shared" si="86"/>
        <v>0</v>
      </c>
      <c r="AD121" s="80">
        <f t="shared" si="87"/>
        <v>0</v>
      </c>
      <c r="AE121" s="89">
        <f>Fishery!X127</f>
        <v>14.617515516960063</v>
      </c>
      <c r="AF121" s="89">
        <f t="shared" si="100"/>
        <v>1.0690826757975695</v>
      </c>
      <c r="AG121" s="70">
        <f t="shared" si="101"/>
        <v>14.617515516960063</v>
      </c>
      <c r="AI121" s="56">
        <f t="shared" si="60"/>
        <v>106.91026757975696</v>
      </c>
      <c r="AK121" s="68">
        <f t="shared" si="92"/>
        <v>1E-3</v>
      </c>
      <c r="AL121" s="57">
        <f t="shared" si="61"/>
        <v>0</v>
      </c>
      <c r="AM121" s="58">
        <f t="shared" si="62"/>
        <v>0</v>
      </c>
      <c r="AN121" s="58">
        <f t="shared" si="63"/>
        <v>0</v>
      </c>
      <c r="AO121" s="20">
        <f t="shared" si="64"/>
        <v>0</v>
      </c>
      <c r="AP121" s="20">
        <f t="shared" si="65"/>
        <v>0</v>
      </c>
      <c r="AQ121" s="58">
        <f t="shared" si="95"/>
        <v>0</v>
      </c>
      <c r="AR121" s="59">
        <f t="shared" si="66"/>
        <v>0</v>
      </c>
      <c r="AS121" s="64">
        <f t="shared" si="96"/>
        <v>0</v>
      </c>
      <c r="AT121" s="58">
        <f t="shared" si="97"/>
        <v>0</v>
      </c>
      <c r="AU121" s="89">
        <f>Fishery!Y127</f>
        <v>1.7988936365838156E-4</v>
      </c>
      <c r="AV121" s="80">
        <f t="shared" si="98"/>
        <v>1.0000000000000001E-5</v>
      </c>
      <c r="AW121" s="70">
        <f t="shared" si="99"/>
        <v>1.7988936365838156E-4</v>
      </c>
      <c r="BC121" s="68">
        <f t="shared" si="93"/>
        <v>1E-3</v>
      </c>
      <c r="BD121" s="57">
        <f t="shared" si="67"/>
        <v>0</v>
      </c>
      <c r="BE121" s="58">
        <f t="shared" si="68"/>
        <v>0</v>
      </c>
      <c r="BF121" s="58">
        <f t="shared" si="69"/>
        <v>0</v>
      </c>
      <c r="BG121" s="58">
        <f t="shared" si="70"/>
        <v>0</v>
      </c>
      <c r="BH121" s="58">
        <f t="shared" si="88"/>
        <v>0</v>
      </c>
      <c r="BI121" s="70">
        <f t="shared" si="71"/>
        <v>0</v>
      </c>
      <c r="BJ121" s="72">
        <f t="shared" si="89"/>
        <v>0</v>
      </c>
      <c r="BK121" s="58">
        <f t="shared" si="56"/>
        <v>0</v>
      </c>
      <c r="BL121" s="80">
        <f>Fishery!Z127</f>
        <v>1.209824091039493E-4</v>
      </c>
      <c r="BM121" s="80">
        <f t="shared" si="90"/>
        <v>5.0000000000000004E-6</v>
      </c>
      <c r="BN121" s="70">
        <f t="shared" si="91"/>
        <v>1.209824091039493E-4</v>
      </c>
    </row>
    <row r="122" spans="1:66" x14ac:dyDescent="0.2">
      <c r="A122" s="4">
        <v>8</v>
      </c>
      <c r="B122">
        <v>9</v>
      </c>
      <c r="C122" s="9">
        <f t="shared" si="72"/>
        <v>4.166666666666667</v>
      </c>
      <c r="D122" s="9">
        <f t="shared" si="104"/>
        <v>2.4750000000000023</v>
      </c>
      <c r="E122" s="9">
        <f t="shared" si="105"/>
        <v>3.3507249168233089</v>
      </c>
      <c r="F122" s="9">
        <f t="shared" si="73"/>
        <v>4.166666666666667</v>
      </c>
      <c r="I122" s="68">
        <f t="shared" si="94"/>
        <v>174.28162447775671</v>
      </c>
      <c r="J122" s="85">
        <f t="shared" si="74"/>
        <v>102.12398193956719</v>
      </c>
      <c r="K122" s="89">
        <f t="shared" si="75"/>
        <v>297.83261809373181</v>
      </c>
      <c r="L122" s="80">
        <f t="shared" si="76"/>
        <v>0</v>
      </c>
      <c r="M122" s="86">
        <f t="shared" si="77"/>
        <v>399.95660003329897</v>
      </c>
      <c r="O122" s="68">
        <f t="shared" si="78"/>
        <v>73.246377985621422</v>
      </c>
      <c r="P122" s="76">
        <f t="shared" si="79"/>
        <v>102.12398193956719</v>
      </c>
      <c r="Q122" s="83">
        <f t="shared" si="57"/>
        <v>34.041327313189065</v>
      </c>
      <c r="R122" s="85">
        <f t="shared" si="80"/>
        <v>31.292972777122795</v>
      </c>
      <c r="S122" s="80">
        <f t="shared" si="81"/>
        <v>0</v>
      </c>
      <c r="T122" s="80">
        <f t="shared" si="82"/>
        <v>0</v>
      </c>
      <c r="U122" s="89">
        <f t="shared" si="102"/>
        <v>7.3246377985621427</v>
      </c>
      <c r="V122" s="70">
        <f t="shared" si="103"/>
        <v>31.292972777122795</v>
      </c>
      <c r="X122" s="68">
        <f t="shared" si="83"/>
        <v>106.80723619967166</v>
      </c>
      <c r="Y122" s="76">
        <f t="shared" si="58"/>
        <v>297.83261809373181</v>
      </c>
      <c r="Z122" s="77">
        <f t="shared" si="59"/>
        <v>31.292972777122795</v>
      </c>
      <c r="AA122" s="77">
        <f t="shared" si="84"/>
        <v>329.12559087085458</v>
      </c>
      <c r="AB122" s="70">
        <f t="shared" si="85"/>
        <v>22.526160227998588</v>
      </c>
      <c r="AC122" s="72">
        <f t="shared" si="86"/>
        <v>0</v>
      </c>
      <c r="AD122" s="80">
        <f t="shared" si="87"/>
        <v>0</v>
      </c>
      <c r="AE122" s="89">
        <f>Fishery!X128</f>
        <v>14.603701545416705</v>
      </c>
      <c r="AF122" s="89">
        <f t="shared" si="100"/>
        <v>1.0680723619967167</v>
      </c>
      <c r="AG122" s="70">
        <f t="shared" si="101"/>
        <v>14.603701545416705</v>
      </c>
      <c r="AI122" s="56">
        <f t="shared" si="60"/>
        <v>106.80923619967167</v>
      </c>
      <c r="AK122" s="68">
        <f t="shared" si="92"/>
        <v>1E-3</v>
      </c>
      <c r="AL122" s="57">
        <f t="shared" si="61"/>
        <v>0</v>
      </c>
      <c r="AM122" s="58">
        <f t="shared" si="62"/>
        <v>0</v>
      </c>
      <c r="AN122" s="58">
        <f t="shared" si="63"/>
        <v>0</v>
      </c>
      <c r="AO122" s="20">
        <f t="shared" si="64"/>
        <v>0</v>
      </c>
      <c r="AP122" s="20">
        <f t="shared" si="65"/>
        <v>0</v>
      </c>
      <c r="AQ122" s="58">
        <f t="shared" si="95"/>
        <v>0</v>
      </c>
      <c r="AR122" s="59">
        <f t="shared" si="66"/>
        <v>0</v>
      </c>
      <c r="AS122" s="64">
        <f t="shared" si="96"/>
        <v>0</v>
      </c>
      <c r="AT122" s="58">
        <f t="shared" si="97"/>
        <v>0</v>
      </c>
      <c r="AU122" s="89">
        <f>Fishery!Y128</f>
        <v>1.7988936365838156E-4</v>
      </c>
      <c r="AV122" s="80">
        <f t="shared" si="98"/>
        <v>1.0000000000000001E-5</v>
      </c>
      <c r="AW122" s="70">
        <f t="shared" si="99"/>
        <v>1.7988936365838156E-4</v>
      </c>
      <c r="BC122" s="68">
        <f t="shared" si="93"/>
        <v>1E-3</v>
      </c>
      <c r="BD122" s="57">
        <f t="shared" si="67"/>
        <v>0</v>
      </c>
      <c r="BE122" s="58">
        <f t="shared" si="68"/>
        <v>0</v>
      </c>
      <c r="BF122" s="58">
        <f t="shared" si="69"/>
        <v>0</v>
      </c>
      <c r="BG122" s="58">
        <f t="shared" si="70"/>
        <v>0</v>
      </c>
      <c r="BH122" s="58">
        <f t="shared" si="88"/>
        <v>0</v>
      </c>
      <c r="BI122" s="70">
        <f t="shared" si="71"/>
        <v>0</v>
      </c>
      <c r="BJ122" s="72">
        <f t="shared" si="89"/>
        <v>0</v>
      </c>
      <c r="BK122" s="58">
        <f t="shared" si="56"/>
        <v>0</v>
      </c>
      <c r="BL122" s="80">
        <f>Fishery!Z128</f>
        <v>1.209824091039493E-4</v>
      </c>
      <c r="BM122" s="80">
        <f t="shared" si="90"/>
        <v>5.0000000000000004E-6</v>
      </c>
      <c r="BN122" s="70">
        <f t="shared" si="91"/>
        <v>1.209824091039493E-4</v>
      </c>
    </row>
    <row r="123" spans="1:66" x14ac:dyDescent="0.2">
      <c r="A123" s="4">
        <v>8</v>
      </c>
      <c r="B123">
        <v>10</v>
      </c>
      <c r="C123" s="9">
        <f t="shared" si="72"/>
        <v>4.166666666666667</v>
      </c>
      <c r="D123" s="9">
        <f t="shared" si="104"/>
        <v>3.7900000000000045</v>
      </c>
      <c r="E123" s="9">
        <f t="shared" si="105"/>
        <v>5.1310090645496338</v>
      </c>
      <c r="F123" s="9">
        <f t="shared" si="73"/>
        <v>4.166666666666667</v>
      </c>
      <c r="I123" s="68">
        <f t="shared" si="94"/>
        <v>174.08953406566488</v>
      </c>
      <c r="J123" s="85">
        <f t="shared" si="74"/>
        <v>102.36649638533608</v>
      </c>
      <c r="K123" s="89">
        <f t="shared" si="75"/>
        <v>297.23305702137276</v>
      </c>
      <c r="L123" s="80">
        <f t="shared" si="76"/>
        <v>0</v>
      </c>
      <c r="M123" s="86">
        <f t="shared" si="77"/>
        <v>399.59955340670882</v>
      </c>
      <c r="O123" s="68">
        <f t="shared" si="78"/>
        <v>73.501328594173586</v>
      </c>
      <c r="P123" s="76">
        <f t="shared" si="79"/>
        <v>102.36649638533608</v>
      </c>
      <c r="Q123" s="83">
        <f t="shared" si="57"/>
        <v>34.122165461778692</v>
      </c>
      <c r="R123" s="85">
        <f t="shared" si="80"/>
        <v>31.37325961384067</v>
      </c>
      <c r="S123" s="80">
        <f t="shared" si="81"/>
        <v>0</v>
      </c>
      <c r="T123" s="80">
        <f t="shared" si="82"/>
        <v>0</v>
      </c>
      <c r="U123" s="89">
        <f t="shared" si="102"/>
        <v>7.3501328594173589</v>
      </c>
      <c r="V123" s="70">
        <f t="shared" si="103"/>
        <v>31.37325961384067</v>
      </c>
      <c r="X123" s="68">
        <f t="shared" si="83"/>
        <v>106.70983849510856</v>
      </c>
      <c r="Y123" s="76">
        <f t="shared" si="58"/>
        <v>297.23305702137276</v>
      </c>
      <c r="Z123" s="77">
        <f t="shared" si="59"/>
        <v>31.37325961384067</v>
      </c>
      <c r="AA123" s="77">
        <f t="shared" si="84"/>
        <v>328.60631663521343</v>
      </c>
      <c r="AB123" s="70">
        <f t="shared" si="85"/>
        <v>22.498723515565882</v>
      </c>
      <c r="AC123" s="72">
        <f t="shared" si="86"/>
        <v>0</v>
      </c>
      <c r="AD123" s="80">
        <f t="shared" si="87"/>
        <v>0</v>
      </c>
      <c r="AE123" s="89">
        <f>Fishery!X129</f>
        <v>14.590384404563164</v>
      </c>
      <c r="AF123" s="89">
        <f t="shared" si="100"/>
        <v>1.0670983849510856</v>
      </c>
      <c r="AG123" s="70">
        <f t="shared" si="101"/>
        <v>14.590384404563164</v>
      </c>
      <c r="AI123" s="56">
        <f t="shared" si="60"/>
        <v>106.71183849510857</v>
      </c>
      <c r="AK123" s="68">
        <f t="shared" si="92"/>
        <v>1E-3</v>
      </c>
      <c r="AL123" s="57">
        <f t="shared" si="61"/>
        <v>0</v>
      </c>
      <c r="AM123" s="58">
        <f t="shared" si="62"/>
        <v>0</v>
      </c>
      <c r="AN123" s="58">
        <f t="shared" si="63"/>
        <v>0</v>
      </c>
      <c r="AO123" s="20">
        <f t="shared" si="64"/>
        <v>0</v>
      </c>
      <c r="AP123" s="20">
        <f t="shared" si="65"/>
        <v>0</v>
      </c>
      <c r="AQ123" s="58">
        <f t="shared" si="95"/>
        <v>0</v>
      </c>
      <c r="AR123" s="59">
        <f t="shared" si="66"/>
        <v>0</v>
      </c>
      <c r="AS123" s="64">
        <f t="shared" si="96"/>
        <v>0</v>
      </c>
      <c r="AT123" s="58">
        <f t="shared" si="97"/>
        <v>0</v>
      </c>
      <c r="AU123" s="89">
        <f>Fishery!Y129</f>
        <v>1.7988936365838156E-4</v>
      </c>
      <c r="AV123" s="80">
        <f t="shared" si="98"/>
        <v>1.0000000000000001E-5</v>
      </c>
      <c r="AW123" s="70">
        <f t="shared" si="99"/>
        <v>1.7988936365838156E-4</v>
      </c>
      <c r="BC123" s="68">
        <f t="shared" si="93"/>
        <v>1E-3</v>
      </c>
      <c r="BD123" s="57">
        <f t="shared" si="67"/>
        <v>0</v>
      </c>
      <c r="BE123" s="58">
        <f t="shared" si="68"/>
        <v>0</v>
      </c>
      <c r="BF123" s="58">
        <f t="shared" si="69"/>
        <v>0</v>
      </c>
      <c r="BG123" s="58">
        <f t="shared" si="70"/>
        <v>0</v>
      </c>
      <c r="BH123" s="58">
        <f t="shared" si="88"/>
        <v>0</v>
      </c>
      <c r="BI123" s="70">
        <f t="shared" si="71"/>
        <v>0</v>
      </c>
      <c r="BJ123" s="72">
        <f t="shared" si="89"/>
        <v>0</v>
      </c>
      <c r="BK123" s="58">
        <f t="shared" si="56"/>
        <v>0</v>
      </c>
      <c r="BL123" s="80">
        <f>Fishery!Z129</f>
        <v>1.209824091039493E-4</v>
      </c>
      <c r="BM123" s="80">
        <f t="shared" si="90"/>
        <v>5.0000000000000004E-6</v>
      </c>
      <c r="BN123" s="70">
        <f t="shared" si="91"/>
        <v>1.209824091039493E-4</v>
      </c>
    </row>
    <row r="124" spans="1:66" x14ac:dyDescent="0.2">
      <c r="A124" s="4">
        <v>8</v>
      </c>
      <c r="B124">
        <v>11</v>
      </c>
      <c r="C124" s="9">
        <f t="shared" si="72"/>
        <v>4.166666666666667</v>
      </c>
      <c r="D124" s="9">
        <f t="shared" si="104"/>
        <v>5.5949999999999998</v>
      </c>
      <c r="E124" s="9">
        <f t="shared" si="105"/>
        <v>7.5746690543945032</v>
      </c>
      <c r="F124" s="9">
        <f t="shared" si="73"/>
        <v>4.166666666666667</v>
      </c>
      <c r="I124" s="68">
        <f t="shared" si="94"/>
        <v>173.90585648578838</v>
      </c>
      <c r="J124" s="85">
        <f t="shared" si="74"/>
        <v>102.59361743873511</v>
      </c>
      <c r="K124" s="89">
        <f t="shared" si="75"/>
        <v>296.6566618730231</v>
      </c>
      <c r="L124" s="80">
        <f t="shared" si="76"/>
        <v>0</v>
      </c>
      <c r="M124" s="86">
        <f t="shared" si="77"/>
        <v>399.25027931175822</v>
      </c>
      <c r="O124" s="68">
        <f t="shared" si="78"/>
        <v>73.742209946160642</v>
      </c>
      <c r="P124" s="76">
        <f t="shared" si="79"/>
        <v>102.59361743873511</v>
      </c>
      <c r="Q124" s="83">
        <f t="shared" si="57"/>
        <v>34.197872479578372</v>
      </c>
      <c r="R124" s="85">
        <f t="shared" si="80"/>
        <v>31.448219001692127</v>
      </c>
      <c r="S124" s="80">
        <f t="shared" si="81"/>
        <v>0</v>
      </c>
      <c r="T124" s="80">
        <f t="shared" si="82"/>
        <v>0</v>
      </c>
      <c r="U124" s="89">
        <f t="shared" si="102"/>
        <v>7.3742209946160644</v>
      </c>
      <c r="V124" s="70">
        <f t="shared" si="103"/>
        <v>31.448219001692127</v>
      </c>
      <c r="X124" s="68">
        <f t="shared" si="83"/>
        <v>106.61539376380415</v>
      </c>
      <c r="Y124" s="76">
        <f t="shared" si="58"/>
        <v>296.6566618730231</v>
      </c>
      <c r="Z124" s="77">
        <f t="shared" si="59"/>
        <v>31.448219001692127</v>
      </c>
      <c r="AA124" s="77">
        <f t="shared" si="84"/>
        <v>328.10488087471521</v>
      </c>
      <c r="AB124" s="70">
        <f t="shared" si="85"/>
        <v>22.472068742275461</v>
      </c>
      <c r="AC124" s="72">
        <f t="shared" si="86"/>
        <v>0</v>
      </c>
      <c r="AD124" s="80">
        <f t="shared" si="87"/>
        <v>0</v>
      </c>
      <c r="AE124" s="89">
        <f>Fishery!X130</f>
        <v>14.577471022309473</v>
      </c>
      <c r="AF124" s="89">
        <f t="shared" si="100"/>
        <v>1.0661539376380416</v>
      </c>
      <c r="AG124" s="70">
        <f t="shared" si="101"/>
        <v>14.577471022309473</v>
      </c>
      <c r="AI124" s="56">
        <f t="shared" si="60"/>
        <v>106.61739376380416</v>
      </c>
      <c r="AK124" s="68">
        <f t="shared" si="92"/>
        <v>1E-3</v>
      </c>
      <c r="AL124" s="57">
        <f t="shared" si="61"/>
        <v>0</v>
      </c>
      <c r="AM124" s="58">
        <f t="shared" si="62"/>
        <v>0</v>
      </c>
      <c r="AN124" s="58">
        <f t="shared" si="63"/>
        <v>0</v>
      </c>
      <c r="AO124" s="20">
        <f t="shared" si="64"/>
        <v>0</v>
      </c>
      <c r="AP124" s="20">
        <f t="shared" si="65"/>
        <v>0</v>
      </c>
      <c r="AQ124" s="58">
        <f t="shared" si="95"/>
        <v>0</v>
      </c>
      <c r="AR124" s="59">
        <f t="shared" si="66"/>
        <v>0</v>
      </c>
      <c r="AS124" s="64">
        <f t="shared" si="96"/>
        <v>0</v>
      </c>
      <c r="AT124" s="58">
        <f t="shared" si="97"/>
        <v>0</v>
      </c>
      <c r="AU124" s="89">
        <f>Fishery!Y130</f>
        <v>1.7988936365838156E-4</v>
      </c>
      <c r="AV124" s="80">
        <f t="shared" si="98"/>
        <v>1.0000000000000001E-5</v>
      </c>
      <c r="AW124" s="70">
        <f t="shared" si="99"/>
        <v>1.7988936365838156E-4</v>
      </c>
      <c r="BC124" s="68">
        <f t="shared" si="93"/>
        <v>1E-3</v>
      </c>
      <c r="BD124" s="57">
        <f t="shared" si="67"/>
        <v>0</v>
      </c>
      <c r="BE124" s="58">
        <f t="shared" si="68"/>
        <v>0</v>
      </c>
      <c r="BF124" s="58">
        <f t="shared" si="69"/>
        <v>0</v>
      </c>
      <c r="BG124" s="58">
        <f t="shared" si="70"/>
        <v>0</v>
      </c>
      <c r="BH124" s="58">
        <f t="shared" si="88"/>
        <v>0</v>
      </c>
      <c r="BI124" s="70">
        <f t="shared" si="71"/>
        <v>0</v>
      </c>
      <c r="BJ124" s="72">
        <f t="shared" si="89"/>
        <v>0</v>
      </c>
      <c r="BK124" s="58">
        <f t="shared" si="56"/>
        <v>0</v>
      </c>
      <c r="BL124" s="80">
        <f>Fishery!Z130</f>
        <v>1.209824091039493E-4</v>
      </c>
      <c r="BM124" s="80">
        <f t="shared" si="90"/>
        <v>5.0000000000000004E-6</v>
      </c>
      <c r="BN124" s="70">
        <f t="shared" si="91"/>
        <v>1.209824091039493E-4</v>
      </c>
    </row>
    <row r="125" spans="1:66" x14ac:dyDescent="0.2">
      <c r="A125" s="5">
        <v>8</v>
      </c>
      <c r="B125" s="2">
        <v>12</v>
      </c>
      <c r="C125" s="9">
        <f t="shared" si="72"/>
        <v>4.166666666666667</v>
      </c>
      <c r="D125" s="9">
        <f t="shared" si="104"/>
        <v>7.8900000000000023</v>
      </c>
      <c r="E125" s="9">
        <f t="shared" si="105"/>
        <v>10.681704886357934</v>
      </c>
      <c r="F125" s="9">
        <f t="shared" si="73"/>
        <v>4.166666666666667</v>
      </c>
      <c r="I125" s="68">
        <f t="shared" si="94"/>
        <v>173.73712901953783</v>
      </c>
      <c r="J125" s="85">
        <f t="shared" si="74"/>
        <v>102.81073452222415</v>
      </c>
      <c r="K125" s="89">
        <f t="shared" si="75"/>
        <v>296.11412490628692</v>
      </c>
      <c r="L125" s="80">
        <f t="shared" si="76"/>
        <v>0</v>
      </c>
      <c r="M125" s="86">
        <f t="shared" si="77"/>
        <v>398.92485942851107</v>
      </c>
      <c r="O125" s="68">
        <f t="shared" si="78"/>
        <v>73.970036731945797</v>
      </c>
      <c r="P125" s="76">
        <f t="shared" si="79"/>
        <v>102.81073452222415</v>
      </c>
      <c r="Q125" s="83">
        <f t="shared" si="57"/>
        <v>34.270244840741384</v>
      </c>
      <c r="R125" s="85">
        <f t="shared" si="80"/>
        <v>31.518266734024991</v>
      </c>
      <c r="S125" s="80">
        <f t="shared" si="81"/>
        <v>0</v>
      </c>
      <c r="T125" s="80">
        <f t="shared" si="82"/>
        <v>0</v>
      </c>
      <c r="U125" s="89">
        <f t="shared" si="102"/>
        <v>7.3970036731945799</v>
      </c>
      <c r="V125" s="70">
        <f t="shared" si="103"/>
        <v>31.518266734024991</v>
      </c>
      <c r="X125" s="68">
        <f t="shared" si="83"/>
        <v>106.52376329162023</v>
      </c>
      <c r="Y125" s="76">
        <f t="shared" si="58"/>
        <v>296.11412490628692</v>
      </c>
      <c r="Z125" s="77">
        <f t="shared" si="59"/>
        <v>31.518266734024991</v>
      </c>
      <c r="AA125" s="77">
        <f t="shared" si="84"/>
        <v>327.63239164031188</v>
      </c>
      <c r="AB125" s="70">
        <f t="shared" si="85"/>
        <v>22.446916148396056</v>
      </c>
      <c r="AC125" s="72">
        <f t="shared" si="86"/>
        <v>0</v>
      </c>
      <c r="AD125" s="80">
        <f t="shared" si="87"/>
        <v>0</v>
      </c>
      <c r="AE125" s="89">
        <f>Fishery!X131</f>
        <v>14.564942432338865</v>
      </c>
      <c r="AF125" s="89">
        <f t="shared" si="100"/>
        <v>1.0652376329162023</v>
      </c>
      <c r="AG125" s="70">
        <f t="shared" si="101"/>
        <v>14.564942432338865</v>
      </c>
      <c r="AI125" s="56">
        <f t="shared" si="60"/>
        <v>106.52576329162024</v>
      </c>
      <c r="AK125" s="68">
        <f t="shared" si="92"/>
        <v>1E-3</v>
      </c>
      <c r="AL125" s="57">
        <f t="shared" si="61"/>
        <v>0</v>
      </c>
      <c r="AM125" s="58">
        <f t="shared" si="62"/>
        <v>0</v>
      </c>
      <c r="AN125" s="58">
        <f t="shared" si="63"/>
        <v>0</v>
      </c>
      <c r="AO125" s="20">
        <f t="shared" si="64"/>
        <v>0</v>
      </c>
      <c r="AP125" s="20">
        <f t="shared" si="65"/>
        <v>0</v>
      </c>
      <c r="AQ125" s="58">
        <f t="shared" si="95"/>
        <v>0</v>
      </c>
      <c r="AR125" s="59">
        <f t="shared" si="66"/>
        <v>0</v>
      </c>
      <c r="AS125" s="64">
        <f t="shared" si="96"/>
        <v>0</v>
      </c>
      <c r="AT125" s="58">
        <f t="shared" si="97"/>
        <v>0</v>
      </c>
      <c r="AU125" s="89">
        <f>Fishery!Y131</f>
        <v>1.7988936365838156E-4</v>
      </c>
      <c r="AV125" s="80">
        <f t="shared" si="98"/>
        <v>1.0000000000000001E-5</v>
      </c>
      <c r="AW125" s="70">
        <f t="shared" si="99"/>
        <v>1.7988936365838156E-4</v>
      </c>
      <c r="BC125" s="68">
        <f t="shared" si="93"/>
        <v>1E-3</v>
      </c>
      <c r="BD125" s="57">
        <f t="shared" si="67"/>
        <v>0</v>
      </c>
      <c r="BE125" s="58">
        <f t="shared" si="68"/>
        <v>0</v>
      </c>
      <c r="BF125" s="58">
        <f t="shared" si="69"/>
        <v>0</v>
      </c>
      <c r="BG125" s="58">
        <f t="shared" si="70"/>
        <v>0</v>
      </c>
      <c r="BH125" s="58">
        <f t="shared" si="88"/>
        <v>0</v>
      </c>
      <c r="BI125" s="70">
        <f t="shared" si="71"/>
        <v>0</v>
      </c>
      <c r="BJ125" s="72">
        <f t="shared" si="89"/>
        <v>0</v>
      </c>
      <c r="BK125" s="58">
        <f t="shared" si="56"/>
        <v>0</v>
      </c>
      <c r="BL125" s="80">
        <f>Fishery!Z131</f>
        <v>1.209824091039493E-4</v>
      </c>
      <c r="BM125" s="80">
        <f t="shared" si="90"/>
        <v>5.0000000000000004E-6</v>
      </c>
      <c r="BN125" s="70">
        <f t="shared" si="91"/>
        <v>1.209824091039493E-4</v>
      </c>
    </row>
    <row r="126" spans="1:66" x14ac:dyDescent="0.2">
      <c r="A126" s="3">
        <v>9</v>
      </c>
      <c r="B126">
        <v>1</v>
      </c>
      <c r="C126" s="9">
        <f t="shared" si="72"/>
        <v>4.166666666666667</v>
      </c>
      <c r="D126" s="9">
        <f t="shared" si="104"/>
        <v>8.6</v>
      </c>
      <c r="E126" s="9">
        <f t="shared" si="105"/>
        <v>6.7521439982722624</v>
      </c>
      <c r="F126" s="9">
        <f t="shared" si="73"/>
        <v>4.166666666666667</v>
      </c>
      <c r="I126" s="68">
        <f t="shared" si="94"/>
        <v>173.58610308284358</v>
      </c>
      <c r="J126" s="85">
        <f t="shared" si="74"/>
        <v>103.02271833901065</v>
      </c>
      <c r="K126" s="89">
        <f t="shared" si="75"/>
        <v>295.61103368706262</v>
      </c>
      <c r="L126" s="80">
        <f t="shared" si="76"/>
        <v>0</v>
      </c>
      <c r="M126" s="86">
        <f t="shared" si="77"/>
        <v>398.63375202607324</v>
      </c>
      <c r="O126" s="68">
        <f t="shared" si="78"/>
        <v>74.187043568979774</v>
      </c>
      <c r="P126" s="76">
        <f t="shared" si="79"/>
        <v>103.02271833901065</v>
      </c>
      <c r="Q126" s="83">
        <f t="shared" si="57"/>
        <v>34.340906113003548</v>
      </c>
      <c r="R126" s="85">
        <f t="shared" si="80"/>
        <v>31.584482061255471</v>
      </c>
      <c r="S126" s="80">
        <f t="shared" si="81"/>
        <v>0</v>
      </c>
      <c r="T126" s="80">
        <f t="shared" si="82"/>
        <v>0</v>
      </c>
      <c r="U126" s="89">
        <f t="shared" si="102"/>
        <v>7.4187043568979778</v>
      </c>
      <c r="V126" s="70">
        <f t="shared" si="103"/>
        <v>31.584482061255471</v>
      </c>
      <c r="X126" s="68">
        <f t="shared" si="83"/>
        <v>106.43530373294878</v>
      </c>
      <c r="Y126" s="76">
        <f t="shared" si="58"/>
        <v>295.61103368706262</v>
      </c>
      <c r="Z126" s="77">
        <f t="shared" si="59"/>
        <v>31.584482061255471</v>
      </c>
      <c r="AA126" s="77">
        <f t="shared" si="84"/>
        <v>327.19551574831809</v>
      </c>
      <c r="AB126" s="70">
        <f t="shared" si="85"/>
        <v>22.423749863098347</v>
      </c>
      <c r="AC126" s="72">
        <f t="shared" si="86"/>
        <v>0</v>
      </c>
      <c r="AD126" s="80">
        <f t="shared" si="87"/>
        <v>0</v>
      </c>
      <c r="AE126" s="89">
        <f>Fishery!X132</f>
        <v>14.552847399833183</v>
      </c>
      <c r="AF126" s="89">
        <f t="shared" si="100"/>
        <v>1.0643530373294878</v>
      </c>
      <c r="AG126" s="70">
        <f t="shared" si="101"/>
        <v>14.552847399833183</v>
      </c>
      <c r="AI126" s="56">
        <f t="shared" si="60"/>
        <v>106.43730373294879</v>
      </c>
      <c r="AK126" s="68">
        <f t="shared" si="92"/>
        <v>1E-3</v>
      </c>
      <c r="AL126" s="57">
        <f t="shared" si="61"/>
        <v>0</v>
      </c>
      <c r="AM126" s="58">
        <f t="shared" si="62"/>
        <v>0</v>
      </c>
      <c r="AN126" s="58">
        <f t="shared" si="63"/>
        <v>0</v>
      </c>
      <c r="AO126" s="20">
        <f t="shared" si="64"/>
        <v>0</v>
      </c>
      <c r="AP126" s="20">
        <f t="shared" si="65"/>
        <v>0</v>
      </c>
      <c r="AQ126" s="58">
        <f t="shared" si="95"/>
        <v>0</v>
      </c>
      <c r="AR126" s="59">
        <f t="shared" si="66"/>
        <v>0</v>
      </c>
      <c r="AS126" s="64">
        <f t="shared" si="96"/>
        <v>0</v>
      </c>
      <c r="AT126" s="58">
        <f t="shared" si="97"/>
        <v>0</v>
      </c>
      <c r="AU126" s="89">
        <f>Fishery!Y132</f>
        <v>1.7988936365838156E-4</v>
      </c>
      <c r="AV126" s="80">
        <f t="shared" si="98"/>
        <v>1.0000000000000001E-5</v>
      </c>
      <c r="AW126" s="70">
        <f t="shared" si="99"/>
        <v>1.7988936365838156E-4</v>
      </c>
      <c r="BC126" s="68">
        <f t="shared" si="93"/>
        <v>1E-3</v>
      </c>
      <c r="BD126" s="57">
        <f t="shared" si="67"/>
        <v>0</v>
      </c>
      <c r="BE126" s="58">
        <f t="shared" si="68"/>
        <v>0</v>
      </c>
      <c r="BF126" s="58">
        <f t="shared" si="69"/>
        <v>0</v>
      </c>
      <c r="BG126" s="58">
        <f t="shared" si="70"/>
        <v>0</v>
      </c>
      <c r="BH126" s="58">
        <f t="shared" si="88"/>
        <v>0</v>
      </c>
      <c r="BI126" s="70">
        <f t="shared" si="71"/>
        <v>0</v>
      </c>
      <c r="BJ126" s="72">
        <f t="shared" si="89"/>
        <v>0</v>
      </c>
      <c r="BK126" s="58">
        <f t="shared" si="56"/>
        <v>0</v>
      </c>
      <c r="BL126" s="80">
        <f>Fishery!Z132</f>
        <v>1.209824091039493E-4</v>
      </c>
      <c r="BM126" s="80">
        <f t="shared" si="90"/>
        <v>5.0000000000000004E-6</v>
      </c>
      <c r="BN126" s="70">
        <f t="shared" si="91"/>
        <v>1.209824091039493E-4</v>
      </c>
    </row>
    <row r="127" spans="1:66" x14ac:dyDescent="0.2">
      <c r="A127" s="3">
        <v>9</v>
      </c>
      <c r="B127">
        <v>2</v>
      </c>
      <c r="C127" s="9">
        <f t="shared" si="72"/>
        <v>4.166666666666667</v>
      </c>
      <c r="D127" s="9">
        <f t="shared" si="104"/>
        <v>6.990000000000002</v>
      </c>
      <c r="E127" s="9">
        <f t="shared" si="105"/>
        <v>5.4880798311538523</v>
      </c>
      <c r="F127" s="9">
        <f t="shared" si="73"/>
        <v>4.166666666666667</v>
      </c>
      <c r="I127" s="68">
        <f t="shared" si="94"/>
        <v>173.45064600776763</v>
      </c>
      <c r="J127" s="85">
        <f t="shared" si="74"/>
        <v>103.23202059921908</v>
      </c>
      <c r="K127" s="89">
        <f t="shared" si="75"/>
        <v>295.14531426530584</v>
      </c>
      <c r="L127" s="80">
        <f t="shared" si="76"/>
        <v>0</v>
      </c>
      <c r="M127" s="86">
        <f t="shared" si="77"/>
        <v>398.37733486452493</v>
      </c>
      <c r="O127" s="68">
        <f t="shared" si="78"/>
        <v>74.395817322724213</v>
      </c>
      <c r="P127" s="76">
        <f t="shared" si="79"/>
        <v>103.23202059921908</v>
      </c>
      <c r="Q127" s="83">
        <f t="shared" si="57"/>
        <v>34.41067353307303</v>
      </c>
      <c r="R127" s="85">
        <f t="shared" si="80"/>
        <v>31.64816244437106</v>
      </c>
      <c r="S127" s="80">
        <f t="shared" si="81"/>
        <v>0</v>
      </c>
      <c r="T127" s="80">
        <f t="shared" si="82"/>
        <v>0</v>
      </c>
      <c r="U127" s="89">
        <f t="shared" si="102"/>
        <v>7.4395817322724218</v>
      </c>
      <c r="V127" s="70">
        <f t="shared" si="103"/>
        <v>31.64816244437106</v>
      </c>
      <c r="X127" s="68">
        <f t="shared" si="83"/>
        <v>106.35061077117881</v>
      </c>
      <c r="Y127" s="76">
        <f t="shared" si="58"/>
        <v>295.14531426530584</v>
      </c>
      <c r="Z127" s="77">
        <f t="shared" si="59"/>
        <v>31.64816244437106</v>
      </c>
      <c r="AA127" s="77">
        <f t="shared" si="84"/>
        <v>326.7934767096769</v>
      </c>
      <c r="AB127" s="70">
        <f t="shared" si="85"/>
        <v>22.402602447127997</v>
      </c>
      <c r="AC127" s="72">
        <f t="shared" si="86"/>
        <v>0</v>
      </c>
      <c r="AD127" s="80">
        <f t="shared" si="87"/>
        <v>0</v>
      </c>
      <c r="AE127" s="89">
        <f>Fishery!X133</f>
        <v>14.541267372292971</v>
      </c>
      <c r="AF127" s="89">
        <f t="shared" si="100"/>
        <v>1.063506107711788</v>
      </c>
      <c r="AG127" s="70">
        <f t="shared" si="101"/>
        <v>14.541267372292971</v>
      </c>
      <c r="AI127" s="56">
        <f t="shared" si="60"/>
        <v>106.35261077117882</v>
      </c>
      <c r="AK127" s="68">
        <f t="shared" si="92"/>
        <v>1E-3</v>
      </c>
      <c r="AL127" s="57">
        <f t="shared" si="61"/>
        <v>0</v>
      </c>
      <c r="AM127" s="58">
        <f t="shared" si="62"/>
        <v>0</v>
      </c>
      <c r="AN127" s="58">
        <f t="shared" si="63"/>
        <v>0</v>
      </c>
      <c r="AO127" s="20">
        <f t="shared" si="64"/>
        <v>0</v>
      </c>
      <c r="AP127" s="20">
        <f t="shared" si="65"/>
        <v>0</v>
      </c>
      <c r="AQ127" s="58">
        <f t="shared" si="95"/>
        <v>0</v>
      </c>
      <c r="AR127" s="59">
        <f t="shared" si="66"/>
        <v>0</v>
      </c>
      <c r="AS127" s="64">
        <f t="shared" si="96"/>
        <v>0</v>
      </c>
      <c r="AT127" s="58">
        <f t="shared" si="97"/>
        <v>0</v>
      </c>
      <c r="AU127" s="89">
        <f>Fishery!Y133</f>
        <v>1.7988936365838156E-4</v>
      </c>
      <c r="AV127" s="80">
        <f t="shared" si="98"/>
        <v>1.0000000000000001E-5</v>
      </c>
      <c r="AW127" s="70">
        <f t="shared" si="99"/>
        <v>1.7988936365838156E-4</v>
      </c>
      <c r="BC127" s="68">
        <f t="shared" si="93"/>
        <v>1E-3</v>
      </c>
      <c r="BD127" s="57">
        <f t="shared" si="67"/>
        <v>0</v>
      </c>
      <c r="BE127" s="58">
        <f t="shared" si="68"/>
        <v>0</v>
      </c>
      <c r="BF127" s="58">
        <f t="shared" si="69"/>
        <v>0</v>
      </c>
      <c r="BG127" s="58">
        <f t="shared" si="70"/>
        <v>0</v>
      </c>
      <c r="BH127" s="58">
        <f t="shared" si="88"/>
        <v>0</v>
      </c>
      <c r="BI127" s="70">
        <f t="shared" si="71"/>
        <v>0</v>
      </c>
      <c r="BJ127" s="72">
        <f t="shared" si="89"/>
        <v>0</v>
      </c>
      <c r="BK127" s="58">
        <f t="shared" si="56"/>
        <v>0</v>
      </c>
      <c r="BL127" s="80">
        <f>Fishery!Z133</f>
        <v>1.209824091039493E-4</v>
      </c>
      <c r="BM127" s="80">
        <f t="shared" si="90"/>
        <v>5.0000000000000004E-6</v>
      </c>
      <c r="BN127" s="70">
        <f t="shared" si="91"/>
        <v>1.209824091039493E-4</v>
      </c>
    </row>
    <row r="128" spans="1:66" x14ac:dyDescent="0.2">
      <c r="A128" s="3">
        <v>9</v>
      </c>
      <c r="B128">
        <v>3</v>
      </c>
      <c r="C128" s="9">
        <f t="shared" si="72"/>
        <v>4.166666666666667</v>
      </c>
      <c r="D128" s="9">
        <f t="shared" si="104"/>
        <v>4.875</v>
      </c>
      <c r="E128" s="9">
        <f t="shared" si="105"/>
        <v>3.8275234873927073</v>
      </c>
      <c r="F128" s="9">
        <f t="shared" si="73"/>
        <v>4.166666666666667</v>
      </c>
      <c r="I128" s="68">
        <f t="shared" si="94"/>
        <v>173.32484314783451</v>
      </c>
      <c r="J128" s="85">
        <f t="shared" si="74"/>
        <v>103.43793444949613</v>
      </c>
      <c r="K128" s="89">
        <f t="shared" si="75"/>
        <v>294.70819001224169</v>
      </c>
      <c r="L128" s="80">
        <f t="shared" si="76"/>
        <v>0</v>
      </c>
      <c r="M128" s="86">
        <f t="shared" si="77"/>
        <v>398.14612446173783</v>
      </c>
      <c r="O128" s="68">
        <f t="shared" si="78"/>
        <v>74.598318229307779</v>
      </c>
      <c r="P128" s="76">
        <f t="shared" si="79"/>
        <v>103.43793444949613</v>
      </c>
      <c r="Q128" s="83">
        <f t="shared" si="57"/>
        <v>34.479311483165375</v>
      </c>
      <c r="R128" s="85">
        <f t="shared" si="80"/>
        <v>31.710306128136803</v>
      </c>
      <c r="S128" s="80">
        <f t="shared" si="81"/>
        <v>0</v>
      </c>
      <c r="T128" s="80">
        <f t="shared" si="82"/>
        <v>0</v>
      </c>
      <c r="U128" s="89">
        <f t="shared" si="102"/>
        <v>7.4598318229307781</v>
      </c>
      <c r="V128" s="70">
        <f t="shared" si="103"/>
        <v>31.710306128136803</v>
      </c>
      <c r="X128" s="68">
        <f t="shared" si="83"/>
        <v>106.2701776689606</v>
      </c>
      <c r="Y128" s="76">
        <f t="shared" si="58"/>
        <v>294.70819001224169</v>
      </c>
      <c r="Z128" s="77">
        <f t="shared" si="59"/>
        <v>31.710306128136803</v>
      </c>
      <c r="AA128" s="77">
        <f t="shared" si="84"/>
        <v>326.41849614037847</v>
      </c>
      <c r="AB128" s="70">
        <f t="shared" si="85"/>
        <v>22.383050141782206</v>
      </c>
      <c r="AC128" s="72">
        <f t="shared" si="86"/>
        <v>0</v>
      </c>
      <c r="AD128" s="80">
        <f t="shared" si="87"/>
        <v>0</v>
      </c>
      <c r="AE128" s="89">
        <f>Fishery!X134</f>
        <v>14.530269793280901</v>
      </c>
      <c r="AF128" s="89">
        <f t="shared" si="100"/>
        <v>1.0627017766896061</v>
      </c>
      <c r="AG128" s="70">
        <f t="shared" si="101"/>
        <v>14.530269793280901</v>
      </c>
      <c r="AI128" s="56">
        <f t="shared" si="60"/>
        <v>106.27217766896061</v>
      </c>
      <c r="AK128" s="68">
        <f t="shared" si="92"/>
        <v>1E-3</v>
      </c>
      <c r="AL128" s="57">
        <f t="shared" si="61"/>
        <v>0</v>
      </c>
      <c r="AM128" s="58">
        <f t="shared" si="62"/>
        <v>0</v>
      </c>
      <c r="AN128" s="58">
        <f t="shared" si="63"/>
        <v>0</v>
      </c>
      <c r="AO128" s="20">
        <f t="shared" si="64"/>
        <v>0</v>
      </c>
      <c r="AP128" s="20">
        <f t="shared" si="65"/>
        <v>0</v>
      </c>
      <c r="AQ128" s="58">
        <f t="shared" si="95"/>
        <v>0</v>
      </c>
      <c r="AR128" s="59">
        <f t="shared" si="66"/>
        <v>0</v>
      </c>
      <c r="AS128" s="64">
        <f t="shared" si="96"/>
        <v>0</v>
      </c>
      <c r="AT128" s="58">
        <f t="shared" si="97"/>
        <v>0</v>
      </c>
      <c r="AU128" s="89">
        <f>Fishery!Y134</f>
        <v>1.7988936365838156E-4</v>
      </c>
      <c r="AV128" s="80">
        <f t="shared" si="98"/>
        <v>1.0000000000000001E-5</v>
      </c>
      <c r="AW128" s="70">
        <f t="shared" si="99"/>
        <v>1.7988936365838156E-4</v>
      </c>
      <c r="BC128" s="68">
        <f t="shared" si="93"/>
        <v>1E-3</v>
      </c>
      <c r="BD128" s="57">
        <f t="shared" si="67"/>
        <v>0</v>
      </c>
      <c r="BE128" s="58">
        <f t="shared" si="68"/>
        <v>0</v>
      </c>
      <c r="BF128" s="58">
        <f t="shared" si="69"/>
        <v>0</v>
      </c>
      <c r="BG128" s="58">
        <f t="shared" si="70"/>
        <v>0</v>
      </c>
      <c r="BH128" s="58">
        <f t="shared" si="88"/>
        <v>0</v>
      </c>
      <c r="BI128" s="70">
        <f t="shared" si="71"/>
        <v>0</v>
      </c>
      <c r="BJ128" s="72">
        <f t="shared" si="89"/>
        <v>0</v>
      </c>
      <c r="BK128" s="58">
        <f t="shared" si="56"/>
        <v>0</v>
      </c>
      <c r="BL128" s="80">
        <f>Fishery!Z134</f>
        <v>1.209824091039493E-4</v>
      </c>
      <c r="BM128" s="80">
        <f t="shared" si="90"/>
        <v>5.0000000000000004E-6</v>
      </c>
      <c r="BN128" s="70">
        <f t="shared" si="91"/>
        <v>1.209824091039493E-4</v>
      </c>
    </row>
    <row r="129" spans="1:66" x14ac:dyDescent="0.2">
      <c r="A129" s="3">
        <v>9</v>
      </c>
      <c r="B129">
        <v>4</v>
      </c>
      <c r="C129" s="9">
        <f t="shared" si="72"/>
        <v>4.166666666666667</v>
      </c>
      <c r="D129" s="9">
        <f t="shared" si="104"/>
        <v>3.25</v>
      </c>
      <c r="E129" s="9">
        <f t="shared" si="105"/>
        <v>2.5516823249284712</v>
      </c>
      <c r="F129" s="9">
        <f t="shared" si="73"/>
        <v>4.166666666666667</v>
      </c>
      <c r="I129" s="68">
        <f t="shared" si="94"/>
        <v>173.2016858713032</v>
      </c>
      <c r="J129" s="85">
        <f t="shared" si="74"/>
        <v>103.6372724295201</v>
      </c>
      <c r="K129" s="89">
        <f t="shared" si="75"/>
        <v>294.28801619079263</v>
      </c>
      <c r="L129" s="80">
        <f t="shared" si="76"/>
        <v>0</v>
      </c>
      <c r="M129" s="86">
        <f t="shared" si="77"/>
        <v>397.9252886203127</v>
      </c>
      <c r="O129" s="68">
        <f t="shared" si="78"/>
        <v>74.795224933987754</v>
      </c>
      <c r="P129" s="76">
        <f t="shared" si="79"/>
        <v>103.6372724295201</v>
      </c>
      <c r="Q129" s="83">
        <f t="shared" si="57"/>
        <v>34.545757476506701</v>
      </c>
      <c r="R129" s="85">
        <f t="shared" si="80"/>
        <v>31.771253056282024</v>
      </c>
      <c r="S129" s="80">
        <f t="shared" si="81"/>
        <v>0</v>
      </c>
      <c r="T129" s="80">
        <f t="shared" si="82"/>
        <v>0</v>
      </c>
      <c r="U129" s="89">
        <f t="shared" si="102"/>
        <v>7.4795224933987754</v>
      </c>
      <c r="V129" s="70">
        <f t="shared" si="103"/>
        <v>31.771253056282024</v>
      </c>
      <c r="X129" s="68">
        <f t="shared" si="83"/>
        <v>106.19412229966042</v>
      </c>
      <c r="Y129" s="76">
        <f t="shared" si="58"/>
        <v>294.28801619079263</v>
      </c>
      <c r="Z129" s="77">
        <f t="shared" si="59"/>
        <v>31.771253056282024</v>
      </c>
      <c r="AA129" s="77">
        <f t="shared" si="84"/>
        <v>326.05926924707467</v>
      </c>
      <c r="AB129" s="70">
        <f t="shared" si="85"/>
        <v>22.364407643959794</v>
      </c>
      <c r="AC129" s="72">
        <f t="shared" si="86"/>
        <v>0</v>
      </c>
      <c r="AD129" s="80">
        <f t="shared" si="87"/>
        <v>0</v>
      </c>
      <c r="AE129" s="89">
        <f>Fishery!X135</f>
        <v>14.519870779565109</v>
      </c>
      <c r="AF129" s="89">
        <f t="shared" si="100"/>
        <v>1.0619412229966043</v>
      </c>
      <c r="AG129" s="70">
        <f t="shared" si="101"/>
        <v>14.519870779565109</v>
      </c>
      <c r="AI129" s="56">
        <f t="shared" si="60"/>
        <v>106.19612229966043</v>
      </c>
      <c r="AK129" s="68">
        <f t="shared" si="92"/>
        <v>1E-3</v>
      </c>
      <c r="AL129" s="57">
        <f t="shared" si="61"/>
        <v>0</v>
      </c>
      <c r="AM129" s="58">
        <f t="shared" si="62"/>
        <v>0</v>
      </c>
      <c r="AN129" s="58">
        <f t="shared" si="63"/>
        <v>0</v>
      </c>
      <c r="AO129" s="20">
        <f t="shared" si="64"/>
        <v>0</v>
      </c>
      <c r="AP129" s="20">
        <f t="shared" si="65"/>
        <v>0</v>
      </c>
      <c r="AQ129" s="58">
        <f t="shared" si="95"/>
        <v>0</v>
      </c>
      <c r="AR129" s="59">
        <f t="shared" si="66"/>
        <v>0</v>
      </c>
      <c r="AS129" s="64">
        <f t="shared" si="96"/>
        <v>0</v>
      </c>
      <c r="AT129" s="58">
        <f t="shared" si="97"/>
        <v>0</v>
      </c>
      <c r="AU129" s="89">
        <f>Fishery!Y135</f>
        <v>1.7988936365838156E-4</v>
      </c>
      <c r="AV129" s="80">
        <f t="shared" si="98"/>
        <v>1.0000000000000001E-5</v>
      </c>
      <c r="AW129" s="70">
        <f t="shared" si="99"/>
        <v>1.7988936365838156E-4</v>
      </c>
      <c r="BC129" s="68">
        <f t="shared" si="93"/>
        <v>1E-3</v>
      </c>
      <c r="BD129" s="57">
        <f t="shared" si="67"/>
        <v>0</v>
      </c>
      <c r="BE129" s="58">
        <f t="shared" si="68"/>
        <v>0</v>
      </c>
      <c r="BF129" s="58">
        <f t="shared" si="69"/>
        <v>0</v>
      </c>
      <c r="BG129" s="58">
        <f t="shared" si="70"/>
        <v>0</v>
      </c>
      <c r="BH129" s="58">
        <f t="shared" si="88"/>
        <v>0</v>
      </c>
      <c r="BI129" s="70">
        <f t="shared" si="71"/>
        <v>0</v>
      </c>
      <c r="BJ129" s="72">
        <f t="shared" si="89"/>
        <v>0</v>
      </c>
      <c r="BK129" s="58">
        <f t="shared" si="56"/>
        <v>0</v>
      </c>
      <c r="BL129" s="80">
        <f>Fishery!Z135</f>
        <v>1.209824091039493E-4</v>
      </c>
      <c r="BM129" s="80">
        <f t="shared" si="90"/>
        <v>5.0000000000000004E-6</v>
      </c>
      <c r="BN129" s="70">
        <f t="shared" si="91"/>
        <v>1.209824091039493E-4</v>
      </c>
    </row>
    <row r="130" spans="1:66" x14ac:dyDescent="0.2">
      <c r="A130" s="3">
        <v>9</v>
      </c>
      <c r="B130">
        <v>5</v>
      </c>
      <c r="C130" s="9">
        <f t="shared" si="72"/>
        <v>4.166666666666667</v>
      </c>
      <c r="D130" s="9">
        <f t="shared" si="104"/>
        <v>2.1150000000000029</v>
      </c>
      <c r="E130" s="9">
        <f t="shared" si="105"/>
        <v>1.6605563437611459</v>
      </c>
      <c r="F130" s="9">
        <f t="shared" si="73"/>
        <v>4.166666666666667</v>
      </c>
      <c r="I130" s="68">
        <f t="shared" si="94"/>
        <v>173.07608081962584</v>
      </c>
      <c r="J130" s="85">
        <f t="shared" si="74"/>
        <v>103.826086260693</v>
      </c>
      <c r="K130" s="89">
        <f t="shared" si="75"/>
        <v>293.87514627436303</v>
      </c>
      <c r="L130" s="80">
        <f t="shared" si="76"/>
        <v>0</v>
      </c>
      <c r="M130" s="86">
        <f t="shared" si="77"/>
        <v>397.70123253505602</v>
      </c>
      <c r="O130" s="68">
        <f t="shared" si="78"/>
        <v>74.985871653242128</v>
      </c>
      <c r="P130" s="76">
        <f t="shared" si="79"/>
        <v>103.826086260693</v>
      </c>
      <c r="Q130" s="83">
        <f t="shared" si="57"/>
        <v>34.608695420231001</v>
      </c>
      <c r="R130" s="85">
        <f t="shared" si="80"/>
        <v>31.830631789572408</v>
      </c>
      <c r="S130" s="80">
        <f t="shared" si="81"/>
        <v>0</v>
      </c>
      <c r="T130" s="80">
        <f t="shared" si="82"/>
        <v>0</v>
      </c>
      <c r="U130" s="89">
        <f t="shared" si="102"/>
        <v>7.4985871653242135</v>
      </c>
      <c r="V130" s="70">
        <f t="shared" si="103"/>
        <v>31.830631789572408</v>
      </c>
      <c r="X130" s="68">
        <f t="shared" si="83"/>
        <v>106.12209702904802</v>
      </c>
      <c r="Y130" s="76">
        <f t="shared" si="58"/>
        <v>293.87514627436303</v>
      </c>
      <c r="Z130" s="77">
        <f t="shared" si="59"/>
        <v>31.830631789572408</v>
      </c>
      <c r="AA130" s="77">
        <f t="shared" si="84"/>
        <v>325.70577806393544</v>
      </c>
      <c r="AB130" s="70">
        <f t="shared" si="85"/>
        <v>22.346025615844241</v>
      </c>
      <c r="AC130" s="72">
        <f t="shared" si="86"/>
        <v>0</v>
      </c>
      <c r="AD130" s="80">
        <f t="shared" si="87"/>
        <v>0</v>
      </c>
      <c r="AE130" s="89">
        <f>Fishery!X136</f>
        <v>14.510022799286086</v>
      </c>
      <c r="AF130" s="89">
        <f t="shared" si="100"/>
        <v>1.0612209702904802</v>
      </c>
      <c r="AG130" s="70">
        <f t="shared" si="101"/>
        <v>14.510022799286086</v>
      </c>
      <c r="AI130" s="56">
        <f t="shared" si="60"/>
        <v>106.12409702904803</v>
      </c>
      <c r="AK130" s="68">
        <f t="shared" si="92"/>
        <v>1E-3</v>
      </c>
      <c r="AL130" s="57">
        <f t="shared" si="61"/>
        <v>0</v>
      </c>
      <c r="AM130" s="58">
        <f t="shared" si="62"/>
        <v>0</v>
      </c>
      <c r="AN130" s="58">
        <f t="shared" si="63"/>
        <v>0</v>
      </c>
      <c r="AO130" s="20">
        <f t="shared" si="64"/>
        <v>0</v>
      </c>
      <c r="AP130" s="20">
        <f t="shared" si="65"/>
        <v>0</v>
      </c>
      <c r="AQ130" s="58">
        <f t="shared" si="95"/>
        <v>0</v>
      </c>
      <c r="AR130" s="59">
        <f t="shared" si="66"/>
        <v>0</v>
      </c>
      <c r="AS130" s="64">
        <f t="shared" si="96"/>
        <v>0</v>
      </c>
      <c r="AT130" s="58">
        <f t="shared" si="97"/>
        <v>0</v>
      </c>
      <c r="AU130" s="89">
        <f>Fishery!Y136</f>
        <v>1.7988936365838156E-4</v>
      </c>
      <c r="AV130" s="80">
        <f t="shared" si="98"/>
        <v>1.0000000000000001E-5</v>
      </c>
      <c r="AW130" s="70">
        <f t="shared" si="99"/>
        <v>1.7988936365838156E-4</v>
      </c>
      <c r="BC130" s="68">
        <f t="shared" si="93"/>
        <v>1E-3</v>
      </c>
      <c r="BD130" s="57">
        <f t="shared" si="67"/>
        <v>0</v>
      </c>
      <c r="BE130" s="58">
        <f t="shared" si="68"/>
        <v>0</v>
      </c>
      <c r="BF130" s="58">
        <f t="shared" si="69"/>
        <v>0</v>
      </c>
      <c r="BG130" s="58">
        <f t="shared" si="70"/>
        <v>0</v>
      </c>
      <c r="BH130" s="58">
        <f t="shared" si="88"/>
        <v>0</v>
      </c>
      <c r="BI130" s="70">
        <f t="shared" si="71"/>
        <v>0</v>
      </c>
      <c r="BJ130" s="72">
        <f t="shared" si="89"/>
        <v>0</v>
      </c>
      <c r="BK130" s="58">
        <f t="shared" si="56"/>
        <v>0</v>
      </c>
      <c r="BL130" s="80">
        <f>Fishery!Z136</f>
        <v>1.209824091039493E-4</v>
      </c>
      <c r="BM130" s="80">
        <f t="shared" si="90"/>
        <v>5.0000000000000004E-6</v>
      </c>
      <c r="BN130" s="70">
        <f t="shared" si="91"/>
        <v>1.209824091039493E-4</v>
      </c>
    </row>
    <row r="131" spans="1:66" x14ac:dyDescent="0.2">
      <c r="A131" s="3">
        <v>9</v>
      </c>
      <c r="B131">
        <v>6</v>
      </c>
      <c r="C131" s="9">
        <f t="shared" si="72"/>
        <v>4.166666666666667</v>
      </c>
      <c r="D131" s="9">
        <f t="shared" si="104"/>
        <v>1.470000000000002</v>
      </c>
      <c r="E131" s="9">
        <f t="shared" si="105"/>
        <v>1.1541455438907255</v>
      </c>
      <c r="F131" s="9">
        <f t="shared" si="73"/>
        <v>4.166666666666667</v>
      </c>
      <c r="I131" s="68">
        <f t="shared" si="94"/>
        <v>172.94684920743592</v>
      </c>
      <c r="J131" s="85">
        <f t="shared" si="74"/>
        <v>104.0016183354882</v>
      </c>
      <c r="K131" s="89">
        <f t="shared" si="75"/>
        <v>293.4656483784014</v>
      </c>
      <c r="L131" s="80">
        <f t="shared" si="76"/>
        <v>0</v>
      </c>
      <c r="M131" s="86">
        <f t="shared" si="77"/>
        <v>397.46726671388961</v>
      </c>
      <c r="O131" s="68">
        <f t="shared" si="78"/>
        <v>75.168772091033134</v>
      </c>
      <c r="P131" s="76">
        <f t="shared" si="79"/>
        <v>104.0016183354882</v>
      </c>
      <c r="Q131" s="83">
        <f t="shared" si="57"/>
        <v>34.667206111829401</v>
      </c>
      <c r="R131" s="85">
        <f t="shared" si="80"/>
        <v>31.887618277805064</v>
      </c>
      <c r="S131" s="80">
        <f t="shared" si="81"/>
        <v>0</v>
      </c>
      <c r="T131" s="80">
        <f t="shared" si="82"/>
        <v>0</v>
      </c>
      <c r="U131" s="89">
        <f t="shared" si="102"/>
        <v>7.5168772091033134</v>
      </c>
      <c r="V131" s="70">
        <f t="shared" si="103"/>
        <v>31.887618277805064</v>
      </c>
      <c r="X131" s="68">
        <f t="shared" si="83"/>
        <v>106.05340951687879</v>
      </c>
      <c r="Y131" s="76">
        <f t="shared" si="58"/>
        <v>293.4656483784014</v>
      </c>
      <c r="Z131" s="77">
        <f t="shared" si="59"/>
        <v>31.887618277805064</v>
      </c>
      <c r="AA131" s="77">
        <f t="shared" si="84"/>
        <v>325.35326665620647</v>
      </c>
      <c r="AB131" s="70">
        <f t="shared" si="85"/>
        <v>22.327555308375722</v>
      </c>
      <c r="AC131" s="72">
        <f t="shared" si="86"/>
        <v>0</v>
      </c>
      <c r="AD131" s="80">
        <f t="shared" si="87"/>
        <v>0</v>
      </c>
      <c r="AE131" s="89">
        <f>Fishery!X137</f>
        <v>14.500631189098351</v>
      </c>
      <c r="AF131" s="89">
        <f t="shared" si="100"/>
        <v>1.0605340951687878</v>
      </c>
      <c r="AG131" s="70">
        <f t="shared" si="101"/>
        <v>14.500631189098351</v>
      </c>
      <c r="AI131" s="56">
        <f t="shared" si="60"/>
        <v>106.0554095168788</v>
      </c>
      <c r="AK131" s="68">
        <f t="shared" si="92"/>
        <v>1E-3</v>
      </c>
      <c r="AL131" s="57">
        <f t="shared" si="61"/>
        <v>0</v>
      </c>
      <c r="AM131" s="58">
        <f t="shared" si="62"/>
        <v>0</v>
      </c>
      <c r="AN131" s="58">
        <f t="shared" si="63"/>
        <v>0</v>
      </c>
      <c r="AO131" s="20">
        <f t="shared" si="64"/>
        <v>0</v>
      </c>
      <c r="AP131" s="20">
        <f t="shared" si="65"/>
        <v>0</v>
      </c>
      <c r="AQ131" s="58">
        <f t="shared" si="95"/>
        <v>0</v>
      </c>
      <c r="AR131" s="59">
        <f t="shared" si="66"/>
        <v>0</v>
      </c>
      <c r="AS131" s="64">
        <f t="shared" si="96"/>
        <v>0</v>
      </c>
      <c r="AT131" s="58">
        <f t="shared" si="97"/>
        <v>0</v>
      </c>
      <c r="AU131" s="89">
        <f>Fishery!Y137</f>
        <v>1.7988936365838156E-4</v>
      </c>
      <c r="AV131" s="80">
        <f t="shared" si="98"/>
        <v>1.0000000000000001E-5</v>
      </c>
      <c r="AW131" s="70">
        <f t="shared" si="99"/>
        <v>1.7988936365838156E-4</v>
      </c>
      <c r="BC131" s="68">
        <f t="shared" si="93"/>
        <v>1E-3</v>
      </c>
      <c r="BD131" s="57">
        <f t="shared" si="67"/>
        <v>0</v>
      </c>
      <c r="BE131" s="58">
        <f t="shared" si="68"/>
        <v>0</v>
      </c>
      <c r="BF131" s="58">
        <f t="shared" si="69"/>
        <v>0</v>
      </c>
      <c r="BG131" s="58">
        <f t="shared" si="70"/>
        <v>0</v>
      </c>
      <c r="BH131" s="58">
        <f t="shared" si="88"/>
        <v>0</v>
      </c>
      <c r="BI131" s="70">
        <f t="shared" si="71"/>
        <v>0</v>
      </c>
      <c r="BJ131" s="72">
        <f t="shared" si="89"/>
        <v>0</v>
      </c>
      <c r="BK131" s="58">
        <f t="shared" si="56"/>
        <v>0</v>
      </c>
      <c r="BL131" s="80">
        <f>Fishery!Z137</f>
        <v>1.209824091039493E-4</v>
      </c>
      <c r="BM131" s="80">
        <f t="shared" si="90"/>
        <v>5.0000000000000004E-6</v>
      </c>
      <c r="BN131" s="70">
        <f t="shared" si="91"/>
        <v>1.209824091039493E-4</v>
      </c>
    </row>
    <row r="132" spans="1:66" x14ac:dyDescent="0.2">
      <c r="A132" s="3">
        <v>9</v>
      </c>
      <c r="B132">
        <v>7</v>
      </c>
      <c r="C132" s="9">
        <f t="shared" si="72"/>
        <v>4.166666666666667</v>
      </c>
      <c r="D132" s="9">
        <f t="shared" si="104"/>
        <v>1.3149999999999995</v>
      </c>
      <c r="E132" s="9">
        <f t="shared" si="105"/>
        <v>1.0324499253172119</v>
      </c>
      <c r="F132" s="9">
        <f t="shared" si="73"/>
        <v>4.166666666666667</v>
      </c>
      <c r="I132" s="68">
        <f t="shared" si="94"/>
        <v>172.81690055657606</v>
      </c>
      <c r="J132" s="85">
        <f t="shared" si="74"/>
        <v>104.1636152434203</v>
      </c>
      <c r="K132" s="89">
        <f t="shared" si="75"/>
        <v>293.06231675719033</v>
      </c>
      <c r="L132" s="80">
        <f t="shared" si="76"/>
        <v>0</v>
      </c>
      <c r="M132" s="86">
        <f t="shared" si="77"/>
        <v>397.22593200061061</v>
      </c>
      <c r="O132" s="68">
        <f t="shared" si="78"/>
        <v>75.342468609804499</v>
      </c>
      <c r="P132" s="76">
        <f t="shared" si="79"/>
        <v>104.1636152434203</v>
      </c>
      <c r="Q132" s="83">
        <f t="shared" si="57"/>
        <v>34.721205081140099</v>
      </c>
      <c r="R132" s="85">
        <f t="shared" si="80"/>
        <v>31.941376002410607</v>
      </c>
      <c r="S132" s="80">
        <f t="shared" si="81"/>
        <v>0</v>
      </c>
      <c r="T132" s="80">
        <f t="shared" si="82"/>
        <v>0</v>
      </c>
      <c r="U132" s="89">
        <f t="shared" si="102"/>
        <v>7.53424686098045</v>
      </c>
      <c r="V132" s="70">
        <f t="shared" si="103"/>
        <v>31.941376002410607</v>
      </c>
      <c r="X132" s="68">
        <f t="shared" si="83"/>
        <v>105.98728908072304</v>
      </c>
      <c r="Y132" s="76">
        <f t="shared" si="58"/>
        <v>293.06231675719033</v>
      </c>
      <c r="Z132" s="77">
        <f t="shared" si="59"/>
        <v>31.941376002410607</v>
      </c>
      <c r="AA132" s="77">
        <f t="shared" si="84"/>
        <v>325.00369275960094</v>
      </c>
      <c r="AB132" s="70">
        <f t="shared" si="85"/>
        <v>22.309066797625722</v>
      </c>
      <c r="AC132" s="72">
        <f t="shared" si="86"/>
        <v>0</v>
      </c>
      <c r="AD132" s="80">
        <f t="shared" si="87"/>
        <v>0</v>
      </c>
      <c r="AE132" s="89">
        <f>Fishery!X138</f>
        <v>14.491590573967498</v>
      </c>
      <c r="AF132" s="89">
        <f t="shared" si="100"/>
        <v>1.0598728908072306</v>
      </c>
      <c r="AG132" s="70">
        <f t="shared" si="101"/>
        <v>14.491590573967498</v>
      </c>
      <c r="AI132" s="56">
        <f t="shared" si="60"/>
        <v>105.98928908072305</v>
      </c>
      <c r="AK132" s="68">
        <f t="shared" si="92"/>
        <v>1E-3</v>
      </c>
      <c r="AL132" s="57">
        <f t="shared" si="61"/>
        <v>0</v>
      </c>
      <c r="AM132" s="58">
        <f t="shared" si="62"/>
        <v>0</v>
      </c>
      <c r="AN132" s="58">
        <f t="shared" si="63"/>
        <v>0</v>
      </c>
      <c r="AO132" s="20">
        <f t="shared" si="64"/>
        <v>0</v>
      </c>
      <c r="AP132" s="20">
        <f t="shared" si="65"/>
        <v>0</v>
      </c>
      <c r="AQ132" s="58">
        <f t="shared" si="95"/>
        <v>0</v>
      </c>
      <c r="AR132" s="59">
        <f t="shared" si="66"/>
        <v>0</v>
      </c>
      <c r="AS132" s="64">
        <f t="shared" si="96"/>
        <v>0</v>
      </c>
      <c r="AT132" s="58">
        <f t="shared" si="97"/>
        <v>0</v>
      </c>
      <c r="AU132" s="89">
        <f>Fishery!Y138</f>
        <v>1.7988936365838156E-4</v>
      </c>
      <c r="AV132" s="80">
        <f t="shared" si="98"/>
        <v>1.0000000000000001E-5</v>
      </c>
      <c r="AW132" s="70">
        <f t="shared" si="99"/>
        <v>1.7988936365838156E-4</v>
      </c>
      <c r="BC132" s="68">
        <f t="shared" si="93"/>
        <v>1E-3</v>
      </c>
      <c r="BD132" s="57">
        <f t="shared" si="67"/>
        <v>0</v>
      </c>
      <c r="BE132" s="58">
        <f t="shared" si="68"/>
        <v>0</v>
      </c>
      <c r="BF132" s="58">
        <f t="shared" si="69"/>
        <v>0</v>
      </c>
      <c r="BG132" s="58">
        <f t="shared" si="70"/>
        <v>0</v>
      </c>
      <c r="BH132" s="58">
        <f t="shared" si="88"/>
        <v>0</v>
      </c>
      <c r="BI132" s="70">
        <f t="shared" si="71"/>
        <v>0</v>
      </c>
      <c r="BJ132" s="72">
        <f t="shared" si="89"/>
        <v>0</v>
      </c>
      <c r="BK132" s="58">
        <f t="shared" si="56"/>
        <v>0</v>
      </c>
      <c r="BL132" s="80">
        <f>Fishery!Z138</f>
        <v>1.209824091039493E-4</v>
      </c>
      <c r="BM132" s="80">
        <f t="shared" si="90"/>
        <v>5.0000000000000004E-6</v>
      </c>
      <c r="BN132" s="70">
        <f t="shared" si="91"/>
        <v>1.209824091039493E-4</v>
      </c>
    </row>
    <row r="133" spans="1:66" x14ac:dyDescent="0.2">
      <c r="A133" s="3">
        <v>9</v>
      </c>
      <c r="B133">
        <v>8</v>
      </c>
      <c r="C133" s="9">
        <f t="shared" si="72"/>
        <v>4.166666666666667</v>
      </c>
      <c r="D133" s="9">
        <f t="shared" si="104"/>
        <v>1.6500000000000015</v>
      </c>
      <c r="E133" s="9">
        <f t="shared" si="105"/>
        <v>1.2954694880406097</v>
      </c>
      <c r="F133" s="9">
        <f t="shared" si="73"/>
        <v>4.166666666666667</v>
      </c>
      <c r="I133" s="68">
        <f t="shared" si="94"/>
        <v>172.6916103525129</v>
      </c>
      <c r="J133" s="85">
        <f t="shared" si="74"/>
        <v>104.31445894596202</v>
      </c>
      <c r="K133" s="89">
        <f t="shared" si="75"/>
        <v>292.67269475764152</v>
      </c>
      <c r="L133" s="80">
        <f t="shared" si="76"/>
        <v>0</v>
      </c>
      <c r="M133" s="86">
        <f t="shared" si="77"/>
        <v>396.98715370360355</v>
      </c>
      <c r="O133" s="68">
        <f t="shared" si="78"/>
        <v>75.506316384613598</v>
      </c>
      <c r="P133" s="76">
        <f t="shared" si="79"/>
        <v>104.31445894596202</v>
      </c>
      <c r="Q133" s="83">
        <f t="shared" si="57"/>
        <v>34.771486315320672</v>
      </c>
      <c r="R133" s="85">
        <f t="shared" si="80"/>
        <v>31.99147463272578</v>
      </c>
      <c r="S133" s="80">
        <f t="shared" si="81"/>
        <v>0</v>
      </c>
      <c r="T133" s="80">
        <f t="shared" si="82"/>
        <v>0</v>
      </c>
      <c r="U133" s="89">
        <f t="shared" si="102"/>
        <v>7.5506316384613603</v>
      </c>
      <c r="V133" s="70">
        <f t="shared" si="103"/>
        <v>31.99147463272578</v>
      </c>
      <c r="X133" s="68">
        <f t="shared" si="83"/>
        <v>105.92317359837755</v>
      </c>
      <c r="Y133" s="76">
        <f t="shared" si="58"/>
        <v>292.67269475764152</v>
      </c>
      <c r="Z133" s="77">
        <f t="shared" si="59"/>
        <v>31.99147463272578</v>
      </c>
      <c r="AA133" s="77">
        <f t="shared" si="84"/>
        <v>324.66416939036731</v>
      </c>
      <c r="AB133" s="70">
        <f t="shared" si="85"/>
        <v>22.290977751443318</v>
      </c>
      <c r="AC133" s="72">
        <f t="shared" si="86"/>
        <v>0</v>
      </c>
      <c r="AD133" s="80">
        <f t="shared" si="87"/>
        <v>0</v>
      </c>
      <c r="AE133" s="89">
        <f>Fishery!X139</f>
        <v>14.482824095197618</v>
      </c>
      <c r="AF133" s="89">
        <f t="shared" si="100"/>
        <v>1.0592317359837755</v>
      </c>
      <c r="AG133" s="70">
        <f t="shared" si="101"/>
        <v>14.482824095197618</v>
      </c>
      <c r="AI133" s="56">
        <f t="shared" si="60"/>
        <v>105.92517359837755</v>
      </c>
      <c r="AK133" s="68">
        <f t="shared" si="92"/>
        <v>1E-3</v>
      </c>
      <c r="AL133" s="57">
        <f t="shared" si="61"/>
        <v>0</v>
      </c>
      <c r="AM133" s="58">
        <f t="shared" si="62"/>
        <v>0</v>
      </c>
      <c r="AN133" s="58">
        <f t="shared" si="63"/>
        <v>0</v>
      </c>
      <c r="AO133" s="20">
        <f t="shared" si="64"/>
        <v>0</v>
      </c>
      <c r="AP133" s="20">
        <f t="shared" si="65"/>
        <v>0</v>
      </c>
      <c r="AQ133" s="58">
        <f t="shared" si="95"/>
        <v>0</v>
      </c>
      <c r="AR133" s="59">
        <f t="shared" si="66"/>
        <v>0</v>
      </c>
      <c r="AS133" s="64">
        <f t="shared" si="96"/>
        <v>0</v>
      </c>
      <c r="AT133" s="58">
        <f t="shared" si="97"/>
        <v>0</v>
      </c>
      <c r="AU133" s="89">
        <f>Fishery!Y139</f>
        <v>1.7988936365838156E-4</v>
      </c>
      <c r="AV133" s="80">
        <f t="shared" si="98"/>
        <v>1.0000000000000001E-5</v>
      </c>
      <c r="AW133" s="70">
        <f t="shared" si="99"/>
        <v>1.7988936365838156E-4</v>
      </c>
      <c r="BC133" s="68">
        <f t="shared" si="93"/>
        <v>1E-3</v>
      </c>
      <c r="BD133" s="57">
        <f t="shared" si="67"/>
        <v>0</v>
      </c>
      <c r="BE133" s="58">
        <f t="shared" si="68"/>
        <v>0</v>
      </c>
      <c r="BF133" s="58">
        <f t="shared" si="69"/>
        <v>0</v>
      </c>
      <c r="BG133" s="58">
        <f t="shared" si="70"/>
        <v>0</v>
      </c>
      <c r="BH133" s="58">
        <f t="shared" si="88"/>
        <v>0</v>
      </c>
      <c r="BI133" s="70">
        <f t="shared" si="71"/>
        <v>0</v>
      </c>
      <c r="BJ133" s="72">
        <f t="shared" si="89"/>
        <v>0</v>
      </c>
      <c r="BK133" s="58">
        <f t="shared" si="56"/>
        <v>0</v>
      </c>
      <c r="BL133" s="80">
        <f>Fishery!Z139</f>
        <v>1.209824091039493E-4</v>
      </c>
      <c r="BM133" s="80">
        <f t="shared" si="90"/>
        <v>5.0000000000000004E-6</v>
      </c>
      <c r="BN133" s="70">
        <f t="shared" si="91"/>
        <v>1.209824091039493E-4</v>
      </c>
    </row>
    <row r="134" spans="1:66" x14ac:dyDescent="0.2">
      <c r="A134" s="3">
        <v>9</v>
      </c>
      <c r="B134">
        <v>9</v>
      </c>
      <c r="C134" s="9">
        <f t="shared" si="72"/>
        <v>4.166666666666667</v>
      </c>
      <c r="D134" s="9">
        <f t="shared" si="104"/>
        <v>2.4750000000000023</v>
      </c>
      <c r="E134" s="9">
        <f t="shared" si="105"/>
        <v>1.9432042320609146</v>
      </c>
      <c r="F134" s="9">
        <f t="shared" si="73"/>
        <v>4.166666666666667</v>
      </c>
      <c r="I134" s="68">
        <f t="shared" si="94"/>
        <v>172.57621718519161</v>
      </c>
      <c r="J134" s="85">
        <f t="shared" si="74"/>
        <v>104.45812174701354</v>
      </c>
      <c r="K134" s="89">
        <f t="shared" si="75"/>
        <v>292.30515175236695</v>
      </c>
      <c r="L134" s="80">
        <f t="shared" si="76"/>
        <v>0</v>
      </c>
      <c r="M134" s="86">
        <f t="shared" si="77"/>
        <v>396.76327349938049</v>
      </c>
      <c r="O134" s="68">
        <f t="shared" si="78"/>
        <v>75.660861220320612</v>
      </c>
      <c r="P134" s="76">
        <f t="shared" si="79"/>
        <v>104.45812174701354</v>
      </c>
      <c r="Q134" s="83">
        <f t="shared" si="57"/>
        <v>34.819373915671179</v>
      </c>
      <c r="R134" s="85">
        <f t="shared" si="80"/>
        <v>32.038104498761605</v>
      </c>
      <c r="S134" s="80">
        <f t="shared" si="81"/>
        <v>0</v>
      </c>
      <c r="T134" s="80">
        <f t="shared" si="82"/>
        <v>0</v>
      </c>
      <c r="U134" s="89">
        <f t="shared" si="102"/>
        <v>7.5660861220320612</v>
      </c>
      <c r="V134" s="70">
        <f t="shared" si="103"/>
        <v>32.038104498761605</v>
      </c>
      <c r="X134" s="68">
        <f t="shared" si="83"/>
        <v>105.86089023447758</v>
      </c>
      <c r="Y134" s="76">
        <f t="shared" si="58"/>
        <v>292.30515175236695</v>
      </c>
      <c r="Z134" s="77">
        <f t="shared" si="59"/>
        <v>32.038104498761605</v>
      </c>
      <c r="AA134" s="77">
        <f t="shared" si="84"/>
        <v>324.34325625112854</v>
      </c>
      <c r="AB134" s="70">
        <f t="shared" si="85"/>
        <v>22.273835046868136</v>
      </c>
      <c r="AC134" s="72">
        <f t="shared" si="86"/>
        <v>0</v>
      </c>
      <c r="AD134" s="80">
        <f t="shared" si="87"/>
        <v>0</v>
      </c>
      <c r="AE134" s="89">
        <f>Fishery!X140</f>
        <v>14.474308121093211</v>
      </c>
      <c r="AF134" s="89">
        <f t="shared" si="100"/>
        <v>1.0586089023447758</v>
      </c>
      <c r="AG134" s="70">
        <f t="shared" si="101"/>
        <v>14.474308121093211</v>
      </c>
      <c r="AI134" s="56">
        <f t="shared" si="60"/>
        <v>105.86289023447759</v>
      </c>
      <c r="AK134" s="68">
        <f t="shared" si="92"/>
        <v>1E-3</v>
      </c>
      <c r="AL134" s="57">
        <f t="shared" si="61"/>
        <v>0</v>
      </c>
      <c r="AM134" s="58">
        <f t="shared" si="62"/>
        <v>0</v>
      </c>
      <c r="AN134" s="58">
        <f t="shared" si="63"/>
        <v>0</v>
      </c>
      <c r="AO134" s="20">
        <f t="shared" si="64"/>
        <v>0</v>
      </c>
      <c r="AP134" s="20">
        <f t="shared" si="65"/>
        <v>0</v>
      </c>
      <c r="AQ134" s="58">
        <f t="shared" si="95"/>
        <v>0</v>
      </c>
      <c r="AR134" s="59">
        <f t="shared" si="66"/>
        <v>0</v>
      </c>
      <c r="AS134" s="64">
        <f t="shared" si="96"/>
        <v>0</v>
      </c>
      <c r="AT134" s="58">
        <f t="shared" si="97"/>
        <v>0</v>
      </c>
      <c r="AU134" s="89">
        <f>Fishery!Y140</f>
        <v>1.7988936365838156E-4</v>
      </c>
      <c r="AV134" s="80">
        <f t="shared" si="98"/>
        <v>1.0000000000000001E-5</v>
      </c>
      <c r="AW134" s="70">
        <f t="shared" si="99"/>
        <v>1.7988936365838156E-4</v>
      </c>
      <c r="BC134" s="68">
        <f t="shared" si="93"/>
        <v>1E-3</v>
      </c>
      <c r="BD134" s="57">
        <f t="shared" si="67"/>
        <v>0</v>
      </c>
      <c r="BE134" s="58">
        <f t="shared" si="68"/>
        <v>0</v>
      </c>
      <c r="BF134" s="58">
        <f t="shared" si="69"/>
        <v>0</v>
      </c>
      <c r="BG134" s="58">
        <f t="shared" si="70"/>
        <v>0</v>
      </c>
      <c r="BH134" s="58">
        <f t="shared" si="88"/>
        <v>0</v>
      </c>
      <c r="BI134" s="70">
        <f t="shared" si="71"/>
        <v>0</v>
      </c>
      <c r="BJ134" s="72">
        <f t="shared" si="89"/>
        <v>0</v>
      </c>
      <c r="BK134" s="58">
        <f t="shared" si="56"/>
        <v>0</v>
      </c>
      <c r="BL134" s="80">
        <f>Fishery!Z140</f>
        <v>1.209824091039493E-4</v>
      </c>
      <c r="BM134" s="80">
        <f t="shared" si="90"/>
        <v>5.0000000000000004E-6</v>
      </c>
      <c r="BN134" s="70">
        <f t="shared" si="91"/>
        <v>1.209824091039493E-4</v>
      </c>
    </row>
    <row r="135" spans="1:66" x14ac:dyDescent="0.2">
      <c r="A135" s="3">
        <v>9</v>
      </c>
      <c r="B135">
        <v>10</v>
      </c>
      <c r="C135" s="9">
        <f t="shared" si="72"/>
        <v>4.166666666666667</v>
      </c>
      <c r="D135" s="9">
        <f t="shared" si="104"/>
        <v>3.7900000000000045</v>
      </c>
      <c r="E135" s="9">
        <f t="shared" si="105"/>
        <v>2.9756541573781288</v>
      </c>
      <c r="F135" s="9">
        <f t="shared" si="73"/>
        <v>4.166666666666667</v>
      </c>
      <c r="I135" s="68">
        <f t="shared" si="94"/>
        <v>172.4734371538521</v>
      </c>
      <c r="J135" s="85">
        <f t="shared" si="74"/>
        <v>104.59847087194854</v>
      </c>
      <c r="K135" s="89">
        <f t="shared" si="75"/>
        <v>291.9648478326751</v>
      </c>
      <c r="L135" s="80">
        <f t="shared" si="76"/>
        <v>0</v>
      </c>
      <c r="M135" s="86">
        <f t="shared" si="77"/>
        <v>396.56331870462361</v>
      </c>
      <c r="O135" s="68">
        <f t="shared" si="78"/>
        <v>75.807666819618134</v>
      </c>
      <c r="P135" s="76">
        <f t="shared" si="79"/>
        <v>104.59847087194854</v>
      </c>
      <c r="Q135" s="83">
        <f t="shared" si="57"/>
        <v>34.866156957316178</v>
      </c>
      <c r="R135" s="85">
        <f t="shared" si="80"/>
        <v>32.08200386213155</v>
      </c>
      <c r="S135" s="80">
        <f t="shared" si="81"/>
        <v>0</v>
      </c>
      <c r="T135" s="80">
        <f t="shared" si="82"/>
        <v>0</v>
      </c>
      <c r="U135" s="89">
        <f t="shared" si="102"/>
        <v>7.5807666819618138</v>
      </c>
      <c r="V135" s="70">
        <f t="shared" si="103"/>
        <v>32.08200386213155</v>
      </c>
      <c r="X135" s="68">
        <f t="shared" si="83"/>
        <v>105.80065713692794</v>
      </c>
      <c r="Y135" s="76">
        <f t="shared" si="58"/>
        <v>291.9648478326751</v>
      </c>
      <c r="Z135" s="77">
        <f t="shared" si="59"/>
        <v>32.08200386213155</v>
      </c>
      <c r="AA135" s="77">
        <f t="shared" si="84"/>
        <v>324.04685169480666</v>
      </c>
      <c r="AB135" s="70">
        <f t="shared" si="85"/>
        <v>22.258053472308639</v>
      </c>
      <c r="AC135" s="72">
        <f t="shared" si="86"/>
        <v>0</v>
      </c>
      <c r="AD135" s="80">
        <f t="shared" si="87"/>
        <v>0</v>
      </c>
      <c r="AE135" s="89">
        <f>Fishery!X141</f>
        <v>14.466072478911379</v>
      </c>
      <c r="AF135" s="89">
        <f t="shared" si="100"/>
        <v>1.0580065713692794</v>
      </c>
      <c r="AG135" s="70">
        <f t="shared" si="101"/>
        <v>14.466072478911379</v>
      </c>
      <c r="AI135" s="56">
        <f t="shared" si="60"/>
        <v>105.80265713692795</v>
      </c>
      <c r="AK135" s="68">
        <f t="shared" si="92"/>
        <v>1E-3</v>
      </c>
      <c r="AL135" s="57">
        <f t="shared" si="61"/>
        <v>0</v>
      </c>
      <c r="AM135" s="58">
        <f t="shared" si="62"/>
        <v>0</v>
      </c>
      <c r="AN135" s="58">
        <f t="shared" si="63"/>
        <v>0</v>
      </c>
      <c r="AO135" s="20">
        <f t="shared" si="64"/>
        <v>0</v>
      </c>
      <c r="AP135" s="20">
        <f t="shared" si="65"/>
        <v>0</v>
      </c>
      <c r="AQ135" s="58">
        <f t="shared" si="95"/>
        <v>0</v>
      </c>
      <c r="AR135" s="59">
        <f t="shared" si="66"/>
        <v>0</v>
      </c>
      <c r="AS135" s="64">
        <f t="shared" si="96"/>
        <v>0</v>
      </c>
      <c r="AT135" s="58">
        <f t="shared" si="97"/>
        <v>0</v>
      </c>
      <c r="AU135" s="89">
        <f>Fishery!Y141</f>
        <v>1.7988936365838156E-4</v>
      </c>
      <c r="AV135" s="80">
        <f t="shared" si="98"/>
        <v>1.0000000000000001E-5</v>
      </c>
      <c r="AW135" s="70">
        <f t="shared" si="99"/>
        <v>1.7988936365838156E-4</v>
      </c>
      <c r="BC135" s="68">
        <f t="shared" si="93"/>
        <v>1E-3</v>
      </c>
      <c r="BD135" s="57">
        <f t="shared" si="67"/>
        <v>0</v>
      </c>
      <c r="BE135" s="58">
        <f t="shared" si="68"/>
        <v>0</v>
      </c>
      <c r="BF135" s="58">
        <f t="shared" si="69"/>
        <v>0</v>
      </c>
      <c r="BG135" s="58">
        <f t="shared" si="70"/>
        <v>0</v>
      </c>
      <c r="BH135" s="58">
        <f t="shared" si="88"/>
        <v>0</v>
      </c>
      <c r="BI135" s="70">
        <f t="shared" si="71"/>
        <v>0</v>
      </c>
      <c r="BJ135" s="72">
        <f t="shared" si="89"/>
        <v>0</v>
      </c>
      <c r="BK135" s="58">
        <f t="shared" si="56"/>
        <v>0</v>
      </c>
      <c r="BL135" s="80">
        <f>Fishery!Z141</f>
        <v>1.209824091039493E-4</v>
      </c>
      <c r="BM135" s="80">
        <f t="shared" si="90"/>
        <v>5.0000000000000004E-6</v>
      </c>
      <c r="BN135" s="70">
        <f t="shared" si="91"/>
        <v>1.209824091039493E-4</v>
      </c>
    </row>
    <row r="136" spans="1:66" x14ac:dyDescent="0.2">
      <c r="A136" s="3">
        <v>9</v>
      </c>
      <c r="B136">
        <v>11</v>
      </c>
      <c r="C136" s="9">
        <f t="shared" si="72"/>
        <v>4.166666666666667</v>
      </c>
      <c r="D136" s="9">
        <f t="shared" si="104"/>
        <v>5.5949999999999998</v>
      </c>
      <c r="E136" s="9">
        <f t="shared" si="105"/>
        <v>4.3928192639922452</v>
      </c>
      <c r="F136" s="9">
        <f t="shared" si="73"/>
        <v>4.166666666666667</v>
      </c>
      <c r="I136" s="68">
        <f t="shared" si="94"/>
        <v>172.38232689516164</v>
      </c>
      <c r="J136" s="85">
        <f t="shared" si="74"/>
        <v>104.73770615603759</v>
      </c>
      <c r="K136" s="89">
        <f t="shared" si="75"/>
        <v>291.65135819170899</v>
      </c>
      <c r="L136" s="80">
        <f t="shared" si="76"/>
        <v>0</v>
      </c>
      <c r="M136" s="86">
        <f t="shared" si="77"/>
        <v>396.38906434774657</v>
      </c>
      <c r="O136" s="68">
        <f t="shared" si="78"/>
        <v>75.948697904902019</v>
      </c>
      <c r="P136" s="76">
        <f t="shared" si="79"/>
        <v>104.73770615603759</v>
      </c>
      <c r="Q136" s="83">
        <f t="shared" si="57"/>
        <v>34.912568718679196</v>
      </c>
      <c r="R136" s="85">
        <f t="shared" si="80"/>
        <v>32.124147086040686</v>
      </c>
      <c r="S136" s="80">
        <f t="shared" si="81"/>
        <v>0</v>
      </c>
      <c r="T136" s="80">
        <f t="shared" si="82"/>
        <v>0</v>
      </c>
      <c r="U136" s="89">
        <f t="shared" si="102"/>
        <v>7.5948697904902023</v>
      </c>
      <c r="V136" s="70">
        <f t="shared" si="103"/>
        <v>32.124147086040686</v>
      </c>
      <c r="X136" s="68">
        <f t="shared" si="83"/>
        <v>105.74291585046143</v>
      </c>
      <c r="Y136" s="76">
        <f t="shared" si="58"/>
        <v>291.65135819170899</v>
      </c>
      <c r="Z136" s="77">
        <f t="shared" si="59"/>
        <v>32.124147086040686</v>
      </c>
      <c r="AA136" s="77">
        <f t="shared" si="84"/>
        <v>323.77550527774969</v>
      </c>
      <c r="AB136" s="70">
        <f t="shared" si="85"/>
        <v>22.243728272736899</v>
      </c>
      <c r="AC136" s="72">
        <f t="shared" si="86"/>
        <v>0</v>
      </c>
      <c r="AD136" s="80">
        <f t="shared" si="87"/>
        <v>0</v>
      </c>
      <c r="AE136" s="89">
        <f>Fishery!X142</f>
        <v>14.458177540849046</v>
      </c>
      <c r="AF136" s="89">
        <f t="shared" si="100"/>
        <v>1.0574291585046143</v>
      </c>
      <c r="AG136" s="70">
        <f t="shared" si="101"/>
        <v>14.458177540849046</v>
      </c>
      <c r="AI136" s="56">
        <f t="shared" si="60"/>
        <v>105.74491585046144</v>
      </c>
      <c r="AK136" s="68">
        <f t="shared" si="92"/>
        <v>1E-3</v>
      </c>
      <c r="AL136" s="57">
        <f t="shared" si="61"/>
        <v>0</v>
      </c>
      <c r="AM136" s="58">
        <f t="shared" si="62"/>
        <v>0</v>
      </c>
      <c r="AN136" s="58">
        <f t="shared" si="63"/>
        <v>0</v>
      </c>
      <c r="AO136" s="20">
        <f t="shared" si="64"/>
        <v>0</v>
      </c>
      <c r="AP136" s="20">
        <f t="shared" si="65"/>
        <v>0</v>
      </c>
      <c r="AQ136" s="58">
        <f t="shared" si="95"/>
        <v>0</v>
      </c>
      <c r="AR136" s="59">
        <f t="shared" si="66"/>
        <v>0</v>
      </c>
      <c r="AS136" s="64">
        <f t="shared" si="96"/>
        <v>0</v>
      </c>
      <c r="AT136" s="58">
        <f t="shared" si="97"/>
        <v>0</v>
      </c>
      <c r="AU136" s="89">
        <f>Fishery!Y142</f>
        <v>1.7988936365838156E-4</v>
      </c>
      <c r="AV136" s="80">
        <f t="shared" si="98"/>
        <v>1.0000000000000001E-5</v>
      </c>
      <c r="AW136" s="70">
        <f t="shared" si="99"/>
        <v>1.7988936365838156E-4</v>
      </c>
      <c r="BC136" s="68">
        <f t="shared" si="93"/>
        <v>1E-3</v>
      </c>
      <c r="BD136" s="57">
        <f t="shared" si="67"/>
        <v>0</v>
      </c>
      <c r="BE136" s="58">
        <f t="shared" si="68"/>
        <v>0</v>
      </c>
      <c r="BF136" s="58">
        <f t="shared" si="69"/>
        <v>0</v>
      </c>
      <c r="BG136" s="58">
        <f t="shared" si="70"/>
        <v>0</v>
      </c>
      <c r="BH136" s="58">
        <f t="shared" si="88"/>
        <v>0</v>
      </c>
      <c r="BI136" s="70">
        <f t="shared" si="71"/>
        <v>0</v>
      </c>
      <c r="BJ136" s="72">
        <f t="shared" si="89"/>
        <v>0</v>
      </c>
      <c r="BK136" s="58">
        <f t="shared" si="56"/>
        <v>0</v>
      </c>
      <c r="BL136" s="80">
        <f>Fishery!Z142</f>
        <v>1.209824091039493E-4</v>
      </c>
      <c r="BM136" s="80">
        <f t="shared" si="90"/>
        <v>5.0000000000000004E-6</v>
      </c>
      <c r="BN136" s="70">
        <f t="shared" si="91"/>
        <v>1.209824091039493E-4</v>
      </c>
    </row>
    <row r="137" spans="1:66" x14ac:dyDescent="0.2">
      <c r="A137" s="1">
        <v>9</v>
      </c>
      <c r="B137" s="2">
        <v>12</v>
      </c>
      <c r="C137" s="9">
        <f t="shared" si="72"/>
        <v>4.166666666666667</v>
      </c>
      <c r="D137" s="9">
        <f t="shared" si="104"/>
        <v>7.8900000000000023</v>
      </c>
      <c r="E137" s="9">
        <f t="shared" si="105"/>
        <v>6.1946995519032759</v>
      </c>
      <c r="F137" s="9">
        <f t="shared" si="73"/>
        <v>4.166666666666667</v>
      </c>
      <c r="I137" s="68">
        <f t="shared" si="94"/>
        <v>172.29881965561796</v>
      </c>
      <c r="J137" s="85">
        <f t="shared" si="74"/>
        <v>104.87561111001365</v>
      </c>
      <c r="K137" s="89">
        <f t="shared" si="75"/>
        <v>291.35889642573261</v>
      </c>
      <c r="L137" s="80">
        <f t="shared" si="76"/>
        <v>0</v>
      </c>
      <c r="M137" s="86">
        <f t="shared" si="77"/>
        <v>396.23450753574627</v>
      </c>
      <c r="O137" s="68">
        <f t="shared" si="78"/>
        <v>76.085555402841436</v>
      </c>
      <c r="P137" s="76">
        <f t="shared" si="79"/>
        <v>104.87561111001365</v>
      </c>
      <c r="Q137" s="83">
        <f t="shared" si="57"/>
        <v>34.958537036671217</v>
      </c>
      <c r="R137" s="85">
        <f t="shared" si="80"/>
        <v>32.165344342490975</v>
      </c>
      <c r="S137" s="80">
        <f t="shared" si="81"/>
        <v>0</v>
      </c>
      <c r="T137" s="80">
        <f t="shared" si="82"/>
        <v>0</v>
      </c>
      <c r="U137" s="89">
        <f t="shared" si="102"/>
        <v>7.6085555402841436</v>
      </c>
      <c r="V137" s="70">
        <f t="shared" si="103"/>
        <v>32.165344342490975</v>
      </c>
      <c r="X137" s="68">
        <f t="shared" si="83"/>
        <v>105.68807762586745</v>
      </c>
      <c r="Y137" s="76">
        <f t="shared" si="58"/>
        <v>291.35889642573261</v>
      </c>
      <c r="Z137" s="77">
        <f t="shared" si="59"/>
        <v>32.165344342490975</v>
      </c>
      <c r="AA137" s="77">
        <f t="shared" si="84"/>
        <v>323.52424076822359</v>
      </c>
      <c r="AB137" s="70">
        <f t="shared" si="85"/>
        <v>22.230599069419661</v>
      </c>
      <c r="AC137" s="72">
        <f t="shared" si="86"/>
        <v>0</v>
      </c>
      <c r="AD137" s="80">
        <f t="shared" si="87"/>
        <v>0</v>
      </c>
      <c r="AE137" s="89">
        <f>Fishery!X143</f>
        <v>14.450679537026966</v>
      </c>
      <c r="AF137" s="89">
        <f t="shared" si="100"/>
        <v>1.0568807762586745</v>
      </c>
      <c r="AG137" s="70">
        <f t="shared" si="101"/>
        <v>14.450679537026966</v>
      </c>
      <c r="AI137" s="56">
        <f t="shared" si="60"/>
        <v>105.69007762586746</v>
      </c>
      <c r="AK137" s="68">
        <f t="shared" si="92"/>
        <v>1E-3</v>
      </c>
      <c r="AL137" s="57">
        <f t="shared" si="61"/>
        <v>0</v>
      </c>
      <c r="AM137" s="58">
        <f t="shared" si="62"/>
        <v>0</v>
      </c>
      <c r="AN137" s="58">
        <f t="shared" si="63"/>
        <v>0</v>
      </c>
      <c r="AO137" s="20">
        <f t="shared" si="64"/>
        <v>0</v>
      </c>
      <c r="AP137" s="20">
        <f t="shared" si="65"/>
        <v>0</v>
      </c>
      <c r="AQ137" s="58">
        <f t="shared" si="95"/>
        <v>0</v>
      </c>
      <c r="AR137" s="59">
        <f t="shared" si="66"/>
        <v>0</v>
      </c>
      <c r="AS137" s="64">
        <f t="shared" si="96"/>
        <v>0</v>
      </c>
      <c r="AT137" s="58">
        <f t="shared" si="97"/>
        <v>0</v>
      </c>
      <c r="AU137" s="89">
        <f>Fishery!Y143</f>
        <v>1.7988936365838156E-4</v>
      </c>
      <c r="AV137" s="80">
        <f t="shared" si="98"/>
        <v>1.0000000000000001E-5</v>
      </c>
      <c r="AW137" s="70">
        <f t="shared" si="99"/>
        <v>1.7988936365838156E-4</v>
      </c>
      <c r="BC137" s="68">
        <f t="shared" si="93"/>
        <v>1E-3</v>
      </c>
      <c r="BD137" s="57">
        <f t="shared" si="67"/>
        <v>0</v>
      </c>
      <c r="BE137" s="58">
        <f t="shared" si="68"/>
        <v>0</v>
      </c>
      <c r="BF137" s="58">
        <f t="shared" si="69"/>
        <v>0</v>
      </c>
      <c r="BG137" s="58">
        <f t="shared" si="70"/>
        <v>0</v>
      </c>
      <c r="BH137" s="58">
        <f t="shared" si="88"/>
        <v>0</v>
      </c>
      <c r="BI137" s="70">
        <f t="shared" si="71"/>
        <v>0</v>
      </c>
      <c r="BJ137" s="72">
        <f t="shared" si="89"/>
        <v>0</v>
      </c>
      <c r="BK137" s="58">
        <f t="shared" si="56"/>
        <v>0</v>
      </c>
      <c r="BL137" s="80">
        <f>Fishery!Z143</f>
        <v>1.209824091039493E-4</v>
      </c>
      <c r="BM137" s="80">
        <f t="shared" si="90"/>
        <v>5.0000000000000004E-6</v>
      </c>
      <c r="BN137" s="70">
        <f t="shared" si="91"/>
        <v>1.209824091039493E-4</v>
      </c>
    </row>
    <row r="138" spans="1:66" x14ac:dyDescent="0.2">
      <c r="A138" s="4">
        <v>10</v>
      </c>
      <c r="B138">
        <v>1</v>
      </c>
      <c r="C138" s="9">
        <f t="shared" si="72"/>
        <v>4.166666666666667</v>
      </c>
      <c r="D138" s="9">
        <f t="shared" si="104"/>
        <v>8.6</v>
      </c>
      <c r="E138" s="9">
        <f t="shared" si="105"/>
        <v>1.0452727451913124</v>
      </c>
      <c r="F138" s="9">
        <f t="shared" si="73"/>
        <v>4.166666666666667</v>
      </c>
      <c r="I138" s="68">
        <f t="shared" si="94"/>
        <v>172.21760387569327</v>
      </c>
      <c r="J138" s="85">
        <f t="shared" si="74"/>
        <v>105.00990218428474</v>
      </c>
      <c r="K138" s="89">
        <f t="shared" si="75"/>
        <v>291.07888627440911</v>
      </c>
      <c r="L138" s="80">
        <f t="shared" si="76"/>
        <v>0</v>
      </c>
      <c r="M138" s="86">
        <f t="shared" si="77"/>
        <v>396.08878845869384</v>
      </c>
      <c r="O138" s="68">
        <f t="shared" si="78"/>
        <v>76.218908390515736</v>
      </c>
      <c r="P138" s="76">
        <f t="shared" si="79"/>
        <v>105.00990218428474</v>
      </c>
      <c r="Q138" s="83">
        <f t="shared" si="57"/>
        <v>35.003300728094914</v>
      </c>
      <c r="R138" s="85">
        <f t="shared" si="80"/>
        <v>32.205933754856147</v>
      </c>
      <c r="S138" s="80">
        <f t="shared" si="81"/>
        <v>0</v>
      </c>
      <c r="T138" s="80">
        <f t="shared" si="82"/>
        <v>0</v>
      </c>
      <c r="U138" s="89">
        <f t="shared" si="102"/>
        <v>7.6218908390515736</v>
      </c>
      <c r="V138" s="70">
        <f t="shared" si="103"/>
        <v>32.205933754856147</v>
      </c>
      <c r="X138" s="68">
        <f t="shared" si="83"/>
        <v>105.6362995578656</v>
      </c>
      <c r="Y138" s="76">
        <f t="shared" si="58"/>
        <v>291.07888627440911</v>
      </c>
      <c r="Z138" s="77">
        <f t="shared" si="59"/>
        <v>32.205933754856147</v>
      </c>
      <c r="AA138" s="77">
        <f t="shared" si="84"/>
        <v>323.28482002926523</v>
      </c>
      <c r="AB138" s="70">
        <f t="shared" si="85"/>
        <v>22.218172111507588</v>
      </c>
      <c r="AC138" s="72">
        <f t="shared" si="86"/>
        <v>0</v>
      </c>
      <c r="AD138" s="80">
        <f t="shared" si="87"/>
        <v>0</v>
      </c>
      <c r="AE138" s="89">
        <f>Fishery!X144</f>
        <v>14.44359994692987</v>
      </c>
      <c r="AF138" s="89">
        <f t="shared" si="100"/>
        <v>1.056362995578656</v>
      </c>
      <c r="AG138" s="70">
        <f t="shared" si="101"/>
        <v>14.44359994692987</v>
      </c>
      <c r="AI138" s="56">
        <f t="shared" si="60"/>
        <v>105.63829955786561</v>
      </c>
      <c r="AK138" s="68">
        <f t="shared" si="92"/>
        <v>1E-3</v>
      </c>
      <c r="AL138" s="57">
        <f t="shared" si="61"/>
        <v>0</v>
      </c>
      <c r="AM138" s="58">
        <f t="shared" si="62"/>
        <v>0</v>
      </c>
      <c r="AN138" s="58">
        <f t="shared" si="63"/>
        <v>0</v>
      </c>
      <c r="AO138" s="20">
        <f t="shared" si="64"/>
        <v>0</v>
      </c>
      <c r="AP138" s="20">
        <f t="shared" si="65"/>
        <v>0</v>
      </c>
      <c r="AQ138" s="58">
        <f t="shared" si="95"/>
        <v>0</v>
      </c>
      <c r="AR138" s="59">
        <f t="shared" si="66"/>
        <v>0</v>
      </c>
      <c r="AS138" s="64">
        <f t="shared" si="96"/>
        <v>0</v>
      </c>
      <c r="AT138" s="58">
        <f t="shared" si="97"/>
        <v>0</v>
      </c>
      <c r="AU138" s="89">
        <f>Fishery!Y144</f>
        <v>1.7988936365838156E-4</v>
      </c>
      <c r="AV138" s="80">
        <f t="shared" si="98"/>
        <v>1.0000000000000001E-5</v>
      </c>
      <c r="AW138" s="70">
        <f t="shared" si="99"/>
        <v>1.7988936365838156E-4</v>
      </c>
      <c r="BC138" s="68">
        <f t="shared" si="93"/>
        <v>1E-3</v>
      </c>
      <c r="BD138" s="57">
        <f t="shared" si="67"/>
        <v>0</v>
      </c>
      <c r="BE138" s="58">
        <f t="shared" si="68"/>
        <v>0</v>
      </c>
      <c r="BF138" s="58">
        <f t="shared" si="69"/>
        <v>0</v>
      </c>
      <c r="BG138" s="58">
        <f t="shared" si="70"/>
        <v>0</v>
      </c>
      <c r="BH138" s="58">
        <f t="shared" si="88"/>
        <v>0</v>
      </c>
      <c r="BI138" s="70">
        <f t="shared" si="71"/>
        <v>0</v>
      </c>
      <c r="BJ138" s="72">
        <f t="shared" si="89"/>
        <v>0</v>
      </c>
      <c r="BK138" s="58">
        <f t="shared" si="56"/>
        <v>0</v>
      </c>
      <c r="BL138" s="80">
        <f>Fishery!Z144</f>
        <v>1.209824091039493E-4</v>
      </c>
      <c r="BM138" s="80">
        <f t="shared" si="90"/>
        <v>5.0000000000000004E-6</v>
      </c>
      <c r="BN138" s="70">
        <f t="shared" si="91"/>
        <v>1.209824091039493E-4</v>
      </c>
    </row>
    <row r="139" spans="1:66" x14ac:dyDescent="0.2">
      <c r="A139" s="4">
        <v>10</v>
      </c>
      <c r="B139">
        <v>2</v>
      </c>
      <c r="C139" s="9">
        <f t="shared" si="72"/>
        <v>4.166666666666667</v>
      </c>
      <c r="D139" s="9">
        <f t="shared" si="104"/>
        <v>6.990000000000002</v>
      </c>
      <c r="E139" s="9">
        <f t="shared" si="105"/>
        <v>0.84958796382410184</v>
      </c>
      <c r="F139" s="9">
        <f t="shared" si="73"/>
        <v>4.166666666666667</v>
      </c>
      <c r="I139" s="68">
        <f t="shared" si="94"/>
        <v>172.13444624038905</v>
      </c>
      <c r="J139" s="85">
        <f t="shared" si="74"/>
        <v>105.13746410309686</v>
      </c>
      <c r="K139" s="89">
        <f t="shared" si="75"/>
        <v>290.80362163455032</v>
      </c>
      <c r="L139" s="80">
        <f t="shared" si="76"/>
        <v>0</v>
      </c>
      <c r="M139" s="86">
        <f t="shared" si="77"/>
        <v>395.9410857376472</v>
      </c>
      <c r="O139" s="68">
        <f t="shared" si="78"/>
        <v>76.348361992194157</v>
      </c>
      <c r="P139" s="76">
        <f t="shared" si="79"/>
        <v>105.13746410309686</v>
      </c>
      <c r="Q139" s="83">
        <f t="shared" si="57"/>
        <v>35.045821367698956</v>
      </c>
      <c r="R139" s="85">
        <f t="shared" si="80"/>
        <v>32.245696108653441</v>
      </c>
      <c r="S139" s="80">
        <f t="shared" si="81"/>
        <v>0</v>
      </c>
      <c r="T139" s="80">
        <f t="shared" si="82"/>
        <v>0</v>
      </c>
      <c r="U139" s="89">
        <f t="shared" si="102"/>
        <v>7.634836199219416</v>
      </c>
      <c r="V139" s="70">
        <f t="shared" si="103"/>
        <v>32.245696108653441</v>
      </c>
      <c r="X139" s="68">
        <f t="shared" si="83"/>
        <v>105.58738677311189</v>
      </c>
      <c r="Y139" s="76">
        <f t="shared" si="58"/>
        <v>290.80362163455032</v>
      </c>
      <c r="Z139" s="77">
        <f t="shared" si="59"/>
        <v>32.245696108653441</v>
      </c>
      <c r="AA139" s="77">
        <f t="shared" si="84"/>
        <v>323.04931774320374</v>
      </c>
      <c r="AB139" s="70">
        <f t="shared" si="85"/>
        <v>22.205938365741076</v>
      </c>
      <c r="AC139" s="72">
        <f t="shared" si="86"/>
        <v>0</v>
      </c>
      <c r="AD139" s="80">
        <f t="shared" si="87"/>
        <v>0</v>
      </c>
      <c r="AE139" s="89">
        <f>Fishery!X145</f>
        <v>14.436912125620056</v>
      </c>
      <c r="AF139" s="89">
        <f t="shared" si="100"/>
        <v>1.0558738677311188</v>
      </c>
      <c r="AG139" s="70">
        <f t="shared" si="101"/>
        <v>14.436912125620056</v>
      </c>
      <c r="AI139" s="56">
        <f t="shared" si="60"/>
        <v>105.5893867731119</v>
      </c>
      <c r="AK139" s="68">
        <f t="shared" si="92"/>
        <v>1E-3</v>
      </c>
      <c r="AL139" s="57">
        <f t="shared" si="61"/>
        <v>0</v>
      </c>
      <c r="AM139" s="58">
        <f t="shared" si="62"/>
        <v>0</v>
      </c>
      <c r="AN139" s="58">
        <f t="shared" si="63"/>
        <v>0</v>
      </c>
      <c r="AO139" s="20">
        <f t="shared" si="64"/>
        <v>0</v>
      </c>
      <c r="AP139" s="20">
        <f t="shared" si="65"/>
        <v>0</v>
      </c>
      <c r="AQ139" s="58">
        <f t="shared" si="95"/>
        <v>0</v>
      </c>
      <c r="AR139" s="59">
        <f t="shared" si="66"/>
        <v>0</v>
      </c>
      <c r="AS139" s="64">
        <f t="shared" si="96"/>
        <v>0</v>
      </c>
      <c r="AT139" s="58">
        <f t="shared" si="97"/>
        <v>0</v>
      </c>
      <c r="AU139" s="89">
        <f>Fishery!Y145</f>
        <v>1.7988936365838156E-4</v>
      </c>
      <c r="AV139" s="80">
        <f t="shared" si="98"/>
        <v>1.0000000000000001E-5</v>
      </c>
      <c r="AW139" s="70">
        <f t="shared" si="99"/>
        <v>1.7988936365838156E-4</v>
      </c>
      <c r="BC139" s="68">
        <f t="shared" si="93"/>
        <v>1E-3</v>
      </c>
      <c r="BD139" s="57">
        <f t="shared" si="67"/>
        <v>0</v>
      </c>
      <c r="BE139" s="58">
        <f t="shared" si="68"/>
        <v>0</v>
      </c>
      <c r="BF139" s="58">
        <f t="shared" si="69"/>
        <v>0</v>
      </c>
      <c r="BG139" s="58">
        <f t="shared" si="70"/>
        <v>0</v>
      </c>
      <c r="BH139" s="58">
        <f t="shared" si="88"/>
        <v>0</v>
      </c>
      <c r="BI139" s="70">
        <f t="shared" si="71"/>
        <v>0</v>
      </c>
      <c r="BJ139" s="72">
        <f t="shared" si="89"/>
        <v>0</v>
      </c>
      <c r="BK139" s="58">
        <f t="shared" si="56"/>
        <v>0</v>
      </c>
      <c r="BL139" s="80">
        <f>Fishery!Z145</f>
        <v>1.209824091039493E-4</v>
      </c>
      <c r="BM139" s="80">
        <f t="shared" si="90"/>
        <v>5.0000000000000004E-6</v>
      </c>
      <c r="BN139" s="70">
        <f t="shared" si="91"/>
        <v>1.209824091039493E-4</v>
      </c>
    </row>
    <row r="140" spans="1:66" x14ac:dyDescent="0.2">
      <c r="A140" s="4">
        <v>10</v>
      </c>
      <c r="B140">
        <v>3</v>
      </c>
      <c r="C140" s="9">
        <f t="shared" si="72"/>
        <v>4.166666666666667</v>
      </c>
      <c r="D140" s="9">
        <f t="shared" si="104"/>
        <v>4.875</v>
      </c>
      <c r="E140" s="9">
        <f t="shared" si="105"/>
        <v>0.59252379451251724</v>
      </c>
      <c r="F140" s="9">
        <f t="shared" si="73"/>
        <v>4.166666666666667</v>
      </c>
      <c r="I140" s="68">
        <f t="shared" si="94"/>
        <v>172.04791572126575</v>
      </c>
      <c r="J140" s="85">
        <f t="shared" si="74"/>
        <v>105.25588155801447</v>
      </c>
      <c r="K140" s="89">
        <f t="shared" si="75"/>
        <v>290.5293496993703</v>
      </c>
      <c r="L140" s="80">
        <f t="shared" si="76"/>
        <v>0</v>
      </c>
      <c r="M140" s="86">
        <f t="shared" si="77"/>
        <v>395.78523125738479</v>
      </c>
      <c r="O140" s="68">
        <f t="shared" si="78"/>
        <v>76.472796195144809</v>
      </c>
      <c r="P140" s="76">
        <f t="shared" si="79"/>
        <v>105.25588155801447</v>
      </c>
      <c r="Q140" s="83">
        <f t="shared" si="57"/>
        <v>35.085293852671491</v>
      </c>
      <c r="R140" s="85">
        <f t="shared" si="80"/>
        <v>32.284017587668053</v>
      </c>
      <c r="S140" s="80">
        <f t="shared" si="81"/>
        <v>0</v>
      </c>
      <c r="T140" s="80">
        <f t="shared" si="82"/>
        <v>0</v>
      </c>
      <c r="U140" s="89">
        <f t="shared" si="102"/>
        <v>7.6472796195144817</v>
      </c>
      <c r="V140" s="70">
        <f t="shared" si="103"/>
        <v>32.284017587668053</v>
      </c>
      <c r="X140" s="68">
        <f t="shared" si="83"/>
        <v>105.54085633695495</v>
      </c>
      <c r="Y140" s="76">
        <f t="shared" si="58"/>
        <v>290.5293496993703</v>
      </c>
      <c r="Z140" s="77">
        <f t="shared" si="59"/>
        <v>32.284017587668053</v>
      </c>
      <c r="AA140" s="77">
        <f t="shared" si="84"/>
        <v>322.81336728703837</v>
      </c>
      <c r="AB140" s="70">
        <f t="shared" si="85"/>
        <v>22.19358655466915</v>
      </c>
      <c r="AC140" s="72">
        <f t="shared" si="86"/>
        <v>0</v>
      </c>
      <c r="AD140" s="80">
        <f t="shared" si="87"/>
        <v>0</v>
      </c>
      <c r="AE140" s="89">
        <f>Fishery!X146</f>
        <v>14.430550041677133</v>
      </c>
      <c r="AF140" s="89">
        <f t="shared" si="100"/>
        <v>1.0554085633695496</v>
      </c>
      <c r="AG140" s="70">
        <f t="shared" si="101"/>
        <v>14.430550041677133</v>
      </c>
      <c r="AI140" s="56">
        <f t="shared" si="60"/>
        <v>105.54285633695496</v>
      </c>
      <c r="AK140" s="68">
        <f t="shared" si="92"/>
        <v>1E-3</v>
      </c>
      <c r="AL140" s="57">
        <f t="shared" si="61"/>
        <v>0</v>
      </c>
      <c r="AM140" s="58">
        <f t="shared" si="62"/>
        <v>0</v>
      </c>
      <c r="AN140" s="58">
        <f t="shared" si="63"/>
        <v>0</v>
      </c>
      <c r="AO140" s="20">
        <f t="shared" si="64"/>
        <v>0</v>
      </c>
      <c r="AP140" s="20">
        <f t="shared" si="65"/>
        <v>0</v>
      </c>
      <c r="AQ140" s="58">
        <f t="shared" si="95"/>
        <v>0</v>
      </c>
      <c r="AR140" s="59">
        <f t="shared" si="66"/>
        <v>0</v>
      </c>
      <c r="AS140" s="64">
        <f t="shared" si="96"/>
        <v>0</v>
      </c>
      <c r="AT140" s="58">
        <f t="shared" si="97"/>
        <v>0</v>
      </c>
      <c r="AU140" s="89">
        <f>Fishery!Y146</f>
        <v>1.7988936365838156E-4</v>
      </c>
      <c r="AV140" s="80">
        <f t="shared" si="98"/>
        <v>1.0000000000000001E-5</v>
      </c>
      <c r="AW140" s="70">
        <f t="shared" si="99"/>
        <v>1.7988936365838156E-4</v>
      </c>
      <c r="BC140" s="68">
        <f t="shared" si="93"/>
        <v>1E-3</v>
      </c>
      <c r="BD140" s="57">
        <f t="shared" si="67"/>
        <v>0</v>
      </c>
      <c r="BE140" s="58">
        <f t="shared" si="68"/>
        <v>0</v>
      </c>
      <c r="BF140" s="58">
        <f t="shared" si="69"/>
        <v>0</v>
      </c>
      <c r="BG140" s="58">
        <f t="shared" si="70"/>
        <v>0</v>
      </c>
      <c r="BH140" s="58">
        <f t="shared" si="88"/>
        <v>0</v>
      </c>
      <c r="BI140" s="70">
        <f t="shared" si="71"/>
        <v>0</v>
      </c>
      <c r="BJ140" s="72">
        <f t="shared" si="89"/>
        <v>0</v>
      </c>
      <c r="BK140" s="58">
        <f t="shared" si="56"/>
        <v>0</v>
      </c>
      <c r="BL140" s="80">
        <f>Fishery!Z146</f>
        <v>1.209824091039493E-4</v>
      </c>
      <c r="BM140" s="80">
        <f t="shared" si="90"/>
        <v>5.0000000000000004E-6</v>
      </c>
      <c r="BN140" s="70">
        <f t="shared" si="91"/>
        <v>1.209824091039493E-4</v>
      </c>
    </row>
    <row r="141" spans="1:66" x14ac:dyDescent="0.2">
      <c r="A141" s="4">
        <v>10</v>
      </c>
      <c r="B141">
        <v>4</v>
      </c>
      <c r="C141" s="9">
        <f t="shared" si="72"/>
        <v>4.166666666666667</v>
      </c>
      <c r="D141" s="9">
        <f t="shared" si="104"/>
        <v>3.25</v>
      </c>
      <c r="E141" s="9">
        <f t="shared" si="105"/>
        <v>0.39501586300834485</v>
      </c>
      <c r="F141" s="9">
        <f t="shared" si="73"/>
        <v>4.166666666666667</v>
      </c>
      <c r="I141" s="68">
        <f t="shared" si="94"/>
        <v>171.95978363270447</v>
      </c>
      <c r="J141" s="85">
        <f t="shared" si="74"/>
        <v>105.3645769661324</v>
      </c>
      <c r="K141" s="89">
        <f t="shared" si="75"/>
        <v>290.2574553272496</v>
      </c>
      <c r="L141" s="80">
        <f t="shared" si="76"/>
        <v>0</v>
      </c>
      <c r="M141" s="86">
        <f t="shared" si="77"/>
        <v>395.62203229338201</v>
      </c>
      <c r="O141" s="68">
        <f t="shared" si="78"/>
        <v>76.591001933906142</v>
      </c>
      <c r="P141" s="76">
        <f t="shared" si="79"/>
        <v>105.3645769661324</v>
      </c>
      <c r="Q141" s="83">
        <f t="shared" si="57"/>
        <v>35.121525655377468</v>
      </c>
      <c r="R141" s="85">
        <f t="shared" si="80"/>
        <v>32.320215885163499</v>
      </c>
      <c r="S141" s="80">
        <f t="shared" si="81"/>
        <v>0</v>
      </c>
      <c r="T141" s="80">
        <f t="shared" si="82"/>
        <v>0</v>
      </c>
      <c r="U141" s="89">
        <f t="shared" si="102"/>
        <v>7.6591001933906142</v>
      </c>
      <c r="V141" s="70">
        <f t="shared" si="103"/>
        <v>32.320215885163499</v>
      </c>
      <c r="X141" s="68">
        <f t="shared" si="83"/>
        <v>105.49612574938659</v>
      </c>
      <c r="Y141" s="76">
        <f t="shared" si="58"/>
        <v>290.2574553272496</v>
      </c>
      <c r="Z141" s="77">
        <f t="shared" si="59"/>
        <v>32.320215885163499</v>
      </c>
      <c r="AA141" s="77">
        <f t="shared" si="84"/>
        <v>322.57767121241312</v>
      </c>
      <c r="AB141" s="70">
        <f t="shared" si="85"/>
        <v>22.181117943598537</v>
      </c>
      <c r="AC141" s="72">
        <f t="shared" si="86"/>
        <v>0</v>
      </c>
      <c r="AD141" s="80">
        <f t="shared" si="87"/>
        <v>0</v>
      </c>
      <c r="AE141" s="89">
        <f>Fishery!X147</f>
        <v>14.424434050157812</v>
      </c>
      <c r="AF141" s="89">
        <f t="shared" si="100"/>
        <v>1.054961257493866</v>
      </c>
      <c r="AG141" s="70">
        <f t="shared" si="101"/>
        <v>14.424434050157812</v>
      </c>
      <c r="AI141" s="56">
        <f t="shared" si="60"/>
        <v>105.4981257493866</v>
      </c>
      <c r="AK141" s="68">
        <f t="shared" si="92"/>
        <v>1E-3</v>
      </c>
      <c r="AL141" s="57">
        <f t="shared" si="61"/>
        <v>0</v>
      </c>
      <c r="AM141" s="58">
        <f t="shared" si="62"/>
        <v>0</v>
      </c>
      <c r="AN141" s="58">
        <f t="shared" si="63"/>
        <v>0</v>
      </c>
      <c r="AO141" s="20">
        <f t="shared" si="64"/>
        <v>0</v>
      </c>
      <c r="AP141" s="20">
        <f t="shared" si="65"/>
        <v>0</v>
      </c>
      <c r="AQ141" s="58">
        <f t="shared" si="95"/>
        <v>0</v>
      </c>
      <c r="AR141" s="59">
        <f t="shared" si="66"/>
        <v>0</v>
      </c>
      <c r="AS141" s="64">
        <f t="shared" si="96"/>
        <v>0</v>
      </c>
      <c r="AT141" s="58">
        <f t="shared" si="97"/>
        <v>0</v>
      </c>
      <c r="AU141" s="89">
        <f>Fishery!Y147</f>
        <v>1.7988936365838156E-4</v>
      </c>
      <c r="AV141" s="80">
        <f t="shared" si="98"/>
        <v>1.0000000000000001E-5</v>
      </c>
      <c r="AW141" s="70">
        <f t="shared" si="99"/>
        <v>1.7988936365838156E-4</v>
      </c>
      <c r="BC141" s="68">
        <f t="shared" si="93"/>
        <v>1E-3</v>
      </c>
      <c r="BD141" s="57">
        <f t="shared" si="67"/>
        <v>0</v>
      </c>
      <c r="BE141" s="58">
        <f t="shared" si="68"/>
        <v>0</v>
      </c>
      <c r="BF141" s="58">
        <f t="shared" si="69"/>
        <v>0</v>
      </c>
      <c r="BG141" s="58">
        <f t="shared" si="70"/>
        <v>0</v>
      </c>
      <c r="BH141" s="58">
        <f t="shared" si="88"/>
        <v>0</v>
      </c>
      <c r="BI141" s="70">
        <f t="shared" si="71"/>
        <v>0</v>
      </c>
      <c r="BJ141" s="72">
        <f t="shared" si="89"/>
        <v>0</v>
      </c>
      <c r="BK141" s="58">
        <f t="shared" si="56"/>
        <v>0</v>
      </c>
      <c r="BL141" s="80">
        <f>Fishery!Z147</f>
        <v>1.209824091039493E-4</v>
      </c>
      <c r="BM141" s="80">
        <f t="shared" si="90"/>
        <v>5.0000000000000004E-6</v>
      </c>
      <c r="BN141" s="70">
        <f t="shared" si="91"/>
        <v>1.209824091039493E-4</v>
      </c>
    </row>
    <row r="142" spans="1:66" x14ac:dyDescent="0.2">
      <c r="A142" s="4">
        <v>10</v>
      </c>
      <c r="B142">
        <v>5</v>
      </c>
      <c r="C142" s="9">
        <f t="shared" si="72"/>
        <v>4.166666666666667</v>
      </c>
      <c r="D142" s="9">
        <f t="shared" si="104"/>
        <v>2.1150000000000029</v>
      </c>
      <c r="E142" s="9">
        <f t="shared" si="105"/>
        <v>0.25706416931158477</v>
      </c>
      <c r="F142" s="9">
        <f t="shared" si="73"/>
        <v>4.166666666666667</v>
      </c>
      <c r="I142" s="68">
        <f t="shared" si="94"/>
        <v>171.8739956829055</v>
      </c>
      <c r="J142" s="85">
        <f t="shared" si="74"/>
        <v>105.46507217139995</v>
      </c>
      <c r="K142" s="89">
        <f t="shared" si="75"/>
        <v>289.99333025147183</v>
      </c>
      <c r="L142" s="80">
        <f t="shared" si="76"/>
        <v>0</v>
      </c>
      <c r="M142" s="86">
        <f t="shared" si="77"/>
        <v>395.45840242287181</v>
      </c>
      <c r="O142" s="68">
        <f t="shared" si="78"/>
        <v>76.702318864727374</v>
      </c>
      <c r="P142" s="76">
        <f t="shared" si="79"/>
        <v>105.46507217139995</v>
      </c>
      <c r="Q142" s="83">
        <f t="shared" si="57"/>
        <v>35.155024057133318</v>
      </c>
      <c r="R142" s="85">
        <f t="shared" si="80"/>
        <v>32.353877614257492</v>
      </c>
      <c r="S142" s="80">
        <f t="shared" si="81"/>
        <v>0</v>
      </c>
      <c r="T142" s="80">
        <f t="shared" si="82"/>
        <v>0</v>
      </c>
      <c r="U142" s="89">
        <f t="shared" si="102"/>
        <v>7.6702318864727381</v>
      </c>
      <c r="V142" s="70">
        <f t="shared" si="103"/>
        <v>32.353877614257492</v>
      </c>
      <c r="X142" s="68">
        <f t="shared" si="83"/>
        <v>105.45273628336116</v>
      </c>
      <c r="Y142" s="76">
        <f t="shared" si="58"/>
        <v>289.99333025147183</v>
      </c>
      <c r="Z142" s="77">
        <f t="shared" si="59"/>
        <v>32.353877614257492</v>
      </c>
      <c r="AA142" s="77">
        <f t="shared" si="84"/>
        <v>322.34720786572933</v>
      </c>
      <c r="AB142" s="70">
        <f t="shared" si="85"/>
        <v>22.168817842499177</v>
      </c>
      <c r="AC142" s="72">
        <f t="shared" si="86"/>
        <v>0</v>
      </c>
      <c r="AD142" s="80">
        <f t="shared" si="87"/>
        <v>0</v>
      </c>
      <c r="AE142" s="89">
        <f>Fishery!X148</f>
        <v>14.418501429535873</v>
      </c>
      <c r="AF142" s="89">
        <f t="shared" si="100"/>
        <v>1.0545273628336116</v>
      </c>
      <c r="AG142" s="70">
        <f t="shared" si="101"/>
        <v>14.418501429535873</v>
      </c>
      <c r="AI142" s="56">
        <f t="shared" si="60"/>
        <v>105.45473628336117</v>
      </c>
      <c r="AK142" s="68">
        <f t="shared" si="92"/>
        <v>1E-3</v>
      </c>
      <c r="AL142" s="57">
        <f t="shared" si="61"/>
        <v>0</v>
      </c>
      <c r="AM142" s="58">
        <f t="shared" si="62"/>
        <v>0</v>
      </c>
      <c r="AN142" s="58">
        <f t="shared" si="63"/>
        <v>0</v>
      </c>
      <c r="AO142" s="20">
        <f t="shared" si="64"/>
        <v>0</v>
      </c>
      <c r="AP142" s="20">
        <f t="shared" si="65"/>
        <v>0</v>
      </c>
      <c r="AQ142" s="58">
        <f t="shared" si="95"/>
        <v>0</v>
      </c>
      <c r="AR142" s="59">
        <f t="shared" si="66"/>
        <v>0</v>
      </c>
      <c r="AS142" s="64">
        <f t="shared" si="96"/>
        <v>0</v>
      </c>
      <c r="AT142" s="58">
        <f t="shared" si="97"/>
        <v>0</v>
      </c>
      <c r="AU142" s="89">
        <f>Fishery!Y148</f>
        <v>1.7988936365838156E-4</v>
      </c>
      <c r="AV142" s="80">
        <f t="shared" si="98"/>
        <v>1.0000000000000001E-5</v>
      </c>
      <c r="AW142" s="70">
        <f t="shared" si="99"/>
        <v>1.7988936365838156E-4</v>
      </c>
      <c r="BC142" s="68">
        <f t="shared" si="93"/>
        <v>1E-3</v>
      </c>
      <c r="BD142" s="57">
        <f t="shared" si="67"/>
        <v>0</v>
      </c>
      <c r="BE142" s="58">
        <f t="shared" si="68"/>
        <v>0</v>
      </c>
      <c r="BF142" s="58">
        <f t="shared" si="69"/>
        <v>0</v>
      </c>
      <c r="BG142" s="58">
        <f t="shared" si="70"/>
        <v>0</v>
      </c>
      <c r="BH142" s="58">
        <f t="shared" si="88"/>
        <v>0</v>
      </c>
      <c r="BI142" s="70">
        <f t="shared" si="71"/>
        <v>0</v>
      </c>
      <c r="BJ142" s="72">
        <f t="shared" si="89"/>
        <v>0</v>
      </c>
      <c r="BK142" s="58">
        <f t="shared" si="56"/>
        <v>0</v>
      </c>
      <c r="BL142" s="80">
        <f>Fishery!Z148</f>
        <v>1.209824091039493E-4</v>
      </c>
      <c r="BM142" s="80">
        <f t="shared" si="90"/>
        <v>5.0000000000000004E-6</v>
      </c>
      <c r="BN142" s="70">
        <f t="shared" si="91"/>
        <v>1.209824091039493E-4</v>
      </c>
    </row>
    <row r="143" spans="1:66" x14ac:dyDescent="0.2">
      <c r="A143" s="4">
        <v>10</v>
      </c>
      <c r="B143">
        <v>6</v>
      </c>
      <c r="C143" s="9">
        <f t="shared" si="72"/>
        <v>4.166666666666667</v>
      </c>
      <c r="D143" s="9">
        <f t="shared" si="104"/>
        <v>1.470000000000002</v>
      </c>
      <c r="E143" s="9">
        <f t="shared" si="105"/>
        <v>0.1786687134222362</v>
      </c>
      <c r="F143" s="9">
        <f t="shared" si="73"/>
        <v>4.166666666666667</v>
      </c>
      <c r="I143" s="68">
        <f t="shared" si="94"/>
        <v>171.79474672956604</v>
      </c>
      <c r="J143" s="85">
        <f t="shared" si="74"/>
        <v>105.56030388435144</v>
      </c>
      <c r="K143" s="89">
        <f t="shared" si="75"/>
        <v>289.74355270438718</v>
      </c>
      <c r="L143" s="80">
        <f t="shared" si="76"/>
        <v>0</v>
      </c>
      <c r="M143" s="86">
        <f t="shared" si="77"/>
        <v>395.30385658873865</v>
      </c>
      <c r="O143" s="68">
        <f t="shared" si="78"/>
        <v>76.806993442675804</v>
      </c>
      <c r="P143" s="76">
        <f t="shared" si="79"/>
        <v>105.56030388435144</v>
      </c>
      <c r="Q143" s="83">
        <f t="shared" si="57"/>
        <v>35.186767961450478</v>
      </c>
      <c r="R143" s="85">
        <f t="shared" si="80"/>
        <v>32.38505771607722</v>
      </c>
      <c r="S143" s="80">
        <f t="shared" si="81"/>
        <v>0</v>
      </c>
      <c r="T143" s="80">
        <f t="shared" si="82"/>
        <v>0</v>
      </c>
      <c r="U143" s="89">
        <f t="shared" si="102"/>
        <v>7.6806993442675804</v>
      </c>
      <c r="V143" s="70">
        <f t="shared" si="103"/>
        <v>32.38505771607722</v>
      </c>
      <c r="X143" s="68">
        <f t="shared" si="83"/>
        <v>105.410511024128</v>
      </c>
      <c r="Y143" s="76">
        <f t="shared" si="58"/>
        <v>289.74355270438718</v>
      </c>
      <c r="Z143" s="77">
        <f t="shared" si="59"/>
        <v>32.38505771607722</v>
      </c>
      <c r="AA143" s="77">
        <f t="shared" si="84"/>
        <v>322.12861042046438</v>
      </c>
      <c r="AB143" s="70">
        <f t="shared" si="85"/>
        <v>22.157104258533852</v>
      </c>
      <c r="AC143" s="72">
        <f t="shared" si="86"/>
        <v>0</v>
      </c>
      <c r="AD143" s="80">
        <f t="shared" si="87"/>
        <v>0</v>
      </c>
      <c r="AE143" s="89">
        <f>Fishery!X149</f>
        <v>14.412727990343361</v>
      </c>
      <c r="AF143" s="89">
        <f t="shared" si="100"/>
        <v>1.05410511024128</v>
      </c>
      <c r="AG143" s="70">
        <f t="shared" si="101"/>
        <v>14.412727990343361</v>
      </c>
      <c r="AI143" s="56">
        <f t="shared" si="60"/>
        <v>105.41251102412801</v>
      </c>
      <c r="AK143" s="68">
        <f t="shared" si="92"/>
        <v>1E-3</v>
      </c>
      <c r="AL143" s="57">
        <f t="shared" si="61"/>
        <v>0</v>
      </c>
      <c r="AM143" s="58">
        <f t="shared" si="62"/>
        <v>0</v>
      </c>
      <c r="AN143" s="58">
        <f t="shared" si="63"/>
        <v>0</v>
      </c>
      <c r="AO143" s="20">
        <f t="shared" si="64"/>
        <v>0</v>
      </c>
      <c r="AP143" s="20">
        <f t="shared" si="65"/>
        <v>0</v>
      </c>
      <c r="AQ143" s="58">
        <f t="shared" si="95"/>
        <v>0</v>
      </c>
      <c r="AR143" s="59">
        <f t="shared" si="66"/>
        <v>0</v>
      </c>
      <c r="AS143" s="64">
        <f t="shared" si="96"/>
        <v>0</v>
      </c>
      <c r="AT143" s="58">
        <f t="shared" si="97"/>
        <v>0</v>
      </c>
      <c r="AU143" s="89">
        <f>Fishery!Y149</f>
        <v>1.7988936365838156E-4</v>
      </c>
      <c r="AV143" s="80">
        <f t="shared" si="98"/>
        <v>1.0000000000000001E-5</v>
      </c>
      <c r="AW143" s="70">
        <f t="shared" si="99"/>
        <v>1.7988936365838156E-4</v>
      </c>
      <c r="BC143" s="68">
        <f t="shared" si="93"/>
        <v>1E-3</v>
      </c>
      <c r="BD143" s="57">
        <f t="shared" si="67"/>
        <v>0</v>
      </c>
      <c r="BE143" s="58">
        <f t="shared" si="68"/>
        <v>0</v>
      </c>
      <c r="BF143" s="58">
        <f t="shared" si="69"/>
        <v>0</v>
      </c>
      <c r="BG143" s="58">
        <f t="shared" si="70"/>
        <v>0</v>
      </c>
      <c r="BH143" s="58">
        <f t="shared" si="88"/>
        <v>0</v>
      </c>
      <c r="BI143" s="70">
        <f t="shared" si="71"/>
        <v>0</v>
      </c>
      <c r="BJ143" s="72">
        <f t="shared" si="89"/>
        <v>0</v>
      </c>
      <c r="BK143" s="58">
        <f t="shared" si="56"/>
        <v>0</v>
      </c>
      <c r="BL143" s="80">
        <f>Fishery!Z149</f>
        <v>1.209824091039493E-4</v>
      </c>
      <c r="BM143" s="80">
        <f t="shared" si="90"/>
        <v>5.0000000000000004E-6</v>
      </c>
      <c r="BN143" s="70">
        <f t="shared" si="91"/>
        <v>1.209824091039493E-4</v>
      </c>
    </row>
    <row r="144" spans="1:66" x14ac:dyDescent="0.2">
      <c r="A144" s="4">
        <v>10</v>
      </c>
      <c r="B144">
        <v>7</v>
      </c>
      <c r="C144" s="9">
        <f t="shared" si="72"/>
        <v>4.166666666666667</v>
      </c>
      <c r="D144" s="9">
        <f t="shared" si="104"/>
        <v>1.3149999999999995</v>
      </c>
      <c r="E144" s="9">
        <f t="shared" si="105"/>
        <v>0.15982949534029947</v>
      </c>
      <c r="F144" s="9">
        <f t="shared" si="73"/>
        <v>4.166666666666667</v>
      </c>
      <c r="I144" s="68">
        <f t="shared" si="94"/>
        <v>171.7245551139269</v>
      </c>
      <c r="J144" s="85">
        <f t="shared" si="74"/>
        <v>105.65334546668164</v>
      </c>
      <c r="K144" s="89">
        <f t="shared" si="75"/>
        <v>289.51271259367167</v>
      </c>
      <c r="L144" s="80">
        <f t="shared" si="76"/>
        <v>0</v>
      </c>
      <c r="M144" s="86">
        <f t="shared" si="77"/>
        <v>395.16605806035329</v>
      </c>
      <c r="O144" s="68">
        <f t="shared" si="78"/>
        <v>76.906113831964973</v>
      </c>
      <c r="P144" s="76">
        <f t="shared" si="79"/>
        <v>105.65334546668164</v>
      </c>
      <c r="Q144" s="83">
        <f t="shared" si="57"/>
        <v>35.217781822227217</v>
      </c>
      <c r="R144" s="85">
        <f t="shared" si="80"/>
        <v>32.414260173448184</v>
      </c>
      <c r="S144" s="80">
        <f t="shared" si="81"/>
        <v>0</v>
      </c>
      <c r="T144" s="80">
        <f t="shared" si="82"/>
        <v>0</v>
      </c>
      <c r="U144" s="89">
        <f t="shared" si="102"/>
        <v>7.6906113831964973</v>
      </c>
      <c r="V144" s="70">
        <f t="shared" si="103"/>
        <v>32.414260173448184</v>
      </c>
      <c r="X144" s="68">
        <f t="shared" si="83"/>
        <v>105.36958168329538</v>
      </c>
      <c r="Y144" s="76">
        <f t="shared" si="58"/>
        <v>289.51271259367167</v>
      </c>
      <c r="Z144" s="77">
        <f t="shared" si="59"/>
        <v>32.414260173448184</v>
      </c>
      <c r="AA144" s="77">
        <f t="shared" si="84"/>
        <v>321.92697276711988</v>
      </c>
      <c r="AB144" s="70">
        <f t="shared" si="85"/>
        <v>22.146327058785502</v>
      </c>
      <c r="AC144" s="72">
        <f t="shared" si="86"/>
        <v>0</v>
      </c>
      <c r="AD144" s="80">
        <f t="shared" si="87"/>
        <v>0</v>
      </c>
      <c r="AE144" s="89">
        <f>Fishery!X150</f>
        <v>14.407131741444525</v>
      </c>
      <c r="AF144" s="89">
        <f t="shared" si="100"/>
        <v>1.0536958168329538</v>
      </c>
      <c r="AG144" s="70">
        <f t="shared" si="101"/>
        <v>14.407131741444525</v>
      </c>
      <c r="AI144" s="56">
        <f t="shared" si="60"/>
        <v>105.37158168329539</v>
      </c>
      <c r="AK144" s="68">
        <f t="shared" si="92"/>
        <v>1E-3</v>
      </c>
      <c r="AL144" s="57">
        <f t="shared" si="61"/>
        <v>0</v>
      </c>
      <c r="AM144" s="58">
        <f t="shared" si="62"/>
        <v>0</v>
      </c>
      <c r="AN144" s="58">
        <f t="shared" si="63"/>
        <v>0</v>
      </c>
      <c r="AO144" s="20">
        <f t="shared" si="64"/>
        <v>0</v>
      </c>
      <c r="AP144" s="20">
        <f t="shared" si="65"/>
        <v>0</v>
      </c>
      <c r="AQ144" s="58">
        <f t="shared" si="95"/>
        <v>0</v>
      </c>
      <c r="AR144" s="59">
        <f t="shared" si="66"/>
        <v>0</v>
      </c>
      <c r="AS144" s="64">
        <f t="shared" si="96"/>
        <v>0</v>
      </c>
      <c r="AT144" s="58">
        <f t="shared" si="97"/>
        <v>0</v>
      </c>
      <c r="AU144" s="89">
        <f>Fishery!Y150</f>
        <v>1.7988936365838156E-4</v>
      </c>
      <c r="AV144" s="80">
        <f t="shared" si="98"/>
        <v>1.0000000000000001E-5</v>
      </c>
      <c r="AW144" s="70">
        <f t="shared" si="99"/>
        <v>1.7988936365838156E-4</v>
      </c>
      <c r="BC144" s="68">
        <f t="shared" si="93"/>
        <v>1E-3</v>
      </c>
      <c r="BD144" s="57">
        <f t="shared" si="67"/>
        <v>0</v>
      </c>
      <c r="BE144" s="58">
        <f t="shared" si="68"/>
        <v>0</v>
      </c>
      <c r="BF144" s="58">
        <f t="shared" si="69"/>
        <v>0</v>
      </c>
      <c r="BG144" s="58">
        <f t="shared" si="70"/>
        <v>0</v>
      </c>
      <c r="BH144" s="58">
        <f t="shared" si="88"/>
        <v>0</v>
      </c>
      <c r="BI144" s="70">
        <f t="shared" si="71"/>
        <v>0</v>
      </c>
      <c r="BJ144" s="72">
        <f t="shared" si="89"/>
        <v>0</v>
      </c>
      <c r="BK144" s="58">
        <f t="shared" si="56"/>
        <v>0</v>
      </c>
      <c r="BL144" s="80">
        <f>Fishery!Z150</f>
        <v>1.209824091039493E-4</v>
      </c>
      <c r="BM144" s="80">
        <f t="shared" si="90"/>
        <v>5.0000000000000004E-6</v>
      </c>
      <c r="BN144" s="70">
        <f t="shared" si="91"/>
        <v>1.209824091039493E-4</v>
      </c>
    </row>
    <row r="145" spans="1:66" x14ac:dyDescent="0.2">
      <c r="A145" s="4">
        <v>10</v>
      </c>
      <c r="B145">
        <v>8</v>
      </c>
      <c r="C145" s="9">
        <f t="shared" si="72"/>
        <v>4.166666666666667</v>
      </c>
      <c r="D145" s="9">
        <f t="shared" si="104"/>
        <v>1.6500000000000015</v>
      </c>
      <c r="E145" s="9">
        <f t="shared" si="105"/>
        <v>0.20054651506577525</v>
      </c>
      <c r="F145" s="9">
        <f t="shared" si="73"/>
        <v>4.166666666666667</v>
      </c>
      <c r="I145" s="68">
        <f t="shared" si="94"/>
        <v>171.66318357173583</v>
      </c>
      <c r="J145" s="85">
        <f t="shared" si="74"/>
        <v>105.7461316145843</v>
      </c>
      <c r="K145" s="89">
        <f t="shared" si="75"/>
        <v>289.30129798219963</v>
      </c>
      <c r="L145" s="80">
        <f t="shared" si="76"/>
        <v>0</v>
      </c>
      <c r="M145" s="86">
        <f t="shared" si="77"/>
        <v>395.0474295967839</v>
      </c>
      <c r="O145" s="68">
        <f t="shared" si="78"/>
        <v>77.001172743014493</v>
      </c>
      <c r="P145" s="76">
        <f t="shared" si="79"/>
        <v>105.7461316145843</v>
      </c>
      <c r="Q145" s="83">
        <f t="shared" si="57"/>
        <v>35.248710538194764</v>
      </c>
      <c r="R145" s="85">
        <f t="shared" si="80"/>
        <v>32.442220220442003</v>
      </c>
      <c r="S145" s="80">
        <f t="shared" si="81"/>
        <v>0</v>
      </c>
      <c r="T145" s="80">
        <f t="shared" si="82"/>
        <v>0</v>
      </c>
      <c r="U145" s="89">
        <f t="shared" si="102"/>
        <v>7.7001172743014497</v>
      </c>
      <c r="V145" s="70">
        <f t="shared" si="103"/>
        <v>32.442220220442003</v>
      </c>
      <c r="X145" s="68">
        <f t="shared" si="83"/>
        <v>105.33027960728411</v>
      </c>
      <c r="Y145" s="76">
        <f t="shared" si="58"/>
        <v>289.30129798219963</v>
      </c>
      <c r="Z145" s="77">
        <f t="shared" si="59"/>
        <v>32.442220220442003</v>
      </c>
      <c r="AA145" s="77">
        <f t="shared" si="84"/>
        <v>321.74351820264161</v>
      </c>
      <c r="AB145" s="70">
        <f t="shared" si="85"/>
        <v>22.136608651442728</v>
      </c>
      <c r="AC145" s="72">
        <f t="shared" si="86"/>
        <v>0</v>
      </c>
      <c r="AD145" s="80">
        <f t="shared" si="87"/>
        <v>0</v>
      </c>
      <c r="AE145" s="89">
        <f>Fishery!X151</f>
        <v>14.401757987674594</v>
      </c>
      <c r="AF145" s="89">
        <f t="shared" si="100"/>
        <v>1.0533027960728412</v>
      </c>
      <c r="AG145" s="70">
        <f t="shared" si="101"/>
        <v>14.401757987674594</v>
      </c>
      <c r="AI145" s="56">
        <f t="shared" si="60"/>
        <v>105.33227960728412</v>
      </c>
      <c r="AK145" s="68">
        <f t="shared" si="92"/>
        <v>1E-3</v>
      </c>
      <c r="AL145" s="57">
        <f t="shared" si="61"/>
        <v>0</v>
      </c>
      <c r="AM145" s="58">
        <f t="shared" si="62"/>
        <v>0</v>
      </c>
      <c r="AN145" s="58">
        <f t="shared" si="63"/>
        <v>0</v>
      </c>
      <c r="AO145" s="20">
        <f t="shared" si="64"/>
        <v>0</v>
      </c>
      <c r="AP145" s="20">
        <f t="shared" si="65"/>
        <v>0</v>
      </c>
      <c r="AQ145" s="58">
        <f t="shared" si="95"/>
        <v>0</v>
      </c>
      <c r="AR145" s="59">
        <f t="shared" si="66"/>
        <v>0</v>
      </c>
      <c r="AS145" s="64">
        <f t="shared" si="96"/>
        <v>0</v>
      </c>
      <c r="AT145" s="58">
        <f t="shared" si="97"/>
        <v>0</v>
      </c>
      <c r="AU145" s="89">
        <f>Fishery!Y151</f>
        <v>1.7988936365838156E-4</v>
      </c>
      <c r="AV145" s="80">
        <f t="shared" si="98"/>
        <v>1.0000000000000001E-5</v>
      </c>
      <c r="AW145" s="70">
        <f t="shared" si="99"/>
        <v>1.7988936365838156E-4</v>
      </c>
      <c r="BC145" s="68">
        <f t="shared" si="93"/>
        <v>1E-3</v>
      </c>
      <c r="BD145" s="57">
        <f t="shared" si="67"/>
        <v>0</v>
      </c>
      <c r="BE145" s="58">
        <f t="shared" si="68"/>
        <v>0</v>
      </c>
      <c r="BF145" s="58">
        <f t="shared" si="69"/>
        <v>0</v>
      </c>
      <c r="BG145" s="58">
        <f t="shared" si="70"/>
        <v>0</v>
      </c>
      <c r="BH145" s="58">
        <f t="shared" si="88"/>
        <v>0</v>
      </c>
      <c r="BI145" s="70">
        <f t="shared" si="71"/>
        <v>0</v>
      </c>
      <c r="BJ145" s="72">
        <f t="shared" si="89"/>
        <v>0</v>
      </c>
      <c r="BK145" s="58">
        <f t="shared" si="56"/>
        <v>0</v>
      </c>
      <c r="BL145" s="80">
        <f>Fishery!Z151</f>
        <v>1.209824091039493E-4</v>
      </c>
      <c r="BM145" s="80">
        <f t="shared" si="90"/>
        <v>5.0000000000000004E-6</v>
      </c>
      <c r="BN145" s="70">
        <f t="shared" si="91"/>
        <v>1.209824091039493E-4</v>
      </c>
    </row>
    <row r="146" spans="1:66" x14ac:dyDescent="0.2">
      <c r="A146" s="4">
        <v>10</v>
      </c>
      <c r="B146">
        <v>9</v>
      </c>
      <c r="C146" s="9">
        <f t="shared" si="72"/>
        <v>4.166666666666667</v>
      </c>
      <c r="D146" s="9">
        <f t="shared" si="104"/>
        <v>2.4750000000000023</v>
      </c>
      <c r="E146" s="9">
        <f t="shared" si="105"/>
        <v>0.30081977259866288</v>
      </c>
      <c r="F146" s="9">
        <f t="shared" si="73"/>
        <v>4.166666666666667</v>
      </c>
      <c r="I146" s="68">
        <f t="shared" si="94"/>
        <v>171.60783437901122</v>
      </c>
      <c r="J146" s="85">
        <f t="shared" si="74"/>
        <v>105.83874884055885</v>
      </c>
      <c r="K146" s="89">
        <f t="shared" si="75"/>
        <v>289.10551195328156</v>
      </c>
      <c r="L146" s="80">
        <f t="shared" si="76"/>
        <v>0</v>
      </c>
      <c r="M146" s="86">
        <f t="shared" si="77"/>
        <v>394.94426079384039</v>
      </c>
      <c r="O146" s="68">
        <f t="shared" si="78"/>
        <v>77.09347101164721</v>
      </c>
      <c r="P146" s="76">
        <f t="shared" si="79"/>
        <v>105.83874884055885</v>
      </c>
      <c r="Q146" s="83">
        <f t="shared" si="57"/>
        <v>35.279582946852948</v>
      </c>
      <c r="R146" s="85">
        <f t="shared" si="80"/>
        <v>32.469594826091068</v>
      </c>
      <c r="S146" s="80">
        <f t="shared" si="81"/>
        <v>0</v>
      </c>
      <c r="T146" s="80">
        <f t="shared" si="82"/>
        <v>0</v>
      </c>
      <c r="U146" s="89">
        <f t="shared" si="102"/>
        <v>7.7093471011647212</v>
      </c>
      <c r="V146" s="70">
        <f t="shared" si="103"/>
        <v>32.469594826091068</v>
      </c>
      <c r="X146" s="68">
        <f t="shared" si="83"/>
        <v>105.29294634167395</v>
      </c>
      <c r="Y146" s="76">
        <f t="shared" si="58"/>
        <v>289.10551195328156</v>
      </c>
      <c r="Z146" s="77">
        <f t="shared" si="59"/>
        <v>32.469594826091068</v>
      </c>
      <c r="AA146" s="77">
        <f t="shared" si="84"/>
        <v>321.57510677937262</v>
      </c>
      <c r="AB146" s="70">
        <f t="shared" si="85"/>
        <v>22.127793850341483</v>
      </c>
      <c r="AC146" s="72">
        <f t="shared" si="86"/>
        <v>0</v>
      </c>
      <c r="AD146" s="80">
        <f t="shared" si="87"/>
        <v>0</v>
      </c>
      <c r="AE146" s="89">
        <f>Fishery!X152</f>
        <v>14.396653428394854</v>
      </c>
      <c r="AF146" s="89">
        <f t="shared" si="100"/>
        <v>1.0529294634167397</v>
      </c>
      <c r="AG146" s="70">
        <f t="shared" si="101"/>
        <v>14.396653428394854</v>
      </c>
      <c r="AI146" s="56">
        <f t="shared" si="60"/>
        <v>105.29494634167396</v>
      </c>
      <c r="AK146" s="68">
        <f t="shared" si="92"/>
        <v>1E-3</v>
      </c>
      <c r="AL146" s="57">
        <f t="shared" si="61"/>
        <v>0</v>
      </c>
      <c r="AM146" s="58">
        <f t="shared" si="62"/>
        <v>0</v>
      </c>
      <c r="AN146" s="58">
        <f t="shared" si="63"/>
        <v>0</v>
      </c>
      <c r="AO146" s="20">
        <f t="shared" si="64"/>
        <v>0</v>
      </c>
      <c r="AP146" s="20">
        <f t="shared" si="65"/>
        <v>0</v>
      </c>
      <c r="AQ146" s="58">
        <f t="shared" si="95"/>
        <v>0</v>
      </c>
      <c r="AR146" s="59">
        <f t="shared" si="66"/>
        <v>0</v>
      </c>
      <c r="AS146" s="64">
        <f t="shared" si="96"/>
        <v>0</v>
      </c>
      <c r="AT146" s="58">
        <f t="shared" si="97"/>
        <v>0</v>
      </c>
      <c r="AU146" s="89">
        <f>Fishery!Y152</f>
        <v>1.7988936365838156E-4</v>
      </c>
      <c r="AV146" s="80">
        <f t="shared" si="98"/>
        <v>1.0000000000000001E-5</v>
      </c>
      <c r="AW146" s="70">
        <f t="shared" si="99"/>
        <v>1.7988936365838156E-4</v>
      </c>
      <c r="BC146" s="68">
        <f t="shared" si="93"/>
        <v>1E-3</v>
      </c>
      <c r="BD146" s="57">
        <f t="shared" si="67"/>
        <v>0</v>
      </c>
      <c r="BE146" s="58">
        <f t="shared" si="68"/>
        <v>0</v>
      </c>
      <c r="BF146" s="58">
        <f t="shared" si="69"/>
        <v>0</v>
      </c>
      <c r="BG146" s="58">
        <f t="shared" si="70"/>
        <v>0</v>
      </c>
      <c r="BH146" s="58">
        <f t="shared" si="88"/>
        <v>0</v>
      </c>
      <c r="BI146" s="70">
        <f t="shared" si="71"/>
        <v>0</v>
      </c>
      <c r="BJ146" s="72">
        <f t="shared" si="89"/>
        <v>0</v>
      </c>
      <c r="BK146" s="58">
        <f t="shared" si="56"/>
        <v>0</v>
      </c>
      <c r="BL146" s="80">
        <f>Fishery!Z152</f>
        <v>1.209824091039493E-4</v>
      </c>
      <c r="BM146" s="80">
        <f t="shared" si="90"/>
        <v>5.0000000000000004E-6</v>
      </c>
      <c r="BN146" s="70">
        <f t="shared" si="91"/>
        <v>1.209824091039493E-4</v>
      </c>
    </row>
    <row r="147" spans="1:66" x14ac:dyDescent="0.2">
      <c r="A147" s="4">
        <v>10</v>
      </c>
      <c r="B147">
        <v>10</v>
      </c>
      <c r="C147" s="9">
        <f t="shared" si="72"/>
        <v>4.166666666666667</v>
      </c>
      <c r="D147" s="9">
        <f t="shared" si="104"/>
        <v>3.7900000000000045</v>
      </c>
      <c r="E147" s="9">
        <f t="shared" si="105"/>
        <v>0.46064926793896266</v>
      </c>
      <c r="F147" s="9">
        <f t="shared" si="73"/>
        <v>4.166666666666667</v>
      </c>
      <c r="I147" s="68">
        <f t="shared" si="94"/>
        <v>171.55446356144756</v>
      </c>
      <c r="J147" s="85">
        <f t="shared" si="74"/>
        <v>105.92957490109104</v>
      </c>
      <c r="K147" s="89">
        <f t="shared" si="75"/>
        <v>288.91899322044424</v>
      </c>
      <c r="L147" s="80">
        <f t="shared" si="76"/>
        <v>0</v>
      </c>
      <c r="M147" s="86">
        <f t="shared" si="77"/>
        <v>394.84856812153527</v>
      </c>
      <c r="O147" s="68">
        <f t="shared" si="78"/>
        <v>77.183633627192876</v>
      </c>
      <c r="P147" s="76">
        <f t="shared" si="79"/>
        <v>105.92957490109104</v>
      </c>
      <c r="Q147" s="83">
        <f t="shared" si="57"/>
        <v>35.309858300363679</v>
      </c>
      <c r="R147" s="85">
        <f t="shared" si="80"/>
        <v>32.496702880419114</v>
      </c>
      <c r="S147" s="80">
        <f t="shared" si="81"/>
        <v>0</v>
      </c>
      <c r="T147" s="80">
        <f t="shared" si="82"/>
        <v>0</v>
      </c>
      <c r="U147" s="89">
        <f t="shared" si="102"/>
        <v>7.7183633627192876</v>
      </c>
      <c r="V147" s="70">
        <f t="shared" si="103"/>
        <v>32.496702880419114</v>
      </c>
      <c r="X147" s="68">
        <f t="shared" si="83"/>
        <v>105.25775139514182</v>
      </c>
      <c r="Y147" s="76">
        <f t="shared" si="58"/>
        <v>288.91899322044424</v>
      </c>
      <c r="Z147" s="77">
        <f t="shared" si="59"/>
        <v>32.496702880419114</v>
      </c>
      <c r="AA147" s="77">
        <f t="shared" si="84"/>
        <v>321.41569610086333</v>
      </c>
      <c r="AB147" s="70">
        <f t="shared" si="85"/>
        <v>22.119524936330155</v>
      </c>
      <c r="AC147" s="72">
        <f t="shared" si="86"/>
        <v>0</v>
      </c>
      <c r="AD147" s="80">
        <f t="shared" si="87"/>
        <v>0</v>
      </c>
      <c r="AE147" s="89">
        <f>Fishery!X153</f>
        <v>14.391841240444393</v>
      </c>
      <c r="AF147" s="89">
        <f t="shared" si="100"/>
        <v>1.0525775139514182</v>
      </c>
      <c r="AG147" s="70">
        <f t="shared" si="101"/>
        <v>14.391841240444393</v>
      </c>
      <c r="AI147" s="56">
        <f t="shared" si="60"/>
        <v>105.25975139514183</v>
      </c>
      <c r="AK147" s="68">
        <f t="shared" si="92"/>
        <v>1E-3</v>
      </c>
      <c r="AL147" s="57">
        <f t="shared" si="61"/>
        <v>0</v>
      </c>
      <c r="AM147" s="58">
        <f t="shared" si="62"/>
        <v>0</v>
      </c>
      <c r="AN147" s="58">
        <f t="shared" si="63"/>
        <v>0</v>
      </c>
      <c r="AO147" s="20">
        <f t="shared" si="64"/>
        <v>0</v>
      </c>
      <c r="AP147" s="20">
        <f t="shared" si="65"/>
        <v>0</v>
      </c>
      <c r="AQ147" s="58">
        <f t="shared" si="95"/>
        <v>0</v>
      </c>
      <c r="AR147" s="59">
        <f t="shared" si="66"/>
        <v>0</v>
      </c>
      <c r="AS147" s="64">
        <f t="shared" si="96"/>
        <v>0</v>
      </c>
      <c r="AT147" s="58">
        <f t="shared" si="97"/>
        <v>0</v>
      </c>
      <c r="AU147" s="89">
        <f>Fishery!Y153</f>
        <v>1.7988936365838156E-4</v>
      </c>
      <c r="AV147" s="80">
        <f t="shared" si="98"/>
        <v>1.0000000000000001E-5</v>
      </c>
      <c r="AW147" s="70">
        <f t="shared" si="99"/>
        <v>1.7988936365838156E-4</v>
      </c>
      <c r="BC147" s="68">
        <f t="shared" si="93"/>
        <v>1E-3</v>
      </c>
      <c r="BD147" s="57">
        <f t="shared" si="67"/>
        <v>0</v>
      </c>
      <c r="BE147" s="58">
        <f t="shared" si="68"/>
        <v>0</v>
      </c>
      <c r="BF147" s="58">
        <f t="shared" si="69"/>
        <v>0</v>
      </c>
      <c r="BG147" s="58">
        <f t="shared" si="70"/>
        <v>0</v>
      </c>
      <c r="BH147" s="58">
        <f t="shared" si="88"/>
        <v>0</v>
      </c>
      <c r="BI147" s="70">
        <f t="shared" si="71"/>
        <v>0</v>
      </c>
      <c r="BJ147" s="72">
        <f t="shared" si="89"/>
        <v>0</v>
      </c>
      <c r="BK147" s="58">
        <f t="shared" si="56"/>
        <v>0</v>
      </c>
      <c r="BL147" s="80">
        <f>Fishery!Z153</f>
        <v>1.209824091039493E-4</v>
      </c>
      <c r="BM147" s="80">
        <f t="shared" si="90"/>
        <v>5.0000000000000004E-6</v>
      </c>
      <c r="BN147" s="70">
        <f t="shared" si="91"/>
        <v>1.209824091039493E-4</v>
      </c>
    </row>
    <row r="148" spans="1:66" x14ac:dyDescent="0.2">
      <c r="A148" s="4">
        <v>10</v>
      </c>
      <c r="B148">
        <v>11</v>
      </c>
      <c r="C148" s="9">
        <f t="shared" si="72"/>
        <v>4.166666666666667</v>
      </c>
      <c r="D148" s="9">
        <f t="shared" si="104"/>
        <v>5.5949999999999998</v>
      </c>
      <c r="E148" s="9">
        <f t="shared" si="105"/>
        <v>0.68003500108667359</v>
      </c>
      <c r="F148" s="9">
        <f t="shared" si="73"/>
        <v>4.166666666666667</v>
      </c>
      <c r="I148" s="68">
        <f t="shared" si="94"/>
        <v>171.49957623604465</v>
      </c>
      <c r="J148" s="85">
        <f t="shared" si="74"/>
        <v>106.01616178942902</v>
      </c>
      <c r="K148" s="89">
        <f t="shared" si="75"/>
        <v>288.73558045265571</v>
      </c>
      <c r="L148" s="80">
        <f t="shared" si="76"/>
        <v>0</v>
      </c>
      <c r="M148" s="86">
        <f t="shared" si="77"/>
        <v>394.75174224208473</v>
      </c>
      <c r="O148" s="68">
        <f t="shared" si="78"/>
        <v>77.271445880654056</v>
      </c>
      <c r="P148" s="76">
        <f t="shared" si="79"/>
        <v>106.01616178942902</v>
      </c>
      <c r="Q148" s="83">
        <f t="shared" si="57"/>
        <v>35.338720596476342</v>
      </c>
      <c r="R148" s="85">
        <f t="shared" si="80"/>
        <v>32.52342697928696</v>
      </c>
      <c r="S148" s="80">
        <f t="shared" si="81"/>
        <v>0</v>
      </c>
      <c r="T148" s="80">
        <f t="shared" si="82"/>
        <v>0</v>
      </c>
      <c r="U148" s="89">
        <f t="shared" si="102"/>
        <v>7.7271445880654062</v>
      </c>
      <c r="V148" s="70">
        <f t="shared" si="103"/>
        <v>32.52342697928696</v>
      </c>
      <c r="X148" s="68">
        <f t="shared" si="83"/>
        <v>105.22459690193799</v>
      </c>
      <c r="Y148" s="76">
        <f t="shared" si="58"/>
        <v>288.73558045265571</v>
      </c>
      <c r="Z148" s="77">
        <f t="shared" si="59"/>
        <v>32.52342697928696</v>
      </c>
      <c r="AA148" s="77">
        <f t="shared" si="84"/>
        <v>321.25900743194268</v>
      </c>
      <c r="AB148" s="70">
        <f t="shared" si="85"/>
        <v>22.111402150701853</v>
      </c>
      <c r="AC148" s="72">
        <f t="shared" si="86"/>
        <v>0</v>
      </c>
      <c r="AD148" s="80">
        <f t="shared" si="87"/>
        <v>0</v>
      </c>
      <c r="AE148" s="89">
        <f>Fishery!X154</f>
        <v>14.387308042686769</v>
      </c>
      <c r="AF148" s="89">
        <f t="shared" si="100"/>
        <v>1.0522459690193799</v>
      </c>
      <c r="AG148" s="70">
        <f t="shared" si="101"/>
        <v>14.387308042686769</v>
      </c>
      <c r="AI148" s="56">
        <f t="shared" si="60"/>
        <v>105.226596901938</v>
      </c>
      <c r="AK148" s="68">
        <f t="shared" si="92"/>
        <v>1E-3</v>
      </c>
      <c r="AL148" s="57">
        <f t="shared" si="61"/>
        <v>0</v>
      </c>
      <c r="AM148" s="58">
        <f t="shared" si="62"/>
        <v>0</v>
      </c>
      <c r="AN148" s="58">
        <f t="shared" si="63"/>
        <v>0</v>
      </c>
      <c r="AO148" s="20">
        <f t="shared" si="64"/>
        <v>0</v>
      </c>
      <c r="AP148" s="20">
        <f t="shared" si="65"/>
        <v>0</v>
      </c>
      <c r="AQ148" s="58">
        <f t="shared" si="95"/>
        <v>0</v>
      </c>
      <c r="AR148" s="59">
        <f t="shared" si="66"/>
        <v>0</v>
      </c>
      <c r="AS148" s="64">
        <f t="shared" si="96"/>
        <v>0</v>
      </c>
      <c r="AT148" s="58">
        <f t="shared" si="97"/>
        <v>0</v>
      </c>
      <c r="AU148" s="89">
        <f>Fishery!Y154</f>
        <v>1.7988936365838156E-4</v>
      </c>
      <c r="AV148" s="80">
        <f t="shared" si="98"/>
        <v>1.0000000000000001E-5</v>
      </c>
      <c r="AW148" s="70">
        <f t="shared" si="99"/>
        <v>1.7988936365838156E-4</v>
      </c>
      <c r="BC148" s="68">
        <f t="shared" si="93"/>
        <v>1E-3</v>
      </c>
      <c r="BD148" s="57">
        <f t="shared" si="67"/>
        <v>0</v>
      </c>
      <c r="BE148" s="58">
        <f t="shared" si="68"/>
        <v>0</v>
      </c>
      <c r="BF148" s="58">
        <f t="shared" si="69"/>
        <v>0</v>
      </c>
      <c r="BG148" s="58">
        <f t="shared" si="70"/>
        <v>0</v>
      </c>
      <c r="BH148" s="58">
        <f t="shared" si="88"/>
        <v>0</v>
      </c>
      <c r="BI148" s="70">
        <f t="shared" si="71"/>
        <v>0</v>
      </c>
      <c r="BJ148" s="72">
        <f t="shared" si="89"/>
        <v>0</v>
      </c>
      <c r="BK148" s="58">
        <f t="shared" si="56"/>
        <v>0</v>
      </c>
      <c r="BL148" s="80">
        <f>Fishery!Z154</f>
        <v>1.209824091039493E-4</v>
      </c>
      <c r="BM148" s="80">
        <f t="shared" si="90"/>
        <v>5.0000000000000004E-6</v>
      </c>
      <c r="BN148" s="70">
        <f t="shared" si="91"/>
        <v>1.209824091039493E-4</v>
      </c>
    </row>
    <row r="149" spans="1:66" x14ac:dyDescent="0.2">
      <c r="A149" s="5">
        <v>10</v>
      </c>
      <c r="B149" s="2">
        <v>12</v>
      </c>
      <c r="C149" s="9">
        <f t="shared" si="72"/>
        <v>4.166666666666667</v>
      </c>
      <c r="D149" s="9">
        <f t="shared" si="104"/>
        <v>7.8900000000000023</v>
      </c>
      <c r="E149" s="9">
        <f t="shared" si="105"/>
        <v>0.95897697204179744</v>
      </c>
      <c r="F149" s="9">
        <f t="shared" si="73"/>
        <v>4.166666666666667</v>
      </c>
      <c r="I149" s="68">
        <f t="shared" si="94"/>
        <v>171.44168718542275</v>
      </c>
      <c r="J149" s="85">
        <f t="shared" si="74"/>
        <v>106.09643501435032</v>
      </c>
      <c r="K149" s="89">
        <f t="shared" si="75"/>
        <v>288.55184802990266</v>
      </c>
      <c r="L149" s="80">
        <f t="shared" si="76"/>
        <v>0</v>
      </c>
      <c r="M149" s="86">
        <f t="shared" si="77"/>
        <v>394.64828304425299</v>
      </c>
      <c r="O149" s="68">
        <f t="shared" si="78"/>
        <v>77.35606546178127</v>
      </c>
      <c r="P149" s="76">
        <f t="shared" si="79"/>
        <v>106.09643501435032</v>
      </c>
      <c r="Q149" s="83">
        <f t="shared" si="57"/>
        <v>35.365478338116773</v>
      </c>
      <c r="R149" s="85">
        <f t="shared" si="80"/>
        <v>32.549311681087197</v>
      </c>
      <c r="S149" s="80">
        <f t="shared" si="81"/>
        <v>0</v>
      </c>
      <c r="T149" s="80">
        <f t="shared" si="82"/>
        <v>0</v>
      </c>
      <c r="U149" s="89">
        <f t="shared" si="102"/>
        <v>7.7356065461781274</v>
      </c>
      <c r="V149" s="70">
        <f t="shared" si="103"/>
        <v>32.549311681087197</v>
      </c>
      <c r="X149" s="68">
        <f t="shared" si="83"/>
        <v>105.19314641580559</v>
      </c>
      <c r="Y149" s="76">
        <f t="shared" si="58"/>
        <v>288.55184802990266</v>
      </c>
      <c r="Z149" s="77">
        <f t="shared" si="59"/>
        <v>32.549311681087197</v>
      </c>
      <c r="AA149" s="77">
        <f t="shared" si="84"/>
        <v>321.10115971098986</v>
      </c>
      <c r="AB149" s="70">
        <f t="shared" si="85"/>
        <v>22.103154462004817</v>
      </c>
      <c r="AC149" s="72">
        <f t="shared" si="86"/>
        <v>0</v>
      </c>
      <c r="AD149" s="80">
        <f t="shared" si="87"/>
        <v>0</v>
      </c>
      <c r="AE149" s="89">
        <f>Fishery!X155</f>
        <v>14.383007832988643</v>
      </c>
      <c r="AF149" s="89">
        <f t="shared" si="100"/>
        <v>1.0519314641580559</v>
      </c>
      <c r="AG149" s="70">
        <f t="shared" si="101"/>
        <v>14.383007832988643</v>
      </c>
      <c r="AI149" s="56">
        <f t="shared" si="60"/>
        <v>105.1951464158056</v>
      </c>
      <c r="AK149" s="68">
        <f t="shared" si="92"/>
        <v>1E-3</v>
      </c>
      <c r="AL149" s="57">
        <f t="shared" si="61"/>
        <v>0</v>
      </c>
      <c r="AM149" s="58">
        <f t="shared" si="62"/>
        <v>0</v>
      </c>
      <c r="AN149" s="58">
        <f t="shared" si="63"/>
        <v>0</v>
      </c>
      <c r="AO149" s="20">
        <f t="shared" si="64"/>
        <v>0</v>
      </c>
      <c r="AP149" s="20">
        <f t="shared" si="65"/>
        <v>0</v>
      </c>
      <c r="AQ149" s="58">
        <f t="shared" si="95"/>
        <v>0</v>
      </c>
      <c r="AR149" s="59">
        <f t="shared" si="66"/>
        <v>0</v>
      </c>
      <c r="AS149" s="64">
        <f t="shared" si="96"/>
        <v>0</v>
      </c>
      <c r="AT149" s="58">
        <f t="shared" si="97"/>
        <v>0</v>
      </c>
      <c r="AU149" s="89">
        <f>Fishery!Y155</f>
        <v>1.7988936365838156E-4</v>
      </c>
      <c r="AV149" s="80">
        <f t="shared" si="98"/>
        <v>1.0000000000000001E-5</v>
      </c>
      <c r="AW149" s="70">
        <f t="shared" si="99"/>
        <v>1.7988936365838156E-4</v>
      </c>
      <c r="BC149" s="68">
        <f t="shared" si="93"/>
        <v>1E-3</v>
      </c>
      <c r="BD149" s="57">
        <f t="shared" si="67"/>
        <v>0</v>
      </c>
      <c r="BE149" s="58">
        <f t="shared" si="68"/>
        <v>0</v>
      </c>
      <c r="BF149" s="58">
        <f t="shared" si="69"/>
        <v>0</v>
      </c>
      <c r="BG149" s="58">
        <f t="shared" si="70"/>
        <v>0</v>
      </c>
      <c r="BH149" s="58">
        <f t="shared" si="88"/>
        <v>0</v>
      </c>
      <c r="BI149" s="70">
        <f t="shared" si="71"/>
        <v>0</v>
      </c>
      <c r="BJ149" s="72">
        <f t="shared" si="89"/>
        <v>0</v>
      </c>
      <c r="BK149" s="58">
        <f t="shared" si="56"/>
        <v>0</v>
      </c>
      <c r="BL149" s="80">
        <f>Fishery!Z155</f>
        <v>1.209824091039493E-4</v>
      </c>
      <c r="BM149" s="80">
        <f t="shared" si="90"/>
        <v>5.0000000000000004E-6</v>
      </c>
      <c r="BN149" s="70">
        <f t="shared" si="91"/>
        <v>1.209824091039493E-4</v>
      </c>
    </row>
    <row r="150" spans="1:66" x14ac:dyDescent="0.2">
      <c r="A150" s="3">
        <v>11</v>
      </c>
      <c r="B150">
        <v>1</v>
      </c>
      <c r="C150" s="9">
        <f t="shared" si="72"/>
        <v>4.166666666666667</v>
      </c>
      <c r="D150" s="9">
        <f t="shared" si="104"/>
        <v>8.6</v>
      </c>
      <c r="E150" s="9">
        <f t="shared" si="105"/>
        <v>12.92405084367495</v>
      </c>
      <c r="F150" s="9">
        <f t="shared" si="73"/>
        <v>4.166666666666667</v>
      </c>
      <c r="I150" s="68">
        <f t="shared" si="94"/>
        <v>171.38182014669107</v>
      </c>
      <c r="J150" s="85">
        <f t="shared" si="74"/>
        <v>106.16966359417705</v>
      </c>
      <c r="K150" s="89">
        <f t="shared" si="75"/>
        <v>288.36830783470049</v>
      </c>
      <c r="L150" s="80">
        <f t="shared" si="76"/>
        <v>0</v>
      </c>
      <c r="M150" s="86">
        <f t="shared" si="77"/>
        <v>394.53797142887754</v>
      </c>
      <c r="O150" s="68">
        <f t="shared" si="78"/>
        <v>77.436497861400284</v>
      </c>
      <c r="P150" s="76">
        <f t="shared" si="79"/>
        <v>106.16966359417705</v>
      </c>
      <c r="Q150" s="83">
        <f t="shared" si="57"/>
        <v>35.389887864725686</v>
      </c>
      <c r="R150" s="85">
        <f t="shared" si="80"/>
        <v>32.573804843804695</v>
      </c>
      <c r="S150" s="80">
        <f t="shared" si="81"/>
        <v>0</v>
      </c>
      <c r="T150" s="80">
        <f t="shared" si="82"/>
        <v>0</v>
      </c>
      <c r="U150" s="89">
        <f t="shared" si="102"/>
        <v>7.7436497861400291</v>
      </c>
      <c r="V150" s="70">
        <f t="shared" si="103"/>
        <v>32.573804843804695</v>
      </c>
      <c r="X150" s="68">
        <f t="shared" si="83"/>
        <v>105.16295849957896</v>
      </c>
      <c r="Y150" s="76">
        <f t="shared" si="58"/>
        <v>288.36830783470049</v>
      </c>
      <c r="Z150" s="77">
        <f t="shared" si="59"/>
        <v>32.573804843804695</v>
      </c>
      <c r="AA150" s="77">
        <f t="shared" si="84"/>
        <v>320.94211267850517</v>
      </c>
      <c r="AB150" s="70">
        <f t="shared" si="85"/>
        <v>22.094744845144369</v>
      </c>
      <c r="AC150" s="72">
        <f t="shared" si="86"/>
        <v>0</v>
      </c>
      <c r="AD150" s="80">
        <f t="shared" si="87"/>
        <v>0</v>
      </c>
      <c r="AE150" s="89">
        <f>Fishery!X156</f>
        <v>14.378880253860695</v>
      </c>
      <c r="AF150" s="89">
        <f t="shared" si="100"/>
        <v>1.0516295849957897</v>
      </c>
      <c r="AG150" s="70">
        <f t="shared" si="101"/>
        <v>14.378880253860695</v>
      </c>
      <c r="AI150" s="56">
        <f t="shared" si="60"/>
        <v>105.16495849957897</v>
      </c>
      <c r="AK150" s="68">
        <f t="shared" si="92"/>
        <v>1E-3</v>
      </c>
      <c r="AL150" s="57">
        <f t="shared" si="61"/>
        <v>0</v>
      </c>
      <c r="AM150" s="58">
        <f t="shared" si="62"/>
        <v>0</v>
      </c>
      <c r="AN150" s="58">
        <f t="shared" si="63"/>
        <v>0</v>
      </c>
      <c r="AO150" s="20">
        <f t="shared" si="64"/>
        <v>0</v>
      </c>
      <c r="AP150" s="20">
        <f t="shared" si="65"/>
        <v>0</v>
      </c>
      <c r="AQ150" s="58">
        <f t="shared" si="95"/>
        <v>0</v>
      </c>
      <c r="AR150" s="59">
        <f t="shared" si="66"/>
        <v>0</v>
      </c>
      <c r="AS150" s="64">
        <f t="shared" si="96"/>
        <v>0</v>
      </c>
      <c r="AT150" s="58">
        <f t="shared" si="97"/>
        <v>0</v>
      </c>
      <c r="AU150" s="89">
        <f>Fishery!Y156</f>
        <v>1.7988936365838156E-4</v>
      </c>
      <c r="AV150" s="80">
        <f t="shared" si="98"/>
        <v>1.0000000000000001E-5</v>
      </c>
      <c r="AW150" s="70">
        <f t="shared" si="99"/>
        <v>1.7988936365838156E-4</v>
      </c>
      <c r="BC150" s="68">
        <f t="shared" si="93"/>
        <v>1E-3</v>
      </c>
      <c r="BD150" s="57">
        <f t="shared" si="67"/>
        <v>0</v>
      </c>
      <c r="BE150" s="58">
        <f t="shared" si="68"/>
        <v>0</v>
      </c>
      <c r="BF150" s="58">
        <f t="shared" si="69"/>
        <v>0</v>
      </c>
      <c r="BG150" s="58">
        <f t="shared" si="70"/>
        <v>0</v>
      </c>
      <c r="BH150" s="58">
        <f t="shared" si="88"/>
        <v>0</v>
      </c>
      <c r="BI150" s="70">
        <f t="shared" si="71"/>
        <v>0</v>
      </c>
      <c r="BJ150" s="72">
        <f t="shared" si="89"/>
        <v>0</v>
      </c>
      <c r="BK150" s="58">
        <f t="shared" si="56"/>
        <v>0</v>
      </c>
      <c r="BL150" s="80">
        <f>Fishery!Z156</f>
        <v>1.209824091039493E-4</v>
      </c>
      <c r="BM150" s="80">
        <f t="shared" si="90"/>
        <v>5.0000000000000004E-6</v>
      </c>
      <c r="BN150" s="70">
        <f t="shared" si="91"/>
        <v>1.209824091039493E-4</v>
      </c>
    </row>
    <row r="151" spans="1:66" x14ac:dyDescent="0.2">
      <c r="A151" s="3">
        <v>11</v>
      </c>
      <c r="B151">
        <v>2</v>
      </c>
      <c r="C151" s="9">
        <f t="shared" si="72"/>
        <v>4.166666666666667</v>
      </c>
      <c r="D151" s="9">
        <f t="shared" si="104"/>
        <v>6.990000000000002</v>
      </c>
      <c r="E151" s="9">
        <f t="shared" si="105"/>
        <v>10.504548302010225</v>
      </c>
      <c r="F151" s="9">
        <f t="shared" si="73"/>
        <v>4.166666666666667</v>
      </c>
      <c r="I151" s="68">
        <f t="shared" si="94"/>
        <v>171.32287553544711</v>
      </c>
      <c r="J151" s="85">
        <f t="shared" si="74"/>
        <v>106.23678320499637</v>
      </c>
      <c r="K151" s="89">
        <f t="shared" si="75"/>
        <v>288.18881690306011</v>
      </c>
      <c r="L151" s="80">
        <f t="shared" si="76"/>
        <v>0</v>
      </c>
      <c r="M151" s="86">
        <f t="shared" si="77"/>
        <v>394.42560010805647</v>
      </c>
      <c r="O151" s="68">
        <f t="shared" si="78"/>
        <v>77.512111906369242</v>
      </c>
      <c r="P151" s="76">
        <f t="shared" si="79"/>
        <v>106.23678320499637</v>
      </c>
      <c r="Q151" s="83">
        <f t="shared" si="57"/>
        <v>35.412261068332121</v>
      </c>
      <c r="R151" s="85">
        <f t="shared" si="80"/>
        <v>32.596528274667477</v>
      </c>
      <c r="S151" s="80">
        <f t="shared" si="81"/>
        <v>0</v>
      </c>
      <c r="T151" s="80">
        <f t="shared" si="82"/>
        <v>0</v>
      </c>
      <c r="U151" s="89">
        <f t="shared" si="102"/>
        <v>7.7512111906369245</v>
      </c>
      <c r="V151" s="70">
        <f t="shared" si="103"/>
        <v>32.596528274667477</v>
      </c>
      <c r="X151" s="68">
        <f t="shared" si="83"/>
        <v>105.13366064016695</v>
      </c>
      <c r="Y151" s="76">
        <f t="shared" si="58"/>
        <v>288.18881690306011</v>
      </c>
      <c r="Z151" s="77">
        <f t="shared" si="59"/>
        <v>32.596528274667477</v>
      </c>
      <c r="AA151" s="77">
        <f t="shared" si="84"/>
        <v>320.78534517772761</v>
      </c>
      <c r="AB151" s="70">
        <f t="shared" si="85"/>
        <v>22.086367090774694</v>
      </c>
      <c r="AC151" s="72">
        <f t="shared" si="86"/>
        <v>0</v>
      </c>
      <c r="AD151" s="80">
        <f t="shared" si="87"/>
        <v>0</v>
      </c>
      <c r="AE151" s="89">
        <f>Fishery!X157</f>
        <v>14.374874371768842</v>
      </c>
      <c r="AF151" s="89">
        <f t="shared" si="100"/>
        <v>1.0513366064016696</v>
      </c>
      <c r="AG151" s="70">
        <f t="shared" si="101"/>
        <v>14.374874371768842</v>
      </c>
      <c r="AI151" s="56">
        <f t="shared" si="60"/>
        <v>105.13566064016696</v>
      </c>
      <c r="AK151" s="68">
        <f t="shared" si="92"/>
        <v>1E-3</v>
      </c>
      <c r="AL151" s="57">
        <f t="shared" si="61"/>
        <v>0</v>
      </c>
      <c r="AM151" s="58">
        <f t="shared" si="62"/>
        <v>0</v>
      </c>
      <c r="AN151" s="58">
        <f t="shared" si="63"/>
        <v>0</v>
      </c>
      <c r="AO151" s="20">
        <f t="shared" si="64"/>
        <v>0</v>
      </c>
      <c r="AP151" s="20">
        <f t="shared" si="65"/>
        <v>0</v>
      </c>
      <c r="AQ151" s="58">
        <f t="shared" si="95"/>
        <v>0</v>
      </c>
      <c r="AR151" s="59">
        <f t="shared" si="66"/>
        <v>0</v>
      </c>
      <c r="AS151" s="64">
        <f t="shared" si="96"/>
        <v>0</v>
      </c>
      <c r="AT151" s="58">
        <f t="shared" si="97"/>
        <v>0</v>
      </c>
      <c r="AU151" s="89">
        <f>Fishery!Y157</f>
        <v>1.7988936365838156E-4</v>
      </c>
      <c r="AV151" s="80">
        <f t="shared" si="98"/>
        <v>1.0000000000000001E-5</v>
      </c>
      <c r="AW151" s="70">
        <f t="shared" si="99"/>
        <v>1.7988936365838156E-4</v>
      </c>
      <c r="BC151" s="68">
        <f t="shared" si="93"/>
        <v>1E-3</v>
      </c>
      <c r="BD151" s="57">
        <f t="shared" si="67"/>
        <v>0</v>
      </c>
      <c r="BE151" s="58">
        <f t="shared" si="68"/>
        <v>0</v>
      </c>
      <c r="BF151" s="58">
        <f t="shared" si="69"/>
        <v>0</v>
      </c>
      <c r="BG151" s="58">
        <f t="shared" si="70"/>
        <v>0</v>
      </c>
      <c r="BH151" s="58">
        <f t="shared" si="88"/>
        <v>0</v>
      </c>
      <c r="BI151" s="70">
        <f t="shared" si="71"/>
        <v>0</v>
      </c>
      <c r="BJ151" s="72">
        <f t="shared" si="89"/>
        <v>0</v>
      </c>
      <c r="BK151" s="58">
        <f t="shared" si="56"/>
        <v>0</v>
      </c>
      <c r="BL151" s="80">
        <f>Fishery!Z157</f>
        <v>1.209824091039493E-4</v>
      </c>
      <c r="BM151" s="80">
        <f t="shared" si="90"/>
        <v>5.0000000000000004E-6</v>
      </c>
      <c r="BN151" s="70">
        <f t="shared" si="91"/>
        <v>1.209824091039493E-4</v>
      </c>
    </row>
    <row r="152" spans="1:66" x14ac:dyDescent="0.2">
      <c r="A152" s="3">
        <v>11</v>
      </c>
      <c r="B152">
        <v>3</v>
      </c>
      <c r="C152" s="9">
        <f t="shared" si="72"/>
        <v>4.166666666666667</v>
      </c>
      <c r="D152" s="9">
        <f t="shared" si="104"/>
        <v>4.875</v>
      </c>
      <c r="E152" s="9">
        <f t="shared" si="105"/>
        <v>7.326133472432022</v>
      </c>
      <c r="F152" s="9">
        <f t="shared" si="73"/>
        <v>4.166666666666667</v>
      </c>
      <c r="I152" s="68">
        <f t="shared" si="94"/>
        <v>171.26820507247834</v>
      </c>
      <c r="J152" s="85">
        <f t="shared" si="74"/>
        <v>106.29996204151787</v>
      </c>
      <c r="K152" s="89">
        <f t="shared" si="75"/>
        <v>288.01854698293937</v>
      </c>
      <c r="L152" s="80">
        <f t="shared" si="76"/>
        <v>0</v>
      </c>
      <c r="M152" s="86">
        <f t="shared" si="77"/>
        <v>394.31850902445723</v>
      </c>
      <c r="O152" s="68">
        <f t="shared" si="78"/>
        <v>77.582965557247761</v>
      </c>
      <c r="P152" s="76">
        <f t="shared" si="79"/>
        <v>106.29996204151787</v>
      </c>
      <c r="Q152" s="83">
        <f t="shared" si="57"/>
        <v>35.433320680505958</v>
      </c>
      <c r="R152" s="85">
        <f t="shared" si="80"/>
        <v>32.617456639090861</v>
      </c>
      <c r="S152" s="80">
        <f t="shared" si="81"/>
        <v>0</v>
      </c>
      <c r="T152" s="80">
        <f t="shared" si="82"/>
        <v>0</v>
      </c>
      <c r="U152" s="89">
        <f t="shared" si="102"/>
        <v>7.7582965557247761</v>
      </c>
      <c r="V152" s="70">
        <f t="shared" si="103"/>
        <v>32.617456639090861</v>
      </c>
      <c r="X152" s="68">
        <f t="shared" si="83"/>
        <v>105.10508461752062</v>
      </c>
      <c r="Y152" s="76">
        <f t="shared" si="58"/>
        <v>288.01854698293937</v>
      </c>
      <c r="Z152" s="77">
        <f t="shared" si="59"/>
        <v>32.617456639090861</v>
      </c>
      <c r="AA152" s="77">
        <f t="shared" si="84"/>
        <v>320.63600362203022</v>
      </c>
      <c r="AB152" s="70">
        <f t="shared" si="85"/>
        <v>22.078341266320066</v>
      </c>
      <c r="AC152" s="72">
        <f t="shared" si="86"/>
        <v>0</v>
      </c>
      <c r="AD152" s="80">
        <f t="shared" si="87"/>
        <v>0</v>
      </c>
      <c r="AE152" s="89">
        <f>Fishery!X158</f>
        <v>14.370967186067471</v>
      </c>
      <c r="AF152" s="89">
        <f t="shared" si="100"/>
        <v>1.0510508461752062</v>
      </c>
      <c r="AG152" s="70">
        <f t="shared" si="101"/>
        <v>14.370967186067471</v>
      </c>
      <c r="AI152" s="56">
        <f t="shared" si="60"/>
        <v>105.10708461752063</v>
      </c>
      <c r="AK152" s="68">
        <f t="shared" si="92"/>
        <v>1E-3</v>
      </c>
      <c r="AL152" s="57">
        <f t="shared" si="61"/>
        <v>0</v>
      </c>
      <c r="AM152" s="58">
        <f t="shared" si="62"/>
        <v>0</v>
      </c>
      <c r="AN152" s="58">
        <f t="shared" si="63"/>
        <v>0</v>
      </c>
      <c r="AO152" s="20">
        <f t="shared" si="64"/>
        <v>0</v>
      </c>
      <c r="AP152" s="20">
        <f t="shared" si="65"/>
        <v>0</v>
      </c>
      <c r="AQ152" s="58">
        <f t="shared" si="95"/>
        <v>0</v>
      </c>
      <c r="AR152" s="59">
        <f t="shared" si="66"/>
        <v>0</v>
      </c>
      <c r="AS152" s="64">
        <f t="shared" si="96"/>
        <v>0</v>
      </c>
      <c r="AT152" s="58">
        <f t="shared" si="97"/>
        <v>0</v>
      </c>
      <c r="AU152" s="89">
        <f>Fishery!Y158</f>
        <v>1.7988936365838156E-4</v>
      </c>
      <c r="AV152" s="80">
        <f t="shared" si="98"/>
        <v>1.0000000000000001E-5</v>
      </c>
      <c r="AW152" s="70">
        <f t="shared" si="99"/>
        <v>1.7988936365838156E-4</v>
      </c>
      <c r="BC152" s="68">
        <f t="shared" si="93"/>
        <v>1E-3</v>
      </c>
      <c r="BD152" s="57">
        <f t="shared" si="67"/>
        <v>0</v>
      </c>
      <c r="BE152" s="58">
        <f t="shared" si="68"/>
        <v>0</v>
      </c>
      <c r="BF152" s="58">
        <f t="shared" si="69"/>
        <v>0</v>
      </c>
      <c r="BG152" s="58">
        <f t="shared" si="70"/>
        <v>0</v>
      </c>
      <c r="BH152" s="58">
        <f t="shared" si="88"/>
        <v>0</v>
      </c>
      <c r="BI152" s="70">
        <f t="shared" si="71"/>
        <v>0</v>
      </c>
      <c r="BJ152" s="72">
        <f t="shared" si="89"/>
        <v>0</v>
      </c>
      <c r="BK152" s="58">
        <f t="shared" si="56"/>
        <v>0</v>
      </c>
      <c r="BL152" s="80">
        <f>Fishery!Z158</f>
        <v>1.209824091039493E-4</v>
      </c>
      <c r="BM152" s="80">
        <f t="shared" si="90"/>
        <v>5.0000000000000004E-6</v>
      </c>
      <c r="BN152" s="70">
        <f t="shared" si="91"/>
        <v>1.209824091039493E-4</v>
      </c>
    </row>
    <row r="153" spans="1:66" x14ac:dyDescent="0.2">
      <c r="A153" s="3">
        <v>11</v>
      </c>
      <c r="B153">
        <v>4</v>
      </c>
      <c r="C153" s="9">
        <f t="shared" si="72"/>
        <v>4.166666666666667</v>
      </c>
      <c r="D153" s="9">
        <f t="shared" si="104"/>
        <v>3.25</v>
      </c>
      <c r="E153" s="9">
        <f t="shared" si="105"/>
        <v>4.884088981621348</v>
      </c>
      <c r="F153" s="9">
        <f t="shared" si="73"/>
        <v>4.166666666666667</v>
      </c>
      <c r="I153" s="68">
        <f t="shared" si="94"/>
        <v>171.22006445979144</v>
      </c>
      <c r="J153" s="85">
        <f t="shared" si="74"/>
        <v>106.36164036452071</v>
      </c>
      <c r="K153" s="89">
        <f t="shared" si="75"/>
        <v>287.86148863068513</v>
      </c>
      <c r="L153" s="80">
        <f t="shared" si="76"/>
        <v>0</v>
      </c>
      <c r="M153" s="86">
        <f t="shared" si="77"/>
        <v>394.22312899520585</v>
      </c>
      <c r="O153" s="68">
        <f t="shared" si="78"/>
        <v>77.649807500728244</v>
      </c>
      <c r="P153" s="76">
        <f t="shared" si="79"/>
        <v>106.36164036452071</v>
      </c>
      <c r="Q153" s="83">
        <f t="shared" si="57"/>
        <v>35.453880121506906</v>
      </c>
      <c r="R153" s="85">
        <f t="shared" si="80"/>
        <v>32.636930212543675</v>
      </c>
      <c r="S153" s="80">
        <f t="shared" si="81"/>
        <v>0</v>
      </c>
      <c r="T153" s="80">
        <f t="shared" si="82"/>
        <v>0</v>
      </c>
      <c r="U153" s="89">
        <f t="shared" si="102"/>
        <v>7.7649807500728247</v>
      </c>
      <c r="V153" s="70">
        <f t="shared" si="103"/>
        <v>32.636930212543675</v>
      </c>
      <c r="X153" s="68">
        <f t="shared" si="83"/>
        <v>105.07730560773632</v>
      </c>
      <c r="Y153" s="76">
        <f t="shared" si="58"/>
        <v>287.86148863068513</v>
      </c>
      <c r="Z153" s="77">
        <f t="shared" si="59"/>
        <v>32.636930212543675</v>
      </c>
      <c r="AA153" s="77">
        <f t="shared" si="84"/>
        <v>320.49841884322882</v>
      </c>
      <c r="AB153" s="70">
        <f t="shared" si="85"/>
        <v>22.070959315985782</v>
      </c>
      <c r="AC153" s="72">
        <f t="shared" si="86"/>
        <v>0</v>
      </c>
      <c r="AD153" s="80">
        <f t="shared" si="87"/>
        <v>0</v>
      </c>
      <c r="AE153" s="89">
        <f>Fishery!X159</f>
        <v>14.36716897554774</v>
      </c>
      <c r="AF153" s="89">
        <f t="shared" si="100"/>
        <v>1.0507730560773632</v>
      </c>
      <c r="AG153" s="70">
        <f t="shared" si="101"/>
        <v>14.36716897554774</v>
      </c>
      <c r="AI153" s="56">
        <f t="shared" si="60"/>
        <v>105.07930560773633</v>
      </c>
      <c r="AK153" s="68">
        <f t="shared" si="92"/>
        <v>1E-3</v>
      </c>
      <c r="AL153" s="57">
        <f t="shared" si="61"/>
        <v>0</v>
      </c>
      <c r="AM153" s="58">
        <f t="shared" si="62"/>
        <v>0</v>
      </c>
      <c r="AN153" s="58">
        <f t="shared" si="63"/>
        <v>0</v>
      </c>
      <c r="AO153" s="20">
        <f t="shared" si="64"/>
        <v>0</v>
      </c>
      <c r="AP153" s="20">
        <f t="shared" si="65"/>
        <v>0</v>
      </c>
      <c r="AQ153" s="58">
        <f t="shared" si="95"/>
        <v>0</v>
      </c>
      <c r="AR153" s="59">
        <f t="shared" si="66"/>
        <v>0</v>
      </c>
      <c r="AS153" s="64">
        <f t="shared" si="96"/>
        <v>0</v>
      </c>
      <c r="AT153" s="58">
        <f t="shared" si="97"/>
        <v>0</v>
      </c>
      <c r="AU153" s="89">
        <f>Fishery!Y159</f>
        <v>1.7988936365838156E-4</v>
      </c>
      <c r="AV153" s="80">
        <f t="shared" si="98"/>
        <v>1.0000000000000001E-5</v>
      </c>
      <c r="AW153" s="70">
        <f t="shared" si="99"/>
        <v>1.7988936365838156E-4</v>
      </c>
      <c r="BC153" s="68">
        <f t="shared" si="93"/>
        <v>1E-3</v>
      </c>
      <c r="BD153" s="57">
        <f t="shared" si="67"/>
        <v>0</v>
      </c>
      <c r="BE153" s="58">
        <f t="shared" si="68"/>
        <v>0</v>
      </c>
      <c r="BF153" s="58">
        <f t="shared" si="69"/>
        <v>0</v>
      </c>
      <c r="BG153" s="58">
        <f t="shared" si="70"/>
        <v>0</v>
      </c>
      <c r="BH153" s="58">
        <f t="shared" si="88"/>
        <v>0</v>
      </c>
      <c r="BI153" s="70">
        <f t="shared" si="71"/>
        <v>0</v>
      </c>
      <c r="BJ153" s="72">
        <f t="shared" si="89"/>
        <v>0</v>
      </c>
      <c r="BK153" s="58">
        <f t="shared" ref="BK153:BK216" si="106">BG153</f>
        <v>0</v>
      </c>
      <c r="BL153" s="80">
        <f>Fishery!Z159</f>
        <v>1.209824091039493E-4</v>
      </c>
      <c r="BM153" s="80">
        <f t="shared" si="90"/>
        <v>5.0000000000000004E-6</v>
      </c>
      <c r="BN153" s="70">
        <f t="shared" si="91"/>
        <v>1.209824091039493E-4</v>
      </c>
    </row>
    <row r="154" spans="1:66" x14ac:dyDescent="0.2">
      <c r="A154" s="3">
        <v>11</v>
      </c>
      <c r="B154">
        <v>5</v>
      </c>
      <c r="C154" s="9">
        <f t="shared" si="72"/>
        <v>4.166666666666667</v>
      </c>
      <c r="D154" s="9">
        <f t="shared" si="104"/>
        <v>2.1150000000000029</v>
      </c>
      <c r="E154" s="9">
        <f t="shared" si="105"/>
        <v>3.1784148295782044</v>
      </c>
      <c r="F154" s="9">
        <f t="shared" si="73"/>
        <v>4.166666666666667</v>
      </c>
      <c r="I154" s="68">
        <f t="shared" si="94"/>
        <v>171.17863332954698</v>
      </c>
      <c r="J154" s="85">
        <f t="shared" si="74"/>
        <v>106.42349612269153</v>
      </c>
      <c r="K154" s="89">
        <f t="shared" si="75"/>
        <v>287.71861578534839</v>
      </c>
      <c r="L154" s="80">
        <f t="shared" si="76"/>
        <v>0</v>
      </c>
      <c r="M154" s="86">
        <f t="shared" si="77"/>
        <v>394.14211190803991</v>
      </c>
      <c r="O154" s="68">
        <f t="shared" si="78"/>
        <v>77.713770443102575</v>
      </c>
      <c r="P154" s="76">
        <f t="shared" si="79"/>
        <v>106.42349612269153</v>
      </c>
      <c r="Q154" s="83">
        <f t="shared" si="57"/>
        <v>35.474498707563846</v>
      </c>
      <c r="R154" s="85">
        <f t="shared" si="80"/>
        <v>32.655504405599075</v>
      </c>
      <c r="S154" s="80">
        <f t="shared" si="81"/>
        <v>0</v>
      </c>
      <c r="T154" s="80">
        <f t="shared" si="82"/>
        <v>0</v>
      </c>
      <c r="U154" s="89">
        <f t="shared" si="102"/>
        <v>7.7713770443102579</v>
      </c>
      <c r="V154" s="70">
        <f t="shared" si="103"/>
        <v>32.655504405599075</v>
      </c>
      <c r="X154" s="68">
        <f t="shared" si="83"/>
        <v>105.05057282450186</v>
      </c>
      <c r="Y154" s="76">
        <f t="shared" si="58"/>
        <v>287.71861578534839</v>
      </c>
      <c r="Z154" s="77">
        <f t="shared" si="59"/>
        <v>32.655504405599075</v>
      </c>
      <c r="AA154" s="77">
        <f t="shared" si="84"/>
        <v>320.37412019094745</v>
      </c>
      <c r="AB154" s="70">
        <f t="shared" si="85"/>
        <v>22.064351537284161</v>
      </c>
      <c r="AC154" s="72">
        <f t="shared" si="86"/>
        <v>0</v>
      </c>
      <c r="AD154" s="80">
        <f t="shared" si="87"/>
        <v>0</v>
      </c>
      <c r="AE154" s="89">
        <f>Fishery!X160</f>
        <v>14.363513815076171</v>
      </c>
      <c r="AF154" s="89">
        <f t="shared" si="100"/>
        <v>1.0505057282450185</v>
      </c>
      <c r="AG154" s="70">
        <f t="shared" si="101"/>
        <v>14.363513815076171</v>
      </c>
      <c r="AI154" s="56">
        <f t="shared" si="60"/>
        <v>105.05257282450187</v>
      </c>
      <c r="AK154" s="68">
        <f t="shared" si="92"/>
        <v>1E-3</v>
      </c>
      <c r="AL154" s="57">
        <f t="shared" si="61"/>
        <v>0</v>
      </c>
      <c r="AM154" s="58">
        <f t="shared" si="62"/>
        <v>0</v>
      </c>
      <c r="AN154" s="58">
        <f t="shared" si="63"/>
        <v>0</v>
      </c>
      <c r="AO154" s="20">
        <f t="shared" si="64"/>
        <v>0</v>
      </c>
      <c r="AP154" s="20">
        <f t="shared" si="65"/>
        <v>0</v>
      </c>
      <c r="AQ154" s="58">
        <f t="shared" si="95"/>
        <v>0</v>
      </c>
      <c r="AR154" s="59">
        <f t="shared" si="66"/>
        <v>0</v>
      </c>
      <c r="AS154" s="64">
        <f t="shared" si="96"/>
        <v>0</v>
      </c>
      <c r="AT154" s="58">
        <f t="shared" si="97"/>
        <v>0</v>
      </c>
      <c r="AU154" s="89">
        <f>Fishery!Y160</f>
        <v>1.7988936365838156E-4</v>
      </c>
      <c r="AV154" s="80">
        <f t="shared" si="98"/>
        <v>1.0000000000000001E-5</v>
      </c>
      <c r="AW154" s="70">
        <f t="shared" si="99"/>
        <v>1.7988936365838156E-4</v>
      </c>
      <c r="BC154" s="68">
        <f t="shared" si="93"/>
        <v>1E-3</v>
      </c>
      <c r="BD154" s="57">
        <f t="shared" si="67"/>
        <v>0</v>
      </c>
      <c r="BE154" s="58">
        <f t="shared" si="68"/>
        <v>0</v>
      </c>
      <c r="BF154" s="58">
        <f t="shared" si="69"/>
        <v>0</v>
      </c>
      <c r="BG154" s="58">
        <f t="shared" si="70"/>
        <v>0</v>
      </c>
      <c r="BH154" s="58">
        <f t="shared" si="88"/>
        <v>0</v>
      </c>
      <c r="BI154" s="70">
        <f t="shared" si="71"/>
        <v>0</v>
      </c>
      <c r="BJ154" s="72">
        <f t="shared" si="89"/>
        <v>0</v>
      </c>
      <c r="BK154" s="58">
        <f t="shared" si="106"/>
        <v>0</v>
      </c>
      <c r="BL154" s="80">
        <f>Fishery!Z160</f>
        <v>1.209824091039493E-4</v>
      </c>
      <c r="BM154" s="80">
        <f t="shared" si="90"/>
        <v>5.0000000000000004E-6</v>
      </c>
      <c r="BN154" s="70">
        <f t="shared" si="91"/>
        <v>1.209824091039493E-4</v>
      </c>
    </row>
    <row r="155" spans="1:66" x14ac:dyDescent="0.2">
      <c r="A155" s="3">
        <v>11</v>
      </c>
      <c r="B155">
        <v>6</v>
      </c>
      <c r="C155" s="9">
        <f t="shared" si="72"/>
        <v>4.166666666666667</v>
      </c>
      <c r="D155" s="9">
        <f t="shared" si="104"/>
        <v>1.470000000000002</v>
      </c>
      <c r="E155" s="9">
        <f t="shared" si="105"/>
        <v>2.209111016302582</v>
      </c>
      <c r="F155" s="9">
        <f t="shared" si="73"/>
        <v>4.166666666666667</v>
      </c>
      <c r="I155" s="68">
        <f t="shared" si="94"/>
        <v>171.14200466474983</v>
      </c>
      <c r="J155" s="85">
        <f t="shared" si="74"/>
        <v>106.48579806160726</v>
      </c>
      <c r="K155" s="89">
        <f t="shared" si="75"/>
        <v>287.5874846320271</v>
      </c>
      <c r="L155" s="80">
        <f t="shared" si="76"/>
        <v>0</v>
      </c>
      <c r="M155" s="86">
        <f t="shared" si="77"/>
        <v>394.07328269363438</v>
      </c>
      <c r="O155" s="68">
        <f t="shared" si="78"/>
        <v>77.775907695923593</v>
      </c>
      <c r="P155" s="76">
        <f t="shared" si="79"/>
        <v>106.48579806160726</v>
      </c>
      <c r="Q155" s="83">
        <f t="shared" si="57"/>
        <v>35.495266020535752</v>
      </c>
      <c r="R155" s="85">
        <f t="shared" si="80"/>
        <v>32.673711084340248</v>
      </c>
      <c r="S155" s="80">
        <f t="shared" si="81"/>
        <v>0</v>
      </c>
      <c r="T155" s="80">
        <f t="shared" si="82"/>
        <v>0</v>
      </c>
      <c r="U155" s="89">
        <f t="shared" si="102"/>
        <v>7.7775907695923596</v>
      </c>
      <c r="V155" s="70">
        <f t="shared" si="103"/>
        <v>32.673711084340248</v>
      </c>
      <c r="X155" s="68">
        <f t="shared" si="83"/>
        <v>105.02516798673358</v>
      </c>
      <c r="Y155" s="76">
        <f t="shared" si="58"/>
        <v>287.5874846320271</v>
      </c>
      <c r="Z155" s="77">
        <f t="shared" si="59"/>
        <v>32.673711084340248</v>
      </c>
      <c r="AA155" s="77">
        <f t="shared" si="84"/>
        <v>320.26119571636735</v>
      </c>
      <c r="AB155" s="70">
        <f t="shared" si="85"/>
        <v>22.058431675044226</v>
      </c>
      <c r="AC155" s="72">
        <f t="shared" si="86"/>
        <v>0</v>
      </c>
      <c r="AD155" s="80">
        <f t="shared" si="87"/>
        <v>0</v>
      </c>
      <c r="AE155" s="89">
        <f>Fishery!X161</f>
        <v>14.360040223943413</v>
      </c>
      <c r="AF155" s="89">
        <f t="shared" si="100"/>
        <v>1.0502516798673358</v>
      </c>
      <c r="AG155" s="70">
        <f t="shared" si="101"/>
        <v>14.360040223943413</v>
      </c>
      <c r="AI155" s="56">
        <f t="shared" si="60"/>
        <v>105.02716798673359</v>
      </c>
      <c r="AK155" s="68">
        <f t="shared" si="92"/>
        <v>1E-3</v>
      </c>
      <c r="AL155" s="57">
        <f t="shared" si="61"/>
        <v>0</v>
      </c>
      <c r="AM155" s="58">
        <f t="shared" si="62"/>
        <v>0</v>
      </c>
      <c r="AN155" s="58">
        <f t="shared" si="63"/>
        <v>0</v>
      </c>
      <c r="AO155" s="20">
        <f t="shared" si="64"/>
        <v>0</v>
      </c>
      <c r="AP155" s="20">
        <f t="shared" si="65"/>
        <v>0</v>
      </c>
      <c r="AQ155" s="58">
        <f t="shared" si="95"/>
        <v>0</v>
      </c>
      <c r="AR155" s="59">
        <f t="shared" si="66"/>
        <v>0</v>
      </c>
      <c r="AS155" s="64">
        <f t="shared" si="96"/>
        <v>0</v>
      </c>
      <c r="AT155" s="58">
        <f t="shared" si="97"/>
        <v>0</v>
      </c>
      <c r="AU155" s="89">
        <f>Fishery!Y161</f>
        <v>1.7988936365838156E-4</v>
      </c>
      <c r="AV155" s="80">
        <f t="shared" si="98"/>
        <v>1.0000000000000001E-5</v>
      </c>
      <c r="AW155" s="70">
        <f t="shared" si="99"/>
        <v>1.7988936365838156E-4</v>
      </c>
      <c r="BC155" s="68">
        <f t="shared" si="93"/>
        <v>1E-3</v>
      </c>
      <c r="BD155" s="57">
        <f t="shared" si="67"/>
        <v>0</v>
      </c>
      <c r="BE155" s="58">
        <f t="shared" si="68"/>
        <v>0</v>
      </c>
      <c r="BF155" s="58">
        <f t="shared" si="69"/>
        <v>0</v>
      </c>
      <c r="BG155" s="58">
        <f t="shared" si="70"/>
        <v>0</v>
      </c>
      <c r="BH155" s="58">
        <f t="shared" si="88"/>
        <v>0</v>
      </c>
      <c r="BI155" s="70">
        <f t="shared" si="71"/>
        <v>0</v>
      </c>
      <c r="BJ155" s="72">
        <f t="shared" si="89"/>
        <v>0</v>
      </c>
      <c r="BK155" s="58">
        <f t="shared" si="106"/>
        <v>0</v>
      </c>
      <c r="BL155" s="80">
        <f>Fishery!Z161</f>
        <v>1.209824091039493E-4</v>
      </c>
      <c r="BM155" s="80">
        <f t="shared" si="90"/>
        <v>5.0000000000000004E-6</v>
      </c>
      <c r="BN155" s="70">
        <f t="shared" si="91"/>
        <v>1.209824091039493E-4</v>
      </c>
    </row>
    <row r="156" spans="1:66" x14ac:dyDescent="0.2">
      <c r="A156" s="3">
        <v>11</v>
      </c>
      <c r="B156">
        <v>7</v>
      </c>
      <c r="C156" s="9">
        <f t="shared" si="72"/>
        <v>4.166666666666667</v>
      </c>
      <c r="D156" s="9">
        <f t="shared" si="104"/>
        <v>1.3149999999999995</v>
      </c>
      <c r="E156" s="9">
        <f t="shared" si="105"/>
        <v>1.9761775417944831</v>
      </c>
      <c r="F156" s="9">
        <f t="shared" si="73"/>
        <v>4.166666666666667</v>
      </c>
      <c r="I156" s="68">
        <f t="shared" si="94"/>
        <v>171.10709750068028</v>
      </c>
      <c r="J156" s="85">
        <f t="shared" si="74"/>
        <v>106.54741238471533</v>
      </c>
      <c r="K156" s="89">
        <f t="shared" si="75"/>
        <v>287.46336728954668</v>
      </c>
      <c r="L156" s="80">
        <f t="shared" si="76"/>
        <v>0</v>
      </c>
      <c r="M156" s="86">
        <f t="shared" si="77"/>
        <v>394.01077967426204</v>
      </c>
      <c r="O156" s="68">
        <f t="shared" si="78"/>
        <v>77.836786098463648</v>
      </c>
      <c r="P156" s="76">
        <f t="shared" si="79"/>
        <v>106.54741238471533</v>
      </c>
      <c r="Q156" s="83">
        <f t="shared" si="57"/>
        <v>35.515804128238443</v>
      </c>
      <c r="R156" s="85">
        <f t="shared" si="80"/>
        <v>32.6918417729159</v>
      </c>
      <c r="S156" s="80">
        <f t="shared" si="81"/>
        <v>0</v>
      </c>
      <c r="T156" s="80">
        <f t="shared" si="82"/>
        <v>0</v>
      </c>
      <c r="U156" s="89">
        <f t="shared" si="102"/>
        <v>7.7836786098463655</v>
      </c>
      <c r="V156" s="70">
        <f t="shared" si="103"/>
        <v>32.6918417729159</v>
      </c>
      <c r="X156" s="68">
        <f t="shared" si="83"/>
        <v>105.00125779718304</v>
      </c>
      <c r="Y156" s="76">
        <f t="shared" si="58"/>
        <v>287.46336728954668</v>
      </c>
      <c r="Z156" s="77">
        <f t="shared" si="59"/>
        <v>32.6918417729159</v>
      </c>
      <c r="AA156" s="77">
        <f t="shared" si="84"/>
        <v>320.15520906246257</v>
      </c>
      <c r="AB156" s="70">
        <f t="shared" si="85"/>
        <v>22.052940677211154</v>
      </c>
      <c r="AC156" s="72">
        <f t="shared" si="86"/>
        <v>0</v>
      </c>
      <c r="AD156" s="80">
        <f t="shared" si="87"/>
        <v>0</v>
      </c>
      <c r="AE156" s="89">
        <f>Fishery!X162</f>
        <v>14.356770995335742</v>
      </c>
      <c r="AF156" s="89">
        <f t="shared" si="100"/>
        <v>1.0500125779718306</v>
      </c>
      <c r="AG156" s="70">
        <f t="shared" si="101"/>
        <v>14.356770995335742</v>
      </c>
      <c r="AI156" s="56">
        <f t="shared" si="60"/>
        <v>105.00325779718305</v>
      </c>
      <c r="AK156" s="68">
        <f t="shared" si="92"/>
        <v>1E-3</v>
      </c>
      <c r="AL156" s="57">
        <f t="shared" si="61"/>
        <v>0</v>
      </c>
      <c r="AM156" s="58">
        <f t="shared" si="62"/>
        <v>0</v>
      </c>
      <c r="AN156" s="58">
        <f t="shared" si="63"/>
        <v>0</v>
      </c>
      <c r="AO156" s="20">
        <f t="shared" si="64"/>
        <v>0</v>
      </c>
      <c r="AP156" s="20">
        <f t="shared" si="65"/>
        <v>0</v>
      </c>
      <c r="AQ156" s="58">
        <f t="shared" si="95"/>
        <v>0</v>
      </c>
      <c r="AR156" s="59">
        <f t="shared" si="66"/>
        <v>0</v>
      </c>
      <c r="AS156" s="64">
        <f t="shared" si="96"/>
        <v>0</v>
      </c>
      <c r="AT156" s="58">
        <f t="shared" si="97"/>
        <v>0</v>
      </c>
      <c r="AU156" s="89">
        <f>Fishery!Y162</f>
        <v>1.7988936365838156E-4</v>
      </c>
      <c r="AV156" s="80">
        <f t="shared" si="98"/>
        <v>1.0000000000000001E-5</v>
      </c>
      <c r="AW156" s="70">
        <f t="shared" si="99"/>
        <v>1.7988936365838156E-4</v>
      </c>
      <c r="BC156" s="68">
        <f t="shared" si="93"/>
        <v>1E-3</v>
      </c>
      <c r="BD156" s="57">
        <f t="shared" si="67"/>
        <v>0</v>
      </c>
      <c r="BE156" s="58">
        <f t="shared" si="68"/>
        <v>0</v>
      </c>
      <c r="BF156" s="58">
        <f t="shared" si="69"/>
        <v>0</v>
      </c>
      <c r="BG156" s="58">
        <f t="shared" si="70"/>
        <v>0</v>
      </c>
      <c r="BH156" s="58">
        <f t="shared" si="88"/>
        <v>0</v>
      </c>
      <c r="BI156" s="70">
        <f t="shared" si="71"/>
        <v>0</v>
      </c>
      <c r="BJ156" s="72">
        <f t="shared" si="89"/>
        <v>0</v>
      </c>
      <c r="BK156" s="58">
        <f t="shared" si="106"/>
        <v>0</v>
      </c>
      <c r="BL156" s="80">
        <f>Fishery!Z162</f>
        <v>1.209824091039493E-4</v>
      </c>
      <c r="BM156" s="80">
        <f t="shared" si="90"/>
        <v>5.0000000000000004E-6</v>
      </c>
      <c r="BN156" s="70">
        <f t="shared" si="91"/>
        <v>1.209824091039493E-4</v>
      </c>
    </row>
    <row r="157" spans="1:66" x14ac:dyDescent="0.2">
      <c r="A157" s="3">
        <v>11</v>
      </c>
      <c r="B157">
        <v>8</v>
      </c>
      <c r="C157" s="9">
        <f t="shared" si="72"/>
        <v>4.166666666666667</v>
      </c>
      <c r="D157" s="9">
        <f t="shared" si="104"/>
        <v>1.6500000000000015</v>
      </c>
      <c r="E157" s="9">
        <f t="shared" si="105"/>
        <v>2.4796144060539174</v>
      </c>
      <c r="F157" s="9">
        <f t="shared" si="73"/>
        <v>4.166666666666667</v>
      </c>
      <c r="I157" s="68">
        <f t="shared" si="94"/>
        <v>171.07104250777684</v>
      </c>
      <c r="J157" s="85">
        <f t="shared" si="74"/>
        <v>106.60642696472488</v>
      </c>
      <c r="K157" s="89">
        <f t="shared" si="75"/>
        <v>287.34133994050973</v>
      </c>
      <c r="L157" s="80">
        <f t="shared" si="76"/>
        <v>0</v>
      </c>
      <c r="M157" s="86">
        <f t="shared" si="77"/>
        <v>393.94776690523463</v>
      </c>
      <c r="O157" s="68">
        <f t="shared" si="78"/>
        <v>77.896312404741565</v>
      </c>
      <c r="P157" s="76">
        <f t="shared" si="79"/>
        <v>106.60642696472488</v>
      </c>
      <c r="Q157" s="83">
        <f t="shared" si="57"/>
        <v>35.535475654908289</v>
      </c>
      <c r="R157" s="85">
        <f t="shared" si="80"/>
        <v>32.709847404164663</v>
      </c>
      <c r="S157" s="80">
        <f t="shared" si="81"/>
        <v>0</v>
      </c>
      <c r="T157" s="80">
        <f t="shared" si="82"/>
        <v>0</v>
      </c>
      <c r="U157" s="89">
        <f t="shared" si="102"/>
        <v>7.789631240474157</v>
      </c>
      <c r="V157" s="70">
        <f t="shared" si="103"/>
        <v>32.709847404164663</v>
      </c>
      <c r="X157" s="68">
        <f t="shared" si="83"/>
        <v>104.97880578161235</v>
      </c>
      <c r="Y157" s="76">
        <f t="shared" si="58"/>
        <v>287.34133994050973</v>
      </c>
      <c r="Z157" s="77">
        <f t="shared" si="59"/>
        <v>32.709847404164663</v>
      </c>
      <c r="AA157" s="77">
        <f t="shared" si="84"/>
        <v>320.05118734467442</v>
      </c>
      <c r="AB157" s="70">
        <f t="shared" si="85"/>
        <v>22.047564671802441</v>
      </c>
      <c r="AC157" s="72">
        <f t="shared" si="86"/>
        <v>0</v>
      </c>
      <c r="AD157" s="80">
        <f t="shared" si="87"/>
        <v>0</v>
      </c>
      <c r="AE157" s="89">
        <f>Fishery!X163</f>
        <v>14.353701142148317</v>
      </c>
      <c r="AF157" s="89">
        <f t="shared" si="100"/>
        <v>1.0497880578161236</v>
      </c>
      <c r="AG157" s="70">
        <f t="shared" si="101"/>
        <v>14.353701142148317</v>
      </c>
      <c r="AI157" s="56">
        <f t="shared" si="60"/>
        <v>104.98080578161236</v>
      </c>
      <c r="AK157" s="68">
        <f t="shared" si="92"/>
        <v>1E-3</v>
      </c>
      <c r="AL157" s="130">
        <f t="shared" si="61"/>
        <v>0</v>
      </c>
      <c r="AM157" s="131">
        <f t="shared" si="62"/>
        <v>0</v>
      </c>
      <c r="AN157" s="131">
        <f t="shared" si="63"/>
        <v>0</v>
      </c>
      <c r="AO157" s="131">
        <f t="shared" si="64"/>
        <v>0</v>
      </c>
      <c r="AP157" s="131">
        <f t="shared" si="65"/>
        <v>0</v>
      </c>
      <c r="AQ157" s="131">
        <f t="shared" si="95"/>
        <v>0</v>
      </c>
      <c r="AR157" s="86">
        <f t="shared" si="66"/>
        <v>0</v>
      </c>
      <c r="AS157" s="130">
        <f t="shared" si="96"/>
        <v>0</v>
      </c>
      <c r="AT157" s="131">
        <f t="shared" si="97"/>
        <v>0</v>
      </c>
      <c r="AU157" s="89">
        <f>Fishery!Y163</f>
        <v>1.7988936365838156E-4</v>
      </c>
      <c r="AV157" s="89">
        <f t="shared" si="98"/>
        <v>1.0000000000000001E-5</v>
      </c>
      <c r="AW157" s="86">
        <f t="shared" si="99"/>
        <v>1.7988936365838156E-4</v>
      </c>
      <c r="BC157" s="68">
        <f t="shared" si="93"/>
        <v>1E-3</v>
      </c>
      <c r="BD157" s="57">
        <f t="shared" si="67"/>
        <v>0</v>
      </c>
      <c r="BE157" s="58">
        <f t="shared" si="68"/>
        <v>0</v>
      </c>
      <c r="BF157" s="58">
        <f t="shared" si="69"/>
        <v>0</v>
      </c>
      <c r="BG157" s="58">
        <f t="shared" si="70"/>
        <v>0</v>
      </c>
      <c r="BH157" s="58">
        <f t="shared" si="88"/>
        <v>0</v>
      </c>
      <c r="BI157" s="70">
        <f t="shared" si="71"/>
        <v>0</v>
      </c>
      <c r="BJ157" s="72">
        <f t="shared" si="89"/>
        <v>0</v>
      </c>
      <c r="BK157" s="58">
        <f t="shared" si="106"/>
        <v>0</v>
      </c>
      <c r="BL157" s="80">
        <f>Fishery!Z163</f>
        <v>1.209824091039493E-4</v>
      </c>
      <c r="BM157" s="80">
        <f t="shared" si="90"/>
        <v>5.0000000000000004E-6</v>
      </c>
      <c r="BN157" s="70">
        <f t="shared" si="91"/>
        <v>1.209824091039493E-4</v>
      </c>
    </row>
    <row r="158" spans="1:66" x14ac:dyDescent="0.2">
      <c r="A158" s="3">
        <v>11</v>
      </c>
      <c r="B158">
        <v>9</v>
      </c>
      <c r="C158" s="9">
        <f t="shared" si="72"/>
        <v>4.166666666666667</v>
      </c>
      <c r="D158" s="9">
        <f t="shared" si="104"/>
        <v>2.4750000000000023</v>
      </c>
      <c r="E158" s="9">
        <f t="shared" si="105"/>
        <v>3.719421609080876</v>
      </c>
      <c r="F158" s="9">
        <f t="shared" si="73"/>
        <v>4.166666666666667</v>
      </c>
      <c r="I158" s="68">
        <f t="shared" si="94"/>
        <v>171.03240460076378</v>
      </c>
      <c r="J158" s="85">
        <f t="shared" si="74"/>
        <v>106.6610864480385</v>
      </c>
      <c r="K158" s="89">
        <f t="shared" si="75"/>
        <v>287.21835464297908</v>
      </c>
      <c r="L158" s="80">
        <f t="shared" si="76"/>
        <v>0</v>
      </c>
      <c r="M158" s="86">
        <f t="shared" si="77"/>
        <v>393.87944109101761</v>
      </c>
      <c r="O158" s="68">
        <f t="shared" si="78"/>
        <v>77.953858142419364</v>
      </c>
      <c r="P158" s="76">
        <f t="shared" si="79"/>
        <v>106.6610864480385</v>
      </c>
      <c r="Q158" s="83">
        <f t="shared" ref="Q158:Q221" si="107">P158/$B$17</f>
        <v>35.553695482679501</v>
      </c>
      <c r="R158" s="85">
        <f t="shared" si="80"/>
        <v>32.727392984390484</v>
      </c>
      <c r="S158" s="80">
        <f t="shared" si="81"/>
        <v>0</v>
      </c>
      <c r="T158" s="80">
        <f t="shared" si="82"/>
        <v>0</v>
      </c>
      <c r="U158" s="89">
        <f t="shared" si="102"/>
        <v>7.7953858142419366</v>
      </c>
      <c r="V158" s="70">
        <f t="shared" si="103"/>
        <v>32.727392984390484</v>
      </c>
      <c r="X158" s="68">
        <f t="shared" si="83"/>
        <v>104.95757927913752</v>
      </c>
      <c r="Y158" s="76">
        <f t="shared" ref="Y158:Y221" si="108">X158*I158*$Y$11*$AJ$4</f>
        <v>287.21835464297908</v>
      </c>
      <c r="Z158" s="77">
        <f t="shared" ref="Z158:Z221" si="109">X158*O158*$Y$11*$AJ$5</f>
        <v>32.727392984390484</v>
      </c>
      <c r="AA158" s="77">
        <f t="shared" si="84"/>
        <v>319.94574762736954</v>
      </c>
      <c r="AB158" s="70">
        <f t="shared" si="85"/>
        <v>22.042071288235004</v>
      </c>
      <c r="AC158" s="72">
        <f t="shared" si="86"/>
        <v>0</v>
      </c>
      <c r="AD158" s="80">
        <f t="shared" si="87"/>
        <v>0</v>
      </c>
      <c r="AE158" s="89">
        <f>Fishery!X164</f>
        <v>14.350798852771444</v>
      </c>
      <c r="AF158" s="89">
        <f t="shared" si="100"/>
        <v>1.0495757927913751</v>
      </c>
      <c r="AG158" s="70">
        <f t="shared" si="101"/>
        <v>14.350798852771444</v>
      </c>
      <c r="AI158" s="56">
        <f t="shared" ref="AI158:AI221" si="110">X158+AK158+BC158</f>
        <v>104.95957927913753</v>
      </c>
      <c r="AK158" s="68">
        <f t="shared" si="92"/>
        <v>1E-3</v>
      </c>
      <c r="AL158" s="130">
        <f t="shared" ref="AL158:AL221" si="111">AK158*$AL$11*$AK$4*I158</f>
        <v>0</v>
      </c>
      <c r="AM158" s="131">
        <f t="shared" ref="AM158:AM221" si="112">AK158*$AL$11*$AK$5*O158</f>
        <v>0</v>
      </c>
      <c r="AN158" s="131">
        <f t="shared" ref="AN158:AN221" si="113">AK158*$AL$11*$AK$6*X158</f>
        <v>0</v>
      </c>
      <c r="AO158" s="131">
        <f t="shared" ref="AO158:AO221" si="114">AK158*$AL$11*$AK$6*AK158</f>
        <v>0</v>
      </c>
      <c r="AP158" s="131">
        <f t="shared" ref="AP158:AP221" si="115">AK158*$AL$11*$AK$6*BC158</f>
        <v>0</v>
      </c>
      <c r="AQ158" s="131">
        <f t="shared" si="95"/>
        <v>0</v>
      </c>
      <c r="AR158" s="86">
        <f t="shared" ref="AR158:AR221" si="116">AL158/$AO$4+AM158/$AO$5+SUM(AN158:AP158)/$AO$6</f>
        <v>0</v>
      </c>
      <c r="AS158" s="130">
        <f t="shared" si="96"/>
        <v>0</v>
      </c>
      <c r="AT158" s="131">
        <f t="shared" si="97"/>
        <v>0</v>
      </c>
      <c r="AU158" s="89">
        <f>Fishery!Y164</f>
        <v>1.7988936365838156E-4</v>
      </c>
      <c r="AV158" s="89">
        <f t="shared" si="98"/>
        <v>1.0000000000000001E-5</v>
      </c>
      <c r="AW158" s="86">
        <f t="shared" si="99"/>
        <v>1.7988936365838156E-4</v>
      </c>
      <c r="BC158" s="68">
        <f t="shared" si="93"/>
        <v>1E-3</v>
      </c>
      <c r="BD158" s="57">
        <f t="shared" ref="BD158:BD221" si="117">BC158*$BD$11*$AL$5*O158</f>
        <v>0</v>
      </c>
      <c r="BE158" s="58">
        <f t="shared" ref="BE158:BE221" si="118">BC158*$BD$11*$AL$6*X158</f>
        <v>0</v>
      </c>
      <c r="BF158" s="58">
        <f t="shared" ref="BF158:BF221" si="119">BC158*$BD$11*$AL$6*AK158</f>
        <v>0</v>
      </c>
      <c r="BG158" s="58">
        <f t="shared" ref="BG158:BG221" si="120">BC158*$BD$11*$AL$6*BC158</f>
        <v>0</v>
      </c>
      <c r="BH158" s="58">
        <f t="shared" si="88"/>
        <v>0</v>
      </c>
      <c r="BI158" s="70">
        <f t="shared" ref="BI158:BI221" si="121">BD158/$AO$5+SUM(BE158:BG158)/$AO$6</f>
        <v>0</v>
      </c>
      <c r="BJ158" s="72">
        <f t="shared" si="89"/>
        <v>0</v>
      </c>
      <c r="BK158" s="58">
        <f t="shared" si="106"/>
        <v>0</v>
      </c>
      <c r="BL158" s="80">
        <f>Fishery!Z164</f>
        <v>1.209824091039493E-4</v>
      </c>
      <c r="BM158" s="80">
        <f t="shared" si="90"/>
        <v>5.0000000000000004E-6</v>
      </c>
      <c r="BN158" s="70">
        <f t="shared" si="91"/>
        <v>1.209824091039493E-4</v>
      </c>
    </row>
    <row r="159" spans="1:66" x14ac:dyDescent="0.2">
      <c r="A159" s="3">
        <v>11</v>
      </c>
      <c r="B159">
        <v>10</v>
      </c>
      <c r="C159" s="9">
        <f t="shared" ref="C159:C222" si="122">$B$4/COUNT($B$30:$B$269)</f>
        <v>4.166666666666667</v>
      </c>
      <c r="D159" s="9">
        <f t="shared" si="104"/>
        <v>3.7900000000000045</v>
      </c>
      <c r="E159" s="9">
        <f t="shared" si="105"/>
        <v>5.6955991508753634</v>
      </c>
      <c r="F159" s="9">
        <f t="shared" ref="F159:F222" si="123">IF($B$5=1,C159,IF($B$5=2,D159,E159))</f>
        <v>4.166666666666667</v>
      </c>
      <c r="I159" s="68">
        <f t="shared" si="94"/>
        <v>170.99171056195902</v>
      </c>
      <c r="J159" s="85">
        <f t="shared" ref="J159:J222" si="124">P159</f>
        <v>106.7106092757395</v>
      </c>
      <c r="K159" s="89">
        <f t="shared" ref="K159:K222" si="125">Y159</f>
        <v>287.09438046292161</v>
      </c>
      <c r="L159" s="80">
        <f t="shared" ref="L159:L222" si="126">AL159</f>
        <v>0</v>
      </c>
      <c r="M159" s="86">
        <f t="shared" ref="M159:M222" si="127">SUM(J159:L159)</f>
        <v>393.80498973866111</v>
      </c>
      <c r="O159" s="68">
        <f t="shared" ref="O159:O222" si="128">MAX(0.001,(O158+Q158*(1-O158/$B$15)-V158))</f>
        <v>78.008612906612797</v>
      </c>
      <c r="P159" s="76">
        <f t="shared" ref="P159:P222" si="129">I159*O159*$B$14</f>
        <v>106.7106092757395</v>
      </c>
      <c r="Q159" s="83">
        <f t="shared" si="107"/>
        <v>35.570203091913164</v>
      </c>
      <c r="R159" s="85">
        <f t="shared" ref="R159:R222" si="130">Z159</f>
        <v>32.744035251171901</v>
      </c>
      <c r="S159" s="80">
        <f t="shared" ref="S159:S222" si="131">AM159</f>
        <v>0</v>
      </c>
      <c r="T159" s="80">
        <f t="shared" ref="T159:T222" si="132">BD159</f>
        <v>0</v>
      </c>
      <c r="U159" s="89">
        <f t="shared" si="102"/>
        <v>7.8008612906612802</v>
      </c>
      <c r="V159" s="70">
        <f t="shared" si="103"/>
        <v>32.744035251171901</v>
      </c>
      <c r="X159" s="68">
        <f t="shared" ref="X159:X222" si="133">MAX(0.001,(X158+AB158*(1-X158/$Y$12)-AG158))</f>
        <v>104.93724356556332</v>
      </c>
      <c r="Y159" s="76">
        <f t="shared" si="108"/>
        <v>287.09438046292161</v>
      </c>
      <c r="Z159" s="77">
        <f t="shared" si="109"/>
        <v>32.744035251171901</v>
      </c>
      <c r="AA159" s="77">
        <f t="shared" ref="AA159:AA222" si="134">SUM(Y159:Z159)</f>
        <v>319.83841571409351</v>
      </c>
      <c r="AB159" s="70">
        <f t="shared" ref="AB159:AB222" si="135">Y159/$AO$4+Z159/$AO$5</f>
        <v>22.036403185329089</v>
      </c>
      <c r="AC159" s="72">
        <f t="shared" ref="AC159:AC222" si="136">AN159</f>
        <v>0</v>
      </c>
      <c r="AD159" s="80">
        <f t="shared" ref="AD159:AD222" si="137">BE159</f>
        <v>0</v>
      </c>
      <c r="AE159" s="89">
        <f>Fishery!X165</f>
        <v>14.348018360528433</v>
      </c>
      <c r="AF159" s="89">
        <f t="shared" si="100"/>
        <v>1.0493724356556333</v>
      </c>
      <c r="AG159" s="70">
        <f t="shared" si="101"/>
        <v>14.348018360528433</v>
      </c>
      <c r="AI159" s="56">
        <f t="shared" si="110"/>
        <v>104.93924356556333</v>
      </c>
      <c r="AK159" s="68">
        <f t="shared" si="92"/>
        <v>1E-3</v>
      </c>
      <c r="AL159" s="130">
        <f t="shared" si="111"/>
        <v>0</v>
      </c>
      <c r="AM159" s="131">
        <f t="shared" si="112"/>
        <v>0</v>
      </c>
      <c r="AN159" s="131">
        <f t="shared" si="113"/>
        <v>0</v>
      </c>
      <c r="AO159" s="131">
        <f t="shared" si="114"/>
        <v>0</v>
      </c>
      <c r="AP159" s="131">
        <f t="shared" si="115"/>
        <v>0</v>
      </c>
      <c r="AQ159" s="131">
        <f t="shared" si="95"/>
        <v>0</v>
      </c>
      <c r="AR159" s="86">
        <f t="shared" si="116"/>
        <v>0</v>
      </c>
      <c r="AS159" s="130">
        <f t="shared" si="96"/>
        <v>0</v>
      </c>
      <c r="AT159" s="131">
        <f t="shared" si="97"/>
        <v>0</v>
      </c>
      <c r="AU159" s="89">
        <f>Fishery!Y165</f>
        <v>1.7988936365838156E-4</v>
      </c>
      <c r="AV159" s="89">
        <f t="shared" si="98"/>
        <v>1.0000000000000001E-5</v>
      </c>
      <c r="AW159" s="86">
        <f t="shared" si="99"/>
        <v>1.7988936365838156E-4</v>
      </c>
      <c r="BC159" s="68">
        <f t="shared" si="93"/>
        <v>1E-3</v>
      </c>
      <c r="BD159" s="57">
        <f t="shared" si="117"/>
        <v>0</v>
      </c>
      <c r="BE159" s="58">
        <f t="shared" si="118"/>
        <v>0</v>
      </c>
      <c r="BF159" s="58">
        <f t="shared" si="119"/>
        <v>0</v>
      </c>
      <c r="BG159" s="58">
        <f t="shared" si="120"/>
        <v>0</v>
      </c>
      <c r="BH159" s="58">
        <f t="shared" ref="BH159:BH222" si="138">SUM(BD159:BG159)</f>
        <v>0</v>
      </c>
      <c r="BI159" s="70">
        <f t="shared" si="121"/>
        <v>0</v>
      </c>
      <c r="BJ159" s="72">
        <f t="shared" ref="BJ159:BJ222" si="139">AP159</f>
        <v>0</v>
      </c>
      <c r="BK159" s="58">
        <f t="shared" si="106"/>
        <v>0</v>
      </c>
      <c r="BL159" s="80">
        <f>Fishery!Z165</f>
        <v>1.209824091039493E-4</v>
      </c>
      <c r="BM159" s="80">
        <f t="shared" ref="BM159:BM222" si="140">$BD$14*BC159</f>
        <v>5.0000000000000004E-6</v>
      </c>
      <c r="BN159" s="70">
        <f t="shared" ref="BN159:BN222" si="141">MAX(BM159,SUM(BJ159:BL159))</f>
        <v>1.209824091039493E-4</v>
      </c>
    </row>
    <row r="160" spans="1:66" x14ac:dyDescent="0.2">
      <c r="A160" s="3">
        <v>11</v>
      </c>
      <c r="B160">
        <v>11</v>
      </c>
      <c r="C160" s="9">
        <f t="shared" si="122"/>
        <v>4.166666666666667</v>
      </c>
      <c r="D160" s="9">
        <f t="shared" si="104"/>
        <v>5.5949999999999998</v>
      </c>
      <c r="E160" s="9">
        <f t="shared" si="105"/>
        <v>8.4081470314373661</v>
      </c>
      <c r="F160" s="9">
        <f t="shared" si="123"/>
        <v>4.166666666666667</v>
      </c>
      <c r="I160" s="68">
        <f t="shared" si="94"/>
        <v>170.95108349979967</v>
      </c>
      <c r="J160" s="85">
        <f t="shared" si="124"/>
        <v>106.75553063182419</v>
      </c>
      <c r="K160" s="89">
        <f t="shared" si="125"/>
        <v>286.97215672349012</v>
      </c>
      <c r="L160" s="80">
        <f t="shared" si="126"/>
        <v>0</v>
      </c>
      <c r="M160" s="86">
        <f t="shared" si="127"/>
        <v>393.72768735531429</v>
      </c>
      <c r="O160" s="68">
        <f t="shared" si="128"/>
        <v>78.059998543347405</v>
      </c>
      <c r="P160" s="76">
        <f t="shared" si="129"/>
        <v>106.75553063182419</v>
      </c>
      <c r="Q160" s="83">
        <f t="shared" si="107"/>
        <v>35.585176877274726</v>
      </c>
      <c r="R160" s="85">
        <f t="shared" si="130"/>
        <v>32.759438661064628</v>
      </c>
      <c r="S160" s="80">
        <f t="shared" si="131"/>
        <v>0</v>
      </c>
      <c r="T160" s="80">
        <f t="shared" si="132"/>
        <v>0</v>
      </c>
      <c r="U160" s="89">
        <f t="shared" si="102"/>
        <v>7.8059998543347406</v>
      </c>
      <c r="V160" s="70">
        <f t="shared" si="103"/>
        <v>32.759438661064628</v>
      </c>
      <c r="X160" s="68">
        <f t="shared" si="133"/>
        <v>104.91749702913786</v>
      </c>
      <c r="Y160" s="76">
        <f t="shared" si="108"/>
        <v>286.97215672349012</v>
      </c>
      <c r="Z160" s="77">
        <f t="shared" si="109"/>
        <v>32.759438661064628</v>
      </c>
      <c r="AA160" s="77">
        <f t="shared" si="134"/>
        <v>319.73159538455474</v>
      </c>
      <c r="AB160" s="70">
        <f t="shared" si="135"/>
        <v>22.03068962785121</v>
      </c>
      <c r="AC160" s="72">
        <f t="shared" si="136"/>
        <v>0</v>
      </c>
      <c r="AD160" s="80">
        <f t="shared" si="137"/>
        <v>0</v>
      </c>
      <c r="AE160" s="89">
        <f>Fishery!X166</f>
        <v>14.345318426190895</v>
      </c>
      <c r="AF160" s="89">
        <f t="shared" si="100"/>
        <v>1.0491749702913786</v>
      </c>
      <c r="AG160" s="70">
        <f t="shared" si="101"/>
        <v>14.345318426190895</v>
      </c>
      <c r="AI160" s="56">
        <f t="shared" si="110"/>
        <v>104.91949702913787</v>
      </c>
      <c r="AK160" s="68">
        <f t="shared" ref="AK160:AK223" si="142">MAX(0.001,AK159+AR159*(1-AK159/$AL$12)-AW159)</f>
        <v>1E-3</v>
      </c>
      <c r="AL160" s="57">
        <f t="shared" si="111"/>
        <v>0</v>
      </c>
      <c r="AM160" s="58">
        <f t="shared" si="112"/>
        <v>0</v>
      </c>
      <c r="AN160" s="58">
        <f t="shared" si="113"/>
        <v>0</v>
      </c>
      <c r="AO160" s="20">
        <f t="shared" si="114"/>
        <v>0</v>
      </c>
      <c r="AP160" s="20">
        <f t="shared" si="115"/>
        <v>0</v>
      </c>
      <c r="AQ160" s="58">
        <f t="shared" si="95"/>
        <v>0</v>
      </c>
      <c r="AR160" s="59">
        <f t="shared" si="116"/>
        <v>0</v>
      </c>
      <c r="AS160" s="64">
        <f t="shared" si="96"/>
        <v>0</v>
      </c>
      <c r="AT160" s="58">
        <f t="shared" si="97"/>
        <v>0</v>
      </c>
      <c r="AU160" s="89">
        <f>Fishery!Y166</f>
        <v>1.7988936365838156E-4</v>
      </c>
      <c r="AV160" s="80">
        <f t="shared" si="98"/>
        <v>1.0000000000000001E-5</v>
      </c>
      <c r="AW160" s="70">
        <f t="shared" si="99"/>
        <v>1.7988936365838156E-4</v>
      </c>
      <c r="BC160" s="68">
        <f t="shared" ref="BC160:BC223" si="143">MAX(0.001,BC159+BI159*(1-BC159/$BD$12)-BN159)</f>
        <v>1E-3</v>
      </c>
      <c r="BD160" s="57">
        <f t="shared" si="117"/>
        <v>0</v>
      </c>
      <c r="BE160" s="58">
        <f t="shared" si="118"/>
        <v>0</v>
      </c>
      <c r="BF160" s="58">
        <f t="shared" si="119"/>
        <v>0</v>
      </c>
      <c r="BG160" s="58">
        <f t="shared" si="120"/>
        <v>0</v>
      </c>
      <c r="BH160" s="58">
        <f t="shared" si="138"/>
        <v>0</v>
      </c>
      <c r="BI160" s="70">
        <f t="shared" si="121"/>
        <v>0</v>
      </c>
      <c r="BJ160" s="72">
        <f t="shared" si="139"/>
        <v>0</v>
      </c>
      <c r="BK160" s="58">
        <f t="shared" si="106"/>
        <v>0</v>
      </c>
      <c r="BL160" s="80">
        <f>Fishery!Z166</f>
        <v>1.209824091039493E-4</v>
      </c>
      <c r="BM160" s="80">
        <f t="shared" si="140"/>
        <v>5.0000000000000004E-6</v>
      </c>
      <c r="BN160" s="70">
        <f t="shared" si="141"/>
        <v>1.209824091039493E-4</v>
      </c>
    </row>
    <row r="161" spans="1:66" x14ac:dyDescent="0.2">
      <c r="A161" s="1">
        <v>11</v>
      </c>
      <c r="B161" s="2">
        <v>12</v>
      </c>
      <c r="C161" s="9">
        <f t="shared" si="122"/>
        <v>4.166666666666667</v>
      </c>
      <c r="D161" s="9">
        <f t="shared" si="104"/>
        <v>7.8900000000000023</v>
      </c>
      <c r="E161" s="9">
        <f t="shared" si="105"/>
        <v>11.857065250766906</v>
      </c>
      <c r="F161" s="9">
        <f t="shared" si="123"/>
        <v>4.166666666666667</v>
      </c>
      <c r="I161" s="68">
        <f t="shared" ref="I161:I224" si="144">MAX(0.001,(I160+I160*($B$8*F160)*(1-I160/$B$9)-M160))+M160*$B$11</f>
        <v>170.91319125512726</v>
      </c>
      <c r="J161" s="85">
        <f t="shared" si="124"/>
        <v>106.79744278283246</v>
      </c>
      <c r="K161" s="89">
        <f t="shared" si="125"/>
        <v>286.85573830242566</v>
      </c>
      <c r="L161" s="80">
        <f t="shared" si="126"/>
        <v>0</v>
      </c>
      <c r="M161" s="86">
        <f t="shared" si="127"/>
        <v>393.6531810852581</v>
      </c>
      <c r="O161" s="68">
        <f t="shared" si="128"/>
        <v>78.107957904352673</v>
      </c>
      <c r="P161" s="76">
        <f t="shared" si="129"/>
        <v>106.79744278283246</v>
      </c>
      <c r="Q161" s="83">
        <f t="shared" si="107"/>
        <v>35.59914759427749</v>
      </c>
      <c r="R161" s="85">
        <f t="shared" si="130"/>
        <v>32.773532235001959</v>
      </c>
      <c r="S161" s="80">
        <f t="shared" si="131"/>
        <v>0</v>
      </c>
      <c r="T161" s="80">
        <f t="shared" si="132"/>
        <v>0</v>
      </c>
      <c r="U161" s="89">
        <f t="shared" si="102"/>
        <v>7.8107957904352681</v>
      </c>
      <c r="V161" s="70">
        <f t="shared" si="103"/>
        <v>32.773532235001959</v>
      </c>
      <c r="X161" s="68">
        <f t="shared" si="133"/>
        <v>104.89818551886505</v>
      </c>
      <c r="Y161" s="76">
        <f t="shared" si="108"/>
        <v>286.85573830242566</v>
      </c>
      <c r="Z161" s="77">
        <f t="shared" si="109"/>
        <v>32.773532235001959</v>
      </c>
      <c r="AA161" s="77">
        <f t="shared" si="134"/>
        <v>319.6292705374276</v>
      </c>
      <c r="AB161" s="70">
        <f t="shared" si="135"/>
        <v>22.02517517327685</v>
      </c>
      <c r="AC161" s="72">
        <f t="shared" si="136"/>
        <v>0</v>
      </c>
      <c r="AD161" s="80">
        <f t="shared" si="137"/>
        <v>0</v>
      </c>
      <c r="AE161" s="89">
        <f>Fishery!X167</f>
        <v>14.34267797276798</v>
      </c>
      <c r="AF161" s="89">
        <f t="shared" si="100"/>
        <v>1.0489818551886505</v>
      </c>
      <c r="AG161" s="70">
        <f t="shared" si="101"/>
        <v>14.34267797276798</v>
      </c>
      <c r="AI161" s="56">
        <f t="shared" si="110"/>
        <v>104.90018551886506</v>
      </c>
      <c r="AK161" s="68">
        <f t="shared" si="142"/>
        <v>1E-3</v>
      </c>
      <c r="AL161" s="57">
        <f t="shared" si="111"/>
        <v>0</v>
      </c>
      <c r="AM161" s="58">
        <f t="shared" si="112"/>
        <v>0</v>
      </c>
      <c r="AN161" s="58">
        <f t="shared" si="113"/>
        <v>0</v>
      </c>
      <c r="AO161" s="20">
        <f t="shared" si="114"/>
        <v>0</v>
      </c>
      <c r="AP161" s="20">
        <f t="shared" si="115"/>
        <v>0</v>
      </c>
      <c r="AQ161" s="58">
        <f t="shared" ref="AQ161:AQ224" si="145">SUM(AL161:AP161)</f>
        <v>0</v>
      </c>
      <c r="AR161" s="59">
        <f t="shared" si="116"/>
        <v>0</v>
      </c>
      <c r="AS161" s="64">
        <f t="shared" ref="AS161:AS224" si="146">AO161</f>
        <v>0</v>
      </c>
      <c r="AT161" s="58">
        <f t="shared" ref="AT161:AT224" si="147">BF161</f>
        <v>0</v>
      </c>
      <c r="AU161" s="89">
        <f>Fishery!Y167</f>
        <v>1.7988936365838156E-4</v>
      </c>
      <c r="AV161" s="80">
        <f t="shared" si="98"/>
        <v>1.0000000000000001E-5</v>
      </c>
      <c r="AW161" s="70">
        <f t="shared" si="99"/>
        <v>1.7988936365838156E-4</v>
      </c>
      <c r="BC161" s="68">
        <f t="shared" si="143"/>
        <v>1E-3</v>
      </c>
      <c r="BD161" s="57">
        <f t="shared" si="117"/>
        <v>0</v>
      </c>
      <c r="BE161" s="58">
        <f t="shared" si="118"/>
        <v>0</v>
      </c>
      <c r="BF161" s="58">
        <f t="shared" si="119"/>
        <v>0</v>
      </c>
      <c r="BG161" s="58">
        <f t="shared" si="120"/>
        <v>0</v>
      </c>
      <c r="BH161" s="58">
        <f t="shared" si="138"/>
        <v>0</v>
      </c>
      <c r="BI161" s="70">
        <f t="shared" si="121"/>
        <v>0</v>
      </c>
      <c r="BJ161" s="72">
        <f t="shared" si="139"/>
        <v>0</v>
      </c>
      <c r="BK161" s="58">
        <f t="shared" si="106"/>
        <v>0</v>
      </c>
      <c r="BL161" s="80">
        <f>Fishery!Z167</f>
        <v>1.209824091039493E-4</v>
      </c>
      <c r="BM161" s="80">
        <f t="shared" si="140"/>
        <v>5.0000000000000004E-6</v>
      </c>
      <c r="BN161" s="70">
        <f t="shared" si="141"/>
        <v>1.209824091039493E-4</v>
      </c>
    </row>
    <row r="162" spans="1:66" x14ac:dyDescent="0.2">
      <c r="A162" s="4">
        <v>12</v>
      </c>
      <c r="B162">
        <v>1</v>
      </c>
      <c r="C162" s="9">
        <f t="shared" si="122"/>
        <v>4.166666666666667</v>
      </c>
      <c r="D162" s="9">
        <f t="shared" si="104"/>
        <v>8.6</v>
      </c>
      <c r="E162" s="9">
        <f t="shared" si="105"/>
        <v>9.5552064770969736</v>
      </c>
      <c r="F162" s="9">
        <f t="shared" si="123"/>
        <v>4.166666666666667</v>
      </c>
      <c r="I162" s="68">
        <f t="shared" si="144"/>
        <v>170.88000905368381</v>
      </c>
      <c r="J162" s="85">
        <f t="shared" si="124"/>
        <v>106.83827805322399</v>
      </c>
      <c r="K162" s="89">
        <f t="shared" si="125"/>
        <v>286.74853845585346</v>
      </c>
      <c r="L162" s="80">
        <f t="shared" si="126"/>
        <v>0</v>
      </c>
      <c r="M162" s="86">
        <f t="shared" si="127"/>
        <v>393.58681650907744</v>
      </c>
      <c r="O162" s="68">
        <f t="shared" si="128"/>
        <v>78.152996541903548</v>
      </c>
      <c r="P162" s="76">
        <f t="shared" si="129"/>
        <v>106.83827805322399</v>
      </c>
      <c r="Q162" s="83">
        <f t="shared" si="107"/>
        <v>35.612759351074665</v>
      </c>
      <c r="R162" s="85">
        <f t="shared" si="130"/>
        <v>32.786540769809683</v>
      </c>
      <c r="S162" s="80">
        <f t="shared" si="131"/>
        <v>0</v>
      </c>
      <c r="T162" s="80">
        <f t="shared" si="132"/>
        <v>0</v>
      </c>
      <c r="U162" s="89">
        <f t="shared" si="102"/>
        <v>7.8152996541903548</v>
      </c>
      <c r="V162" s="70">
        <f t="shared" si="103"/>
        <v>32.786540769809683</v>
      </c>
      <c r="X162" s="68">
        <f t="shared" si="133"/>
        <v>104.87934634800092</v>
      </c>
      <c r="Y162" s="76">
        <f t="shared" si="108"/>
        <v>286.74853845585346</v>
      </c>
      <c r="Z162" s="77">
        <f t="shared" si="109"/>
        <v>32.786540769809683</v>
      </c>
      <c r="AA162" s="77">
        <f t="shared" si="134"/>
        <v>319.53507922566314</v>
      </c>
      <c r="AB162" s="70">
        <f t="shared" si="135"/>
        <v>22.020101249717051</v>
      </c>
      <c r="AC162" s="72">
        <f t="shared" si="136"/>
        <v>0</v>
      </c>
      <c r="AD162" s="80">
        <f t="shared" si="137"/>
        <v>0</v>
      </c>
      <c r="AE162" s="89">
        <f>Fishery!X168</f>
        <v>14.340102102083073</v>
      </c>
      <c r="AF162" s="89">
        <f t="shared" si="100"/>
        <v>1.0487934634800093</v>
      </c>
      <c r="AG162" s="70">
        <f t="shared" si="101"/>
        <v>14.340102102083073</v>
      </c>
      <c r="AI162" s="56">
        <f t="shared" si="110"/>
        <v>104.88134634800093</v>
      </c>
      <c r="AK162" s="68">
        <f t="shared" si="142"/>
        <v>1E-3</v>
      </c>
      <c r="AL162" s="57">
        <f t="shared" si="111"/>
        <v>0</v>
      </c>
      <c r="AM162" s="58">
        <f t="shared" si="112"/>
        <v>0</v>
      </c>
      <c r="AN162" s="58">
        <f t="shared" si="113"/>
        <v>0</v>
      </c>
      <c r="AO162" s="20">
        <f t="shared" si="114"/>
        <v>0</v>
      </c>
      <c r="AP162" s="20">
        <f t="shared" si="115"/>
        <v>0</v>
      </c>
      <c r="AQ162" s="58">
        <f t="shared" si="145"/>
        <v>0</v>
      </c>
      <c r="AR162" s="59">
        <f t="shared" si="116"/>
        <v>0</v>
      </c>
      <c r="AS162" s="64">
        <f t="shared" si="146"/>
        <v>0</v>
      </c>
      <c r="AT162" s="58">
        <f t="shared" si="147"/>
        <v>0</v>
      </c>
      <c r="AU162" s="89">
        <f>Fishery!Y168</f>
        <v>1.7988936365838156E-4</v>
      </c>
      <c r="AV162" s="80">
        <f t="shared" si="98"/>
        <v>1.0000000000000001E-5</v>
      </c>
      <c r="AW162" s="70">
        <f t="shared" si="99"/>
        <v>1.7988936365838156E-4</v>
      </c>
      <c r="BC162" s="68">
        <f t="shared" si="143"/>
        <v>1E-3</v>
      </c>
      <c r="BD162" s="57">
        <f t="shared" si="117"/>
        <v>0</v>
      </c>
      <c r="BE162" s="58">
        <f t="shared" si="118"/>
        <v>0</v>
      </c>
      <c r="BF162" s="58">
        <f t="shared" si="119"/>
        <v>0</v>
      </c>
      <c r="BG162" s="58">
        <f t="shared" si="120"/>
        <v>0</v>
      </c>
      <c r="BH162" s="58">
        <f t="shared" si="138"/>
        <v>0</v>
      </c>
      <c r="BI162" s="70">
        <f t="shared" si="121"/>
        <v>0</v>
      </c>
      <c r="BJ162" s="72">
        <f t="shared" si="139"/>
        <v>0</v>
      </c>
      <c r="BK162" s="58">
        <f t="shared" si="106"/>
        <v>0</v>
      </c>
      <c r="BL162" s="80">
        <f>Fishery!Z168</f>
        <v>1.209824091039493E-4</v>
      </c>
      <c r="BM162" s="80">
        <f t="shared" si="140"/>
        <v>5.0000000000000004E-6</v>
      </c>
      <c r="BN162" s="70">
        <f t="shared" si="141"/>
        <v>1.209824091039493E-4</v>
      </c>
    </row>
    <row r="163" spans="1:66" x14ac:dyDescent="0.2">
      <c r="A163" s="4">
        <v>12</v>
      </c>
      <c r="B163">
        <v>2</v>
      </c>
      <c r="C163" s="9">
        <f t="shared" si="122"/>
        <v>4.166666666666667</v>
      </c>
      <c r="D163" s="9">
        <f t="shared" si="104"/>
        <v>6.990000000000002</v>
      </c>
      <c r="E163" s="9">
        <f t="shared" si="105"/>
        <v>7.7663829389427752</v>
      </c>
      <c r="F163" s="9">
        <f t="shared" si="123"/>
        <v>4.166666666666667</v>
      </c>
      <c r="I163" s="68">
        <f t="shared" si="144"/>
        <v>170.85195309425595</v>
      </c>
      <c r="J163" s="85">
        <f t="shared" si="124"/>
        <v>106.87947531748748</v>
      </c>
      <c r="K163" s="89">
        <f t="shared" si="125"/>
        <v>286.6517604479759</v>
      </c>
      <c r="L163" s="80">
        <f t="shared" si="126"/>
        <v>0</v>
      </c>
      <c r="M163" s="86">
        <f t="shared" si="127"/>
        <v>393.53123576546341</v>
      </c>
      <c r="O163" s="68">
        <f t="shared" si="128"/>
        <v>78.195971264756338</v>
      </c>
      <c r="P163" s="76">
        <f t="shared" si="129"/>
        <v>106.87947531748748</v>
      </c>
      <c r="Q163" s="83">
        <f t="shared" si="107"/>
        <v>35.626491772495825</v>
      </c>
      <c r="R163" s="85">
        <f t="shared" si="130"/>
        <v>32.798882917387225</v>
      </c>
      <c r="S163" s="80">
        <f t="shared" si="131"/>
        <v>0</v>
      </c>
      <c r="T163" s="80">
        <f t="shared" si="132"/>
        <v>0</v>
      </c>
      <c r="U163" s="89">
        <f t="shared" si="102"/>
        <v>7.8195971264756343</v>
      </c>
      <c r="V163" s="70">
        <f t="shared" si="103"/>
        <v>32.798882917387225</v>
      </c>
      <c r="X163" s="68">
        <f t="shared" si="133"/>
        <v>104.86116607701115</v>
      </c>
      <c r="Y163" s="76">
        <f t="shared" si="108"/>
        <v>286.6517604479759</v>
      </c>
      <c r="Z163" s="77">
        <f t="shared" si="109"/>
        <v>32.798882917387225</v>
      </c>
      <c r="AA163" s="77">
        <f t="shared" si="134"/>
        <v>319.45064336536313</v>
      </c>
      <c r="AB163" s="70">
        <f t="shared" si="135"/>
        <v>22.015595392671898</v>
      </c>
      <c r="AC163" s="72">
        <f t="shared" si="136"/>
        <v>0</v>
      </c>
      <c r="AD163" s="80">
        <f t="shared" si="137"/>
        <v>0</v>
      </c>
      <c r="AE163" s="89">
        <f>Fishery!X169</f>
        <v>14.337616322458056</v>
      </c>
      <c r="AF163" s="89">
        <f t="shared" si="100"/>
        <v>1.0486116607701115</v>
      </c>
      <c r="AG163" s="70">
        <f t="shared" si="101"/>
        <v>14.337616322458056</v>
      </c>
      <c r="AI163" s="56">
        <f t="shared" si="110"/>
        <v>104.86316607701116</v>
      </c>
      <c r="AK163" s="68">
        <f t="shared" si="142"/>
        <v>1E-3</v>
      </c>
      <c r="AL163" s="57">
        <f t="shared" si="111"/>
        <v>0</v>
      </c>
      <c r="AM163" s="58">
        <f t="shared" si="112"/>
        <v>0</v>
      </c>
      <c r="AN163" s="58">
        <f t="shared" si="113"/>
        <v>0</v>
      </c>
      <c r="AO163" s="20">
        <f t="shared" si="114"/>
        <v>0</v>
      </c>
      <c r="AP163" s="20">
        <f t="shared" si="115"/>
        <v>0</v>
      </c>
      <c r="AQ163" s="58">
        <f t="shared" si="145"/>
        <v>0</v>
      </c>
      <c r="AR163" s="59">
        <f t="shared" si="116"/>
        <v>0</v>
      </c>
      <c r="AS163" s="64">
        <f t="shared" si="146"/>
        <v>0</v>
      </c>
      <c r="AT163" s="58">
        <f t="shared" si="147"/>
        <v>0</v>
      </c>
      <c r="AU163" s="89">
        <f>Fishery!Y169</f>
        <v>1.7988936365838156E-4</v>
      </c>
      <c r="AV163" s="80">
        <f t="shared" ref="AV163:AV226" si="148">$AL$14*AK163</f>
        <v>1.0000000000000001E-5</v>
      </c>
      <c r="AW163" s="70">
        <f t="shared" ref="AW163:AW226" si="149">MAX(AV163,SUM(AS163:AU163))</f>
        <v>1.7988936365838156E-4</v>
      </c>
      <c r="BC163" s="68">
        <f t="shared" si="143"/>
        <v>1E-3</v>
      </c>
      <c r="BD163" s="57">
        <f t="shared" si="117"/>
        <v>0</v>
      </c>
      <c r="BE163" s="58">
        <f t="shared" si="118"/>
        <v>0</v>
      </c>
      <c r="BF163" s="58">
        <f t="shared" si="119"/>
        <v>0</v>
      </c>
      <c r="BG163" s="58">
        <f t="shared" si="120"/>
        <v>0</v>
      </c>
      <c r="BH163" s="58">
        <f t="shared" si="138"/>
        <v>0</v>
      </c>
      <c r="BI163" s="70">
        <f t="shared" si="121"/>
        <v>0</v>
      </c>
      <c r="BJ163" s="72">
        <f t="shared" si="139"/>
        <v>0</v>
      </c>
      <c r="BK163" s="58">
        <f t="shared" si="106"/>
        <v>0</v>
      </c>
      <c r="BL163" s="80">
        <f>Fishery!Z169</f>
        <v>1.209824091039493E-4</v>
      </c>
      <c r="BM163" s="80">
        <f t="shared" si="140"/>
        <v>5.0000000000000004E-6</v>
      </c>
      <c r="BN163" s="70">
        <f t="shared" si="141"/>
        <v>1.209824091039493E-4</v>
      </c>
    </row>
    <row r="164" spans="1:66" x14ac:dyDescent="0.2">
      <c r="A164" s="4">
        <v>12</v>
      </c>
      <c r="B164">
        <v>3</v>
      </c>
      <c r="C164" s="9">
        <f t="shared" si="122"/>
        <v>4.166666666666667</v>
      </c>
      <c r="D164" s="9">
        <f t="shared" si="104"/>
        <v>4.875</v>
      </c>
      <c r="E164" s="9">
        <f t="shared" si="105"/>
        <v>5.416468787889273</v>
      </c>
      <c r="F164" s="9">
        <f t="shared" si="123"/>
        <v>4.166666666666667</v>
      </c>
      <c r="I164" s="68">
        <f t="shared" si="144"/>
        <v>170.82774895067422</v>
      </c>
      <c r="J164" s="85">
        <f t="shared" si="124"/>
        <v>106.92140511490635</v>
      </c>
      <c r="K164" s="89">
        <f t="shared" si="125"/>
        <v>286.56389087933161</v>
      </c>
      <c r="L164" s="80">
        <f t="shared" si="126"/>
        <v>0</v>
      </c>
      <c r="M164" s="86">
        <f t="shared" si="127"/>
        <v>393.48529599423796</v>
      </c>
      <c r="O164" s="68">
        <f t="shared" si="128"/>
        <v>78.237731992958771</v>
      </c>
      <c r="P164" s="76">
        <f t="shared" si="129"/>
        <v>106.92140511490635</v>
      </c>
      <c r="Q164" s="83">
        <f t="shared" si="107"/>
        <v>35.64046837163545</v>
      </c>
      <c r="R164" s="85">
        <f t="shared" si="130"/>
        <v>32.81098801452675</v>
      </c>
      <c r="S164" s="80">
        <f t="shared" si="131"/>
        <v>0</v>
      </c>
      <c r="T164" s="80">
        <f t="shared" si="132"/>
        <v>0</v>
      </c>
      <c r="U164" s="89">
        <f t="shared" si="102"/>
        <v>7.8237731992958777</v>
      </c>
      <c r="V164" s="70">
        <f t="shared" si="103"/>
        <v>32.81098801452675</v>
      </c>
      <c r="X164" s="68">
        <f t="shared" si="133"/>
        <v>104.84387513137416</v>
      </c>
      <c r="Y164" s="76">
        <f t="shared" si="108"/>
        <v>286.56389087933161</v>
      </c>
      <c r="Z164" s="77">
        <f t="shared" si="109"/>
        <v>32.81098801452675</v>
      </c>
      <c r="AA164" s="77">
        <f t="shared" si="134"/>
        <v>319.37487889385835</v>
      </c>
      <c r="AB164" s="70">
        <f t="shared" si="135"/>
        <v>22.011616681774068</v>
      </c>
      <c r="AC164" s="72">
        <f t="shared" si="136"/>
        <v>0</v>
      </c>
      <c r="AD164" s="80">
        <f t="shared" si="137"/>
        <v>0</v>
      </c>
      <c r="AE164" s="89">
        <f>Fishery!X170</f>
        <v>14.335252139856715</v>
      </c>
      <c r="AF164" s="89">
        <f t="shared" si="100"/>
        <v>1.0484387513137416</v>
      </c>
      <c r="AG164" s="70">
        <f t="shared" si="101"/>
        <v>14.335252139856715</v>
      </c>
      <c r="AI164" s="56">
        <f t="shared" si="110"/>
        <v>104.84587513137417</v>
      </c>
      <c r="AK164" s="68">
        <f t="shared" si="142"/>
        <v>1E-3</v>
      </c>
      <c r="AL164" s="57">
        <f t="shared" si="111"/>
        <v>0</v>
      </c>
      <c r="AM164" s="58">
        <f t="shared" si="112"/>
        <v>0</v>
      </c>
      <c r="AN164" s="58">
        <f t="shared" si="113"/>
        <v>0</v>
      </c>
      <c r="AO164" s="20">
        <f t="shared" si="114"/>
        <v>0</v>
      </c>
      <c r="AP164" s="20">
        <f t="shared" si="115"/>
        <v>0</v>
      </c>
      <c r="AQ164" s="58">
        <f t="shared" si="145"/>
        <v>0</v>
      </c>
      <c r="AR164" s="59">
        <f t="shared" si="116"/>
        <v>0</v>
      </c>
      <c r="AS164" s="64">
        <f t="shared" si="146"/>
        <v>0</v>
      </c>
      <c r="AT164" s="58">
        <f t="shared" si="147"/>
        <v>0</v>
      </c>
      <c r="AU164" s="89">
        <f>Fishery!Y170</f>
        <v>1.7988936365838156E-4</v>
      </c>
      <c r="AV164" s="80">
        <f t="shared" si="148"/>
        <v>1.0000000000000001E-5</v>
      </c>
      <c r="AW164" s="70">
        <f t="shared" si="149"/>
        <v>1.7988936365838156E-4</v>
      </c>
      <c r="BC164" s="68">
        <f t="shared" si="143"/>
        <v>1E-3</v>
      </c>
      <c r="BD164" s="57">
        <f t="shared" si="117"/>
        <v>0</v>
      </c>
      <c r="BE164" s="58">
        <f t="shared" si="118"/>
        <v>0</v>
      </c>
      <c r="BF164" s="58">
        <f t="shared" si="119"/>
        <v>0</v>
      </c>
      <c r="BG164" s="58">
        <f t="shared" si="120"/>
        <v>0</v>
      </c>
      <c r="BH164" s="58">
        <f t="shared" si="138"/>
        <v>0</v>
      </c>
      <c r="BI164" s="70">
        <f t="shared" si="121"/>
        <v>0</v>
      </c>
      <c r="BJ164" s="72">
        <f t="shared" si="139"/>
        <v>0</v>
      </c>
      <c r="BK164" s="58">
        <f t="shared" si="106"/>
        <v>0</v>
      </c>
      <c r="BL164" s="80">
        <f>Fishery!Z170</f>
        <v>1.209824091039493E-4</v>
      </c>
      <c r="BM164" s="80">
        <f t="shared" si="140"/>
        <v>5.0000000000000004E-6</v>
      </c>
      <c r="BN164" s="70">
        <f t="shared" si="141"/>
        <v>1.209824091039493E-4</v>
      </c>
    </row>
    <row r="165" spans="1:66" x14ac:dyDescent="0.2">
      <c r="A165" s="4">
        <v>12</v>
      </c>
      <c r="B165">
        <v>4</v>
      </c>
      <c r="C165" s="9">
        <f t="shared" si="122"/>
        <v>4.166666666666667</v>
      </c>
      <c r="D165" s="9">
        <f t="shared" si="104"/>
        <v>3.25</v>
      </c>
      <c r="E165" s="9">
        <f t="shared" si="105"/>
        <v>3.610979191926182</v>
      </c>
      <c r="F165" s="9">
        <f t="shared" si="123"/>
        <v>4.166666666666667</v>
      </c>
      <c r="I165" s="68">
        <f t="shared" si="144"/>
        <v>170.8050554036592</v>
      </c>
      <c r="J165" s="85">
        <f t="shared" si="124"/>
        <v>106.96329485257097</v>
      </c>
      <c r="K165" s="89">
        <f t="shared" si="125"/>
        <v>286.48142376856606</v>
      </c>
      <c r="L165" s="80">
        <f t="shared" si="126"/>
        <v>0</v>
      </c>
      <c r="M165" s="86">
        <f t="shared" si="127"/>
        <v>393.44471862113704</v>
      </c>
      <c r="O165" s="68">
        <f t="shared" si="128"/>
        <v>78.278782937503934</v>
      </c>
      <c r="P165" s="76">
        <f t="shared" si="129"/>
        <v>106.96329485257097</v>
      </c>
      <c r="Q165" s="83">
        <f t="shared" si="107"/>
        <v>35.654431617523656</v>
      </c>
      <c r="R165" s="85">
        <f t="shared" si="130"/>
        <v>32.823116877028689</v>
      </c>
      <c r="S165" s="80">
        <f t="shared" si="131"/>
        <v>0</v>
      </c>
      <c r="T165" s="80">
        <f t="shared" si="132"/>
        <v>0</v>
      </c>
      <c r="U165" s="89">
        <f t="shared" si="102"/>
        <v>7.8278782937503939</v>
      </c>
      <c r="V165" s="70">
        <f t="shared" si="103"/>
        <v>32.823116877028689</v>
      </c>
      <c r="X165" s="68">
        <f t="shared" si="133"/>
        <v>104.82762903721287</v>
      </c>
      <c r="Y165" s="76">
        <f t="shared" si="108"/>
        <v>286.48142376856606</v>
      </c>
      <c r="Z165" s="77">
        <f t="shared" si="109"/>
        <v>32.823116877028689</v>
      </c>
      <c r="AA165" s="77">
        <f t="shared" si="134"/>
        <v>319.30454064559473</v>
      </c>
      <c r="AB165" s="70">
        <f t="shared" si="135"/>
        <v>22.007978595163966</v>
      </c>
      <c r="AC165" s="72">
        <f t="shared" si="136"/>
        <v>0</v>
      </c>
      <c r="AD165" s="80">
        <f t="shared" si="137"/>
        <v>0</v>
      </c>
      <c r="AE165" s="89">
        <f>Fishery!X171</f>
        <v>14.33303081929032</v>
      </c>
      <c r="AF165" s="89">
        <f t="shared" ref="AF165:AF228" si="150">$Y$14*X165</f>
        <v>1.0482762903721288</v>
      </c>
      <c r="AG165" s="70">
        <f t="shared" ref="AG165:AG228" si="151">MAX(AF165,SUM(AC165:AE165))</f>
        <v>14.33303081929032</v>
      </c>
      <c r="AI165" s="56">
        <f t="shared" si="110"/>
        <v>104.82962903721288</v>
      </c>
      <c r="AK165" s="68">
        <f t="shared" si="142"/>
        <v>1E-3</v>
      </c>
      <c r="AL165" s="57">
        <f t="shared" si="111"/>
        <v>0</v>
      </c>
      <c r="AM165" s="58">
        <f t="shared" si="112"/>
        <v>0</v>
      </c>
      <c r="AN165" s="58">
        <f t="shared" si="113"/>
        <v>0</v>
      </c>
      <c r="AO165" s="20">
        <f t="shared" si="114"/>
        <v>0</v>
      </c>
      <c r="AP165" s="20">
        <f t="shared" si="115"/>
        <v>0</v>
      </c>
      <c r="AQ165" s="58">
        <f t="shared" si="145"/>
        <v>0</v>
      </c>
      <c r="AR165" s="59">
        <f t="shared" si="116"/>
        <v>0</v>
      </c>
      <c r="AS165" s="64">
        <f t="shared" si="146"/>
        <v>0</v>
      </c>
      <c r="AT165" s="58">
        <f t="shared" si="147"/>
        <v>0</v>
      </c>
      <c r="AU165" s="89">
        <f>Fishery!Y171</f>
        <v>1.7988936365838156E-4</v>
      </c>
      <c r="AV165" s="80">
        <f t="shared" si="148"/>
        <v>1.0000000000000001E-5</v>
      </c>
      <c r="AW165" s="70">
        <f t="shared" si="149"/>
        <v>1.7988936365838156E-4</v>
      </c>
      <c r="BC165" s="68">
        <f t="shared" si="143"/>
        <v>1E-3</v>
      </c>
      <c r="BD165" s="57">
        <f t="shared" si="117"/>
        <v>0</v>
      </c>
      <c r="BE165" s="58">
        <f t="shared" si="118"/>
        <v>0</v>
      </c>
      <c r="BF165" s="58">
        <f t="shared" si="119"/>
        <v>0</v>
      </c>
      <c r="BG165" s="58">
        <f t="shared" si="120"/>
        <v>0</v>
      </c>
      <c r="BH165" s="58">
        <f t="shared" si="138"/>
        <v>0</v>
      </c>
      <c r="BI165" s="70">
        <f t="shared" si="121"/>
        <v>0</v>
      </c>
      <c r="BJ165" s="72">
        <f t="shared" si="139"/>
        <v>0</v>
      </c>
      <c r="BK165" s="58">
        <f t="shared" si="106"/>
        <v>0</v>
      </c>
      <c r="BL165" s="80">
        <f>Fishery!Z171</f>
        <v>1.209824091039493E-4</v>
      </c>
      <c r="BM165" s="80">
        <f t="shared" si="140"/>
        <v>5.0000000000000004E-6</v>
      </c>
      <c r="BN165" s="70">
        <f t="shared" si="141"/>
        <v>1.209824091039493E-4</v>
      </c>
    </row>
    <row r="166" spans="1:66" x14ac:dyDescent="0.2">
      <c r="A166" s="4">
        <v>12</v>
      </c>
      <c r="B166">
        <v>5</v>
      </c>
      <c r="C166" s="9">
        <f t="shared" si="122"/>
        <v>4.166666666666667</v>
      </c>
      <c r="D166" s="9">
        <f t="shared" si="104"/>
        <v>2.1150000000000029</v>
      </c>
      <c r="E166" s="9">
        <f t="shared" si="105"/>
        <v>2.3499141510535031</v>
      </c>
      <c r="F166" s="9">
        <f t="shared" si="123"/>
        <v>4.166666666666667</v>
      </c>
      <c r="I166" s="68">
        <f t="shared" si="144"/>
        <v>170.78152977516618</v>
      </c>
      <c r="J166" s="85">
        <f t="shared" si="124"/>
        <v>107.00366228889496</v>
      </c>
      <c r="K166" s="89">
        <f t="shared" si="125"/>
        <v>286.40043259003158</v>
      </c>
      <c r="L166" s="80">
        <f t="shared" si="126"/>
        <v>0</v>
      </c>
      <c r="M166" s="86">
        <f t="shared" si="127"/>
        <v>393.40409487892657</v>
      </c>
      <c r="O166" s="68">
        <f t="shared" si="128"/>
        <v>78.319112164650676</v>
      </c>
      <c r="P166" s="76">
        <f t="shared" si="129"/>
        <v>107.00366228889496</v>
      </c>
      <c r="Q166" s="83">
        <f t="shared" si="107"/>
        <v>35.667887429631655</v>
      </c>
      <c r="R166" s="85">
        <f t="shared" si="130"/>
        <v>32.835265665955021</v>
      </c>
      <c r="S166" s="80">
        <f t="shared" si="131"/>
        <v>0</v>
      </c>
      <c r="T166" s="80">
        <f t="shared" si="132"/>
        <v>0</v>
      </c>
      <c r="U166" s="89">
        <f t="shared" si="102"/>
        <v>7.8319112164650679</v>
      </c>
      <c r="V166" s="70">
        <f t="shared" si="103"/>
        <v>32.835265665955021</v>
      </c>
      <c r="X166" s="68">
        <f t="shared" si="133"/>
        <v>104.81242942631063</v>
      </c>
      <c r="Y166" s="76">
        <f t="shared" si="108"/>
        <v>286.40043259003158</v>
      </c>
      <c r="Z166" s="77">
        <f t="shared" si="109"/>
        <v>32.835265665955021</v>
      </c>
      <c r="AA166" s="77">
        <f t="shared" si="134"/>
        <v>319.23569825598662</v>
      </c>
      <c r="AB166" s="70">
        <f t="shared" si="135"/>
        <v>22.00443524512135</v>
      </c>
      <c r="AC166" s="72">
        <f t="shared" si="136"/>
        <v>0</v>
      </c>
      <c r="AD166" s="80">
        <f t="shared" si="137"/>
        <v>0</v>
      </c>
      <c r="AE166" s="89">
        <f>Fishery!X172</f>
        <v>14.330952583871813</v>
      </c>
      <c r="AF166" s="89">
        <f t="shared" si="150"/>
        <v>1.0481242942631064</v>
      </c>
      <c r="AG166" s="70">
        <f t="shared" si="151"/>
        <v>14.330952583871813</v>
      </c>
      <c r="AI166" s="56">
        <f t="shared" si="110"/>
        <v>104.81442942631064</v>
      </c>
      <c r="AK166" s="68">
        <f t="shared" si="142"/>
        <v>1E-3</v>
      </c>
      <c r="AL166" s="57">
        <f t="shared" si="111"/>
        <v>0</v>
      </c>
      <c r="AM166" s="58">
        <f t="shared" si="112"/>
        <v>0</v>
      </c>
      <c r="AN166" s="58">
        <f t="shared" si="113"/>
        <v>0</v>
      </c>
      <c r="AO166" s="20">
        <f t="shared" si="114"/>
        <v>0</v>
      </c>
      <c r="AP166" s="20">
        <f t="shared" si="115"/>
        <v>0</v>
      </c>
      <c r="AQ166" s="58">
        <f t="shared" si="145"/>
        <v>0</v>
      </c>
      <c r="AR166" s="59">
        <f t="shared" si="116"/>
        <v>0</v>
      </c>
      <c r="AS166" s="64">
        <f t="shared" si="146"/>
        <v>0</v>
      </c>
      <c r="AT166" s="58">
        <f t="shared" si="147"/>
        <v>0</v>
      </c>
      <c r="AU166" s="89">
        <f>Fishery!Y172</f>
        <v>1.7988936365838156E-4</v>
      </c>
      <c r="AV166" s="80">
        <f t="shared" si="148"/>
        <v>1.0000000000000001E-5</v>
      </c>
      <c r="AW166" s="70">
        <f t="shared" si="149"/>
        <v>1.7988936365838156E-4</v>
      </c>
      <c r="BC166" s="68">
        <f t="shared" si="143"/>
        <v>1E-3</v>
      </c>
      <c r="BD166" s="57">
        <f t="shared" si="117"/>
        <v>0</v>
      </c>
      <c r="BE166" s="58">
        <f t="shared" si="118"/>
        <v>0</v>
      </c>
      <c r="BF166" s="58">
        <f t="shared" si="119"/>
        <v>0</v>
      </c>
      <c r="BG166" s="58">
        <f t="shared" si="120"/>
        <v>0</v>
      </c>
      <c r="BH166" s="58">
        <f t="shared" si="138"/>
        <v>0</v>
      </c>
      <c r="BI166" s="70">
        <f t="shared" si="121"/>
        <v>0</v>
      </c>
      <c r="BJ166" s="72">
        <f t="shared" si="139"/>
        <v>0</v>
      </c>
      <c r="BK166" s="58">
        <f t="shared" si="106"/>
        <v>0</v>
      </c>
      <c r="BL166" s="80">
        <f>Fishery!Z172</f>
        <v>1.209824091039493E-4</v>
      </c>
      <c r="BM166" s="80">
        <f t="shared" si="140"/>
        <v>5.0000000000000004E-6</v>
      </c>
      <c r="BN166" s="70">
        <f t="shared" si="141"/>
        <v>1.209824091039493E-4</v>
      </c>
    </row>
    <row r="167" spans="1:66" x14ac:dyDescent="0.2">
      <c r="A167" s="4">
        <v>12</v>
      </c>
      <c r="B167">
        <v>6</v>
      </c>
      <c r="C167" s="9">
        <f t="shared" si="122"/>
        <v>4.166666666666667</v>
      </c>
      <c r="D167" s="9">
        <f t="shared" si="104"/>
        <v>1.470000000000002</v>
      </c>
      <c r="E167" s="9">
        <f t="shared" si="105"/>
        <v>1.6332736652712292</v>
      </c>
      <c r="F167" s="9">
        <f t="shared" si="123"/>
        <v>4.166666666666667</v>
      </c>
      <c r="I167" s="68">
        <f t="shared" si="144"/>
        <v>170.7558415411828</v>
      </c>
      <c r="J167" s="85">
        <f t="shared" si="124"/>
        <v>107.04104045056607</v>
      </c>
      <c r="K167" s="89">
        <f t="shared" si="125"/>
        <v>286.31825247739113</v>
      </c>
      <c r="L167" s="80">
        <f t="shared" si="126"/>
        <v>0</v>
      </c>
      <c r="M167" s="86">
        <f t="shared" si="127"/>
        <v>393.3592929279572</v>
      </c>
      <c r="O167" s="68">
        <f t="shared" si="128"/>
        <v>78.35825665204986</v>
      </c>
      <c r="P167" s="76">
        <f t="shared" si="129"/>
        <v>107.04104045056607</v>
      </c>
      <c r="Q167" s="83">
        <f t="shared" si="107"/>
        <v>35.680346816855355</v>
      </c>
      <c r="R167" s="85">
        <f t="shared" si="130"/>
        <v>32.847191213629536</v>
      </c>
      <c r="S167" s="80">
        <f t="shared" si="131"/>
        <v>0</v>
      </c>
      <c r="T167" s="80">
        <f t="shared" si="132"/>
        <v>0</v>
      </c>
      <c r="U167" s="89">
        <f t="shared" ref="U167:U230" si="152">$B$18*O167</f>
        <v>7.835825665204986</v>
      </c>
      <c r="V167" s="70">
        <f t="shared" ref="V167:V230" si="153">MAX(U167,SUM(R167:T167))</f>
        <v>32.847191213629536</v>
      </c>
      <c r="X167" s="68">
        <f t="shared" si="133"/>
        <v>104.79811770024315</v>
      </c>
      <c r="Y167" s="76">
        <f t="shared" si="108"/>
        <v>286.31825247739113</v>
      </c>
      <c r="Z167" s="77">
        <f t="shared" si="109"/>
        <v>32.847191213629536</v>
      </c>
      <c r="AA167" s="77">
        <f t="shared" si="134"/>
        <v>319.16544369102064</v>
      </c>
      <c r="AB167" s="70">
        <f t="shared" si="135"/>
        <v>22.000789681540638</v>
      </c>
      <c r="AC167" s="72">
        <f t="shared" si="136"/>
        <v>0</v>
      </c>
      <c r="AD167" s="80">
        <f t="shared" si="137"/>
        <v>0</v>
      </c>
      <c r="AE167" s="89">
        <f>Fishery!X173</f>
        <v>14.328995748515654</v>
      </c>
      <c r="AF167" s="89">
        <f t="shared" si="150"/>
        <v>1.0479811770024317</v>
      </c>
      <c r="AG167" s="70">
        <f t="shared" si="151"/>
        <v>14.328995748515654</v>
      </c>
      <c r="AI167" s="56">
        <f t="shared" si="110"/>
        <v>104.80011770024316</v>
      </c>
      <c r="AK167" s="68">
        <f t="shared" si="142"/>
        <v>1E-3</v>
      </c>
      <c r="AL167" s="57">
        <f t="shared" si="111"/>
        <v>0</v>
      </c>
      <c r="AM167" s="58">
        <f t="shared" si="112"/>
        <v>0</v>
      </c>
      <c r="AN167" s="58">
        <f t="shared" si="113"/>
        <v>0</v>
      </c>
      <c r="AO167" s="20">
        <f t="shared" si="114"/>
        <v>0</v>
      </c>
      <c r="AP167" s="20">
        <f t="shared" si="115"/>
        <v>0</v>
      </c>
      <c r="AQ167" s="58">
        <f t="shared" si="145"/>
        <v>0</v>
      </c>
      <c r="AR167" s="59">
        <f t="shared" si="116"/>
        <v>0</v>
      </c>
      <c r="AS167" s="64">
        <f t="shared" si="146"/>
        <v>0</v>
      </c>
      <c r="AT167" s="58">
        <f t="shared" si="147"/>
        <v>0</v>
      </c>
      <c r="AU167" s="89">
        <f>Fishery!Y173</f>
        <v>1.7988936365838156E-4</v>
      </c>
      <c r="AV167" s="80">
        <f t="shared" si="148"/>
        <v>1.0000000000000001E-5</v>
      </c>
      <c r="AW167" s="70">
        <f t="shared" si="149"/>
        <v>1.7988936365838156E-4</v>
      </c>
      <c r="BC167" s="68">
        <f t="shared" si="143"/>
        <v>1E-3</v>
      </c>
      <c r="BD167" s="57">
        <f t="shared" si="117"/>
        <v>0</v>
      </c>
      <c r="BE167" s="58">
        <f t="shared" si="118"/>
        <v>0</v>
      </c>
      <c r="BF167" s="58">
        <f t="shared" si="119"/>
        <v>0</v>
      </c>
      <c r="BG167" s="58">
        <f t="shared" si="120"/>
        <v>0</v>
      </c>
      <c r="BH167" s="58">
        <f t="shared" si="138"/>
        <v>0</v>
      </c>
      <c r="BI167" s="70">
        <f t="shared" si="121"/>
        <v>0</v>
      </c>
      <c r="BJ167" s="72">
        <f t="shared" si="139"/>
        <v>0</v>
      </c>
      <c r="BK167" s="58">
        <f t="shared" si="106"/>
        <v>0</v>
      </c>
      <c r="BL167" s="80">
        <f>Fishery!Z173</f>
        <v>1.209824091039493E-4</v>
      </c>
      <c r="BM167" s="80">
        <f t="shared" si="140"/>
        <v>5.0000000000000004E-6</v>
      </c>
      <c r="BN167" s="70">
        <f t="shared" si="141"/>
        <v>1.209824091039493E-4</v>
      </c>
    </row>
    <row r="168" spans="1:66" x14ac:dyDescent="0.2">
      <c r="A168" s="4">
        <v>12</v>
      </c>
      <c r="B168">
        <v>7</v>
      </c>
      <c r="C168" s="9">
        <f t="shared" si="122"/>
        <v>4.166666666666667</v>
      </c>
      <c r="D168" s="9">
        <f t="shared" si="104"/>
        <v>1.3149999999999995</v>
      </c>
      <c r="E168" s="9">
        <f t="shared" si="105"/>
        <v>1.4610577345793623</v>
      </c>
      <c r="F168" s="9">
        <f t="shared" si="123"/>
        <v>4.166666666666667</v>
      </c>
      <c r="I168" s="68">
        <f t="shared" si="144"/>
        <v>170.72818820788447</v>
      </c>
      <c r="J168" s="85">
        <f t="shared" si="124"/>
        <v>107.07465876867298</v>
      </c>
      <c r="K168" s="89">
        <f t="shared" si="125"/>
        <v>286.23452280330196</v>
      </c>
      <c r="L168" s="80">
        <f t="shared" si="126"/>
        <v>0</v>
      </c>
      <c r="M168" s="86">
        <f t="shared" si="127"/>
        <v>393.30918157197493</v>
      </c>
      <c r="O168" s="68">
        <f t="shared" si="128"/>
        <v>78.39556248196638</v>
      </c>
      <c r="P168" s="76">
        <f t="shared" si="129"/>
        <v>107.07465876867298</v>
      </c>
      <c r="Q168" s="83">
        <f t="shared" si="107"/>
        <v>35.691552922890992</v>
      </c>
      <c r="R168" s="85">
        <f t="shared" si="130"/>
        <v>32.858540602561433</v>
      </c>
      <c r="S168" s="80">
        <f t="shared" si="131"/>
        <v>0</v>
      </c>
      <c r="T168" s="80">
        <f t="shared" si="132"/>
        <v>0</v>
      </c>
      <c r="U168" s="89">
        <f t="shared" si="152"/>
        <v>7.8395562481966383</v>
      </c>
      <c r="V168" s="70">
        <f t="shared" si="153"/>
        <v>32.858540602561433</v>
      </c>
      <c r="X168" s="68">
        <f t="shared" si="133"/>
        <v>104.78444047812017</v>
      </c>
      <c r="Y168" s="76">
        <f t="shared" si="108"/>
        <v>286.23452280330196</v>
      </c>
      <c r="Z168" s="77">
        <f t="shared" si="109"/>
        <v>32.858540602561433</v>
      </c>
      <c r="AA168" s="77">
        <f t="shared" si="134"/>
        <v>319.0930634058634</v>
      </c>
      <c r="AB168" s="70">
        <f t="shared" si="135"/>
        <v>21.996975250526553</v>
      </c>
      <c r="AC168" s="72">
        <f t="shared" si="136"/>
        <v>0</v>
      </c>
      <c r="AD168" s="80">
        <f t="shared" si="137"/>
        <v>0</v>
      </c>
      <c r="AE168" s="89">
        <f>Fishery!X174</f>
        <v>14.327125668575743</v>
      </c>
      <c r="AF168" s="89">
        <f t="shared" si="150"/>
        <v>1.0478444047812017</v>
      </c>
      <c r="AG168" s="70">
        <f t="shared" si="151"/>
        <v>14.327125668575743</v>
      </c>
      <c r="AI168" s="56">
        <f t="shared" si="110"/>
        <v>104.78644047812018</v>
      </c>
      <c r="AK168" s="68">
        <f t="shared" si="142"/>
        <v>1E-3</v>
      </c>
      <c r="AL168" s="57">
        <f t="shared" si="111"/>
        <v>0</v>
      </c>
      <c r="AM168" s="58">
        <f t="shared" si="112"/>
        <v>0</v>
      </c>
      <c r="AN168" s="58">
        <f t="shared" si="113"/>
        <v>0</v>
      </c>
      <c r="AO168" s="20">
        <f t="shared" si="114"/>
        <v>0</v>
      </c>
      <c r="AP168" s="20">
        <f t="shared" si="115"/>
        <v>0</v>
      </c>
      <c r="AQ168" s="58">
        <f t="shared" si="145"/>
        <v>0</v>
      </c>
      <c r="AR168" s="59">
        <f t="shared" si="116"/>
        <v>0</v>
      </c>
      <c r="AS168" s="64">
        <f t="shared" si="146"/>
        <v>0</v>
      </c>
      <c r="AT168" s="58">
        <f t="shared" si="147"/>
        <v>0</v>
      </c>
      <c r="AU168" s="89">
        <f>Fishery!Y174</f>
        <v>1.7988936365838156E-4</v>
      </c>
      <c r="AV168" s="80">
        <f t="shared" si="148"/>
        <v>1.0000000000000001E-5</v>
      </c>
      <c r="AW168" s="70">
        <f t="shared" si="149"/>
        <v>1.7988936365838156E-4</v>
      </c>
      <c r="BC168" s="68">
        <f t="shared" si="143"/>
        <v>1E-3</v>
      </c>
      <c r="BD168" s="57">
        <f t="shared" si="117"/>
        <v>0</v>
      </c>
      <c r="BE168" s="58">
        <f t="shared" si="118"/>
        <v>0</v>
      </c>
      <c r="BF168" s="58">
        <f t="shared" si="119"/>
        <v>0</v>
      </c>
      <c r="BG168" s="58">
        <f t="shared" si="120"/>
        <v>0</v>
      </c>
      <c r="BH168" s="58">
        <f t="shared" si="138"/>
        <v>0</v>
      </c>
      <c r="BI168" s="70">
        <f t="shared" si="121"/>
        <v>0</v>
      </c>
      <c r="BJ168" s="72">
        <f t="shared" si="139"/>
        <v>0</v>
      </c>
      <c r="BK168" s="58">
        <f t="shared" si="106"/>
        <v>0</v>
      </c>
      <c r="BL168" s="80">
        <f>Fishery!Z174</f>
        <v>1.209824091039493E-4</v>
      </c>
      <c r="BM168" s="80">
        <f t="shared" si="140"/>
        <v>5.0000000000000004E-6</v>
      </c>
      <c r="BN168" s="70">
        <f t="shared" si="141"/>
        <v>1.209824091039493E-4</v>
      </c>
    </row>
    <row r="169" spans="1:66" x14ac:dyDescent="0.2">
      <c r="A169" s="4">
        <v>12</v>
      </c>
      <c r="B169">
        <v>8</v>
      </c>
      <c r="C169" s="9">
        <f t="shared" si="122"/>
        <v>4.166666666666667</v>
      </c>
      <c r="D169" s="9">
        <f t="shared" si="104"/>
        <v>1.6500000000000015</v>
      </c>
      <c r="E169" s="9">
        <f t="shared" si="105"/>
        <v>1.8332663589779095</v>
      </c>
      <c r="F169" s="9">
        <f t="shared" si="123"/>
        <v>4.166666666666667</v>
      </c>
      <c r="I169" s="68">
        <f t="shared" si="144"/>
        <v>170.70010969095117</v>
      </c>
      <c r="J169" s="85">
        <f t="shared" si="124"/>
        <v>107.10478070304839</v>
      </c>
      <c r="K169" s="89">
        <f t="shared" si="125"/>
        <v>286.15116035933045</v>
      </c>
      <c r="L169" s="80">
        <f t="shared" si="126"/>
        <v>0</v>
      </c>
      <c r="M169" s="86">
        <f t="shared" si="127"/>
        <v>393.25594106237884</v>
      </c>
      <c r="O169" s="68">
        <f t="shared" si="128"/>
        <v>78.430515435051021</v>
      </c>
      <c r="P169" s="76">
        <f t="shared" si="129"/>
        <v>107.10478070304839</v>
      </c>
      <c r="Q169" s="83">
        <f t="shared" si="107"/>
        <v>35.701593567682799</v>
      </c>
      <c r="R169" s="85">
        <f t="shared" si="130"/>
        <v>32.869022521357429</v>
      </c>
      <c r="S169" s="80">
        <f t="shared" si="131"/>
        <v>0</v>
      </c>
      <c r="T169" s="80">
        <f t="shared" si="132"/>
        <v>0</v>
      </c>
      <c r="U169" s="89">
        <f t="shared" si="152"/>
        <v>7.8430515435051023</v>
      </c>
      <c r="V169" s="70">
        <f t="shared" si="153"/>
        <v>32.869022521357429</v>
      </c>
      <c r="X169" s="68">
        <f t="shared" si="133"/>
        <v>104.77115424727937</v>
      </c>
      <c r="Y169" s="76">
        <f t="shared" si="108"/>
        <v>286.15116035933045</v>
      </c>
      <c r="Z169" s="77">
        <f t="shared" si="109"/>
        <v>32.869022521357429</v>
      </c>
      <c r="AA169" s="77">
        <f t="shared" si="134"/>
        <v>319.02018288068786</v>
      </c>
      <c r="AB169" s="70">
        <f t="shared" si="135"/>
        <v>21.993075337627833</v>
      </c>
      <c r="AC169" s="72">
        <f t="shared" si="136"/>
        <v>0</v>
      </c>
      <c r="AD169" s="80">
        <f t="shared" si="137"/>
        <v>0</v>
      </c>
      <c r="AE169" s="89">
        <f>Fishery!X175</f>
        <v>14.325309048683998</v>
      </c>
      <c r="AF169" s="89">
        <f t="shared" si="150"/>
        <v>1.0477115424727936</v>
      </c>
      <c r="AG169" s="70">
        <f t="shared" si="151"/>
        <v>14.325309048683998</v>
      </c>
      <c r="AI169" s="56">
        <f t="shared" si="110"/>
        <v>104.77315424727938</v>
      </c>
      <c r="AK169" s="68">
        <f t="shared" si="142"/>
        <v>1E-3</v>
      </c>
      <c r="AL169" s="57">
        <f t="shared" si="111"/>
        <v>0</v>
      </c>
      <c r="AM169" s="58">
        <f t="shared" si="112"/>
        <v>0</v>
      </c>
      <c r="AN169" s="58">
        <f t="shared" si="113"/>
        <v>0</v>
      </c>
      <c r="AO169" s="20">
        <f t="shared" si="114"/>
        <v>0</v>
      </c>
      <c r="AP169" s="20">
        <f t="shared" si="115"/>
        <v>0</v>
      </c>
      <c r="AQ169" s="58">
        <f t="shared" si="145"/>
        <v>0</v>
      </c>
      <c r="AR169" s="59">
        <f t="shared" si="116"/>
        <v>0</v>
      </c>
      <c r="AS169" s="64">
        <f t="shared" si="146"/>
        <v>0</v>
      </c>
      <c r="AT169" s="58">
        <f t="shared" si="147"/>
        <v>0</v>
      </c>
      <c r="AU169" s="89">
        <f>Fishery!Y175</f>
        <v>1.7988936365838156E-4</v>
      </c>
      <c r="AV169" s="80">
        <f t="shared" si="148"/>
        <v>1.0000000000000001E-5</v>
      </c>
      <c r="AW169" s="70">
        <f t="shared" si="149"/>
        <v>1.7988936365838156E-4</v>
      </c>
      <c r="BC169" s="68">
        <f t="shared" si="143"/>
        <v>1E-3</v>
      </c>
      <c r="BD169" s="57">
        <f t="shared" si="117"/>
        <v>0</v>
      </c>
      <c r="BE169" s="58">
        <f t="shared" si="118"/>
        <v>0</v>
      </c>
      <c r="BF169" s="58">
        <f t="shared" si="119"/>
        <v>0</v>
      </c>
      <c r="BG169" s="58">
        <f t="shared" si="120"/>
        <v>0</v>
      </c>
      <c r="BH169" s="58">
        <f t="shared" si="138"/>
        <v>0</v>
      </c>
      <c r="BI169" s="70">
        <f t="shared" si="121"/>
        <v>0</v>
      </c>
      <c r="BJ169" s="72">
        <f t="shared" si="139"/>
        <v>0</v>
      </c>
      <c r="BK169" s="58">
        <f t="shared" si="106"/>
        <v>0</v>
      </c>
      <c r="BL169" s="80">
        <f>Fishery!Z175</f>
        <v>1.209824091039493E-4</v>
      </c>
      <c r="BM169" s="80">
        <f t="shared" si="140"/>
        <v>5.0000000000000004E-6</v>
      </c>
      <c r="BN169" s="70">
        <f t="shared" si="141"/>
        <v>1.209824091039493E-4</v>
      </c>
    </row>
    <row r="170" spans="1:66" x14ac:dyDescent="0.2">
      <c r="A170" s="4">
        <v>12</v>
      </c>
      <c r="B170">
        <v>9</v>
      </c>
      <c r="C170" s="9">
        <f t="shared" si="122"/>
        <v>4.166666666666667</v>
      </c>
      <c r="D170" s="9">
        <f t="shared" ref="D170:D233" si="154">($B$4/20)*VLOOKUP(B170,$I$5:$J$16,2)</f>
        <v>2.4750000000000023</v>
      </c>
      <c r="E170" s="9">
        <f t="shared" ref="E170:E233" si="155">20*VLOOKUP(A170,$K$5:$L$24,2)*D170</f>
        <v>2.7498995384668645</v>
      </c>
      <c r="F170" s="9">
        <f t="shared" si="123"/>
        <v>4.166666666666667</v>
      </c>
      <c r="I170" s="68">
        <f t="shared" si="144"/>
        <v>170.67371834093126</v>
      </c>
      <c r="J170" s="85">
        <f t="shared" si="124"/>
        <v>107.13256490544943</v>
      </c>
      <c r="K170" s="89">
        <f t="shared" si="125"/>
        <v>286.07132834749166</v>
      </c>
      <c r="L170" s="80">
        <f t="shared" si="126"/>
        <v>0</v>
      </c>
      <c r="M170" s="86">
        <f t="shared" si="127"/>
        <v>393.2038932529411</v>
      </c>
      <c r="O170" s="68">
        <f t="shared" si="128"/>
        <v>78.462992096010311</v>
      </c>
      <c r="P170" s="76">
        <f t="shared" si="129"/>
        <v>107.13256490544943</v>
      </c>
      <c r="Q170" s="83">
        <f t="shared" si="107"/>
        <v>35.71085496848314</v>
      </c>
      <c r="R170" s="85">
        <f t="shared" si="130"/>
        <v>32.878542451080719</v>
      </c>
      <c r="S170" s="80">
        <f t="shared" si="131"/>
        <v>0</v>
      </c>
      <c r="T170" s="80">
        <f t="shared" si="132"/>
        <v>0</v>
      </c>
      <c r="U170" s="89">
        <f t="shared" si="152"/>
        <v>7.8462992096010318</v>
      </c>
      <c r="V170" s="70">
        <f t="shared" si="153"/>
        <v>32.878542451080719</v>
      </c>
      <c r="X170" s="68">
        <f t="shared" si="133"/>
        <v>104.75812090765439</v>
      </c>
      <c r="Y170" s="76">
        <f t="shared" si="108"/>
        <v>286.07132834749166</v>
      </c>
      <c r="Z170" s="77">
        <f t="shared" si="109"/>
        <v>32.878542451080719</v>
      </c>
      <c r="AA170" s="77">
        <f t="shared" si="134"/>
        <v>318.94987079857236</v>
      </c>
      <c r="AB170" s="70">
        <f t="shared" si="135"/>
        <v>21.989275828103317</v>
      </c>
      <c r="AC170" s="72">
        <f t="shared" si="136"/>
        <v>0</v>
      </c>
      <c r="AD170" s="80">
        <f t="shared" si="137"/>
        <v>0</v>
      </c>
      <c r="AE170" s="89">
        <f>Fishery!X176</f>
        <v>14.323527006485401</v>
      </c>
      <c r="AF170" s="89">
        <f t="shared" si="150"/>
        <v>1.047581209076544</v>
      </c>
      <c r="AG170" s="70">
        <f t="shared" si="151"/>
        <v>14.323527006485401</v>
      </c>
      <c r="AI170" s="56">
        <f t="shared" si="110"/>
        <v>104.7601209076544</v>
      </c>
      <c r="AK170" s="68">
        <f t="shared" si="142"/>
        <v>1E-3</v>
      </c>
      <c r="AL170" s="57">
        <f t="shared" si="111"/>
        <v>0</v>
      </c>
      <c r="AM170" s="58">
        <f t="shared" si="112"/>
        <v>0</v>
      </c>
      <c r="AN170" s="58">
        <f t="shared" si="113"/>
        <v>0</v>
      </c>
      <c r="AO170" s="20">
        <f t="shared" si="114"/>
        <v>0</v>
      </c>
      <c r="AP170" s="20">
        <f t="shared" si="115"/>
        <v>0</v>
      </c>
      <c r="AQ170" s="58">
        <f t="shared" si="145"/>
        <v>0</v>
      </c>
      <c r="AR170" s="59">
        <f t="shared" si="116"/>
        <v>0</v>
      </c>
      <c r="AS170" s="64">
        <f t="shared" si="146"/>
        <v>0</v>
      </c>
      <c r="AT170" s="58">
        <f t="shared" si="147"/>
        <v>0</v>
      </c>
      <c r="AU170" s="89">
        <f>Fishery!Y176</f>
        <v>1.7988936365838156E-4</v>
      </c>
      <c r="AV170" s="80">
        <f t="shared" si="148"/>
        <v>1.0000000000000001E-5</v>
      </c>
      <c r="AW170" s="70">
        <f t="shared" si="149"/>
        <v>1.7988936365838156E-4</v>
      </c>
      <c r="BC170" s="68">
        <f t="shared" si="143"/>
        <v>1E-3</v>
      </c>
      <c r="BD170" s="57">
        <f t="shared" si="117"/>
        <v>0</v>
      </c>
      <c r="BE170" s="58">
        <f t="shared" si="118"/>
        <v>0</v>
      </c>
      <c r="BF170" s="58">
        <f t="shared" si="119"/>
        <v>0</v>
      </c>
      <c r="BG170" s="58">
        <f t="shared" si="120"/>
        <v>0</v>
      </c>
      <c r="BH170" s="58">
        <f t="shared" si="138"/>
        <v>0</v>
      </c>
      <c r="BI170" s="70">
        <f t="shared" si="121"/>
        <v>0</v>
      </c>
      <c r="BJ170" s="72">
        <f t="shared" si="139"/>
        <v>0</v>
      </c>
      <c r="BK170" s="58">
        <f t="shared" si="106"/>
        <v>0</v>
      </c>
      <c r="BL170" s="80">
        <f>Fishery!Z176</f>
        <v>1.209824091039493E-4</v>
      </c>
      <c r="BM170" s="80">
        <f t="shared" si="140"/>
        <v>5.0000000000000004E-6</v>
      </c>
      <c r="BN170" s="70">
        <f t="shared" si="141"/>
        <v>1.209824091039493E-4</v>
      </c>
    </row>
    <row r="171" spans="1:66" x14ac:dyDescent="0.2">
      <c r="A171" s="4">
        <v>12</v>
      </c>
      <c r="B171">
        <v>10</v>
      </c>
      <c r="C171" s="9">
        <f t="shared" si="122"/>
        <v>4.166666666666667</v>
      </c>
      <c r="D171" s="9">
        <f t="shared" si="154"/>
        <v>3.7900000000000045</v>
      </c>
      <c r="E171" s="9">
        <f t="shared" si="155"/>
        <v>4.2109572730462297</v>
      </c>
      <c r="F171" s="9">
        <f t="shared" si="123"/>
        <v>4.166666666666667</v>
      </c>
      <c r="I171" s="68">
        <f t="shared" si="144"/>
        <v>170.65071493481366</v>
      </c>
      <c r="J171" s="85">
        <f t="shared" si="124"/>
        <v>107.15953497800733</v>
      </c>
      <c r="K171" s="89">
        <f t="shared" si="125"/>
        <v>285.99790821499681</v>
      </c>
      <c r="L171" s="80">
        <f t="shared" si="126"/>
        <v>0</v>
      </c>
      <c r="M171" s="86">
        <f t="shared" si="127"/>
        <v>393.15744319300416</v>
      </c>
      <c r="O171" s="68">
        <f t="shared" si="128"/>
        <v>78.493324082278875</v>
      </c>
      <c r="P171" s="76">
        <f t="shared" si="129"/>
        <v>107.15953497800733</v>
      </c>
      <c r="Q171" s="83">
        <f t="shared" si="107"/>
        <v>35.71984499266911</v>
      </c>
      <c r="R171" s="85">
        <f t="shared" si="130"/>
        <v>32.887243550296269</v>
      </c>
      <c r="S171" s="80">
        <f t="shared" si="131"/>
        <v>0</v>
      </c>
      <c r="T171" s="80">
        <f t="shared" si="132"/>
        <v>0</v>
      </c>
      <c r="U171" s="89">
        <f t="shared" si="152"/>
        <v>7.8493324082278875</v>
      </c>
      <c r="V171" s="70">
        <f t="shared" si="153"/>
        <v>32.887243550296269</v>
      </c>
      <c r="X171" s="68">
        <f t="shared" si="133"/>
        <v>104.7453523430316</v>
      </c>
      <c r="Y171" s="76">
        <f t="shared" si="108"/>
        <v>285.99790821499681</v>
      </c>
      <c r="Z171" s="77">
        <f t="shared" si="109"/>
        <v>32.887243550296269</v>
      </c>
      <c r="AA171" s="77">
        <f t="shared" si="134"/>
        <v>318.88515176529307</v>
      </c>
      <c r="AB171" s="70">
        <f t="shared" si="135"/>
        <v>21.985774707224333</v>
      </c>
      <c r="AC171" s="72">
        <f t="shared" si="136"/>
        <v>0</v>
      </c>
      <c r="AD171" s="80">
        <f t="shared" si="137"/>
        <v>0</v>
      </c>
      <c r="AE171" s="89">
        <f>Fishery!X177</f>
        <v>14.321781166844294</v>
      </c>
      <c r="AF171" s="89">
        <f t="shared" si="150"/>
        <v>1.0474535234303159</v>
      </c>
      <c r="AG171" s="70">
        <f t="shared" si="151"/>
        <v>14.321781166844294</v>
      </c>
      <c r="AI171" s="56">
        <f t="shared" si="110"/>
        <v>104.74735234303161</v>
      </c>
      <c r="AK171" s="68">
        <f t="shared" si="142"/>
        <v>1E-3</v>
      </c>
      <c r="AL171" s="57">
        <f t="shared" si="111"/>
        <v>0</v>
      </c>
      <c r="AM171" s="58">
        <f t="shared" si="112"/>
        <v>0</v>
      </c>
      <c r="AN171" s="58">
        <f t="shared" si="113"/>
        <v>0</v>
      </c>
      <c r="AO171" s="20">
        <f t="shared" si="114"/>
        <v>0</v>
      </c>
      <c r="AP171" s="20">
        <f t="shared" si="115"/>
        <v>0</v>
      </c>
      <c r="AQ171" s="58">
        <f t="shared" si="145"/>
        <v>0</v>
      </c>
      <c r="AR171" s="59">
        <f t="shared" si="116"/>
        <v>0</v>
      </c>
      <c r="AS171" s="64">
        <f t="shared" si="146"/>
        <v>0</v>
      </c>
      <c r="AT171" s="58">
        <f t="shared" si="147"/>
        <v>0</v>
      </c>
      <c r="AU171" s="89">
        <f>Fishery!Y177</f>
        <v>1.7988936365838156E-4</v>
      </c>
      <c r="AV171" s="80">
        <f t="shared" si="148"/>
        <v>1.0000000000000001E-5</v>
      </c>
      <c r="AW171" s="70">
        <f t="shared" si="149"/>
        <v>1.7988936365838156E-4</v>
      </c>
      <c r="BC171" s="68">
        <f t="shared" si="143"/>
        <v>1E-3</v>
      </c>
      <c r="BD171" s="57">
        <f t="shared" si="117"/>
        <v>0</v>
      </c>
      <c r="BE171" s="58">
        <f t="shared" si="118"/>
        <v>0</v>
      </c>
      <c r="BF171" s="58">
        <f t="shared" si="119"/>
        <v>0</v>
      </c>
      <c r="BG171" s="58">
        <f t="shared" si="120"/>
        <v>0</v>
      </c>
      <c r="BH171" s="58">
        <f t="shared" si="138"/>
        <v>0</v>
      </c>
      <c r="BI171" s="70">
        <f t="shared" si="121"/>
        <v>0</v>
      </c>
      <c r="BJ171" s="72">
        <f t="shared" si="139"/>
        <v>0</v>
      </c>
      <c r="BK171" s="58">
        <f t="shared" si="106"/>
        <v>0</v>
      </c>
      <c r="BL171" s="80">
        <f>Fishery!Z177</f>
        <v>1.209824091039493E-4</v>
      </c>
      <c r="BM171" s="80">
        <f t="shared" si="140"/>
        <v>5.0000000000000004E-6</v>
      </c>
      <c r="BN171" s="70">
        <f t="shared" si="141"/>
        <v>1.209824091039493E-4</v>
      </c>
    </row>
    <row r="172" spans="1:66" x14ac:dyDescent="0.2">
      <c r="A172" s="4">
        <v>12</v>
      </c>
      <c r="B172">
        <v>11</v>
      </c>
      <c r="C172" s="9">
        <f t="shared" si="122"/>
        <v>4.166666666666667</v>
      </c>
      <c r="D172" s="9">
        <f t="shared" si="154"/>
        <v>5.5949999999999998</v>
      </c>
      <c r="E172" s="9">
        <f t="shared" si="155"/>
        <v>6.2164395627159967</v>
      </c>
      <c r="F172" s="9">
        <f t="shared" si="123"/>
        <v>4.166666666666667</v>
      </c>
      <c r="I172" s="68">
        <f t="shared" si="144"/>
        <v>170.63163712873646</v>
      </c>
      <c r="J172" s="85">
        <f t="shared" si="124"/>
        <v>107.1869124454937</v>
      </c>
      <c r="K172" s="89">
        <f t="shared" si="125"/>
        <v>285.93217604676892</v>
      </c>
      <c r="L172" s="80">
        <f t="shared" si="126"/>
        <v>0</v>
      </c>
      <c r="M172" s="86">
        <f t="shared" si="127"/>
        <v>393.11908849226262</v>
      </c>
      <c r="O172" s="68">
        <f t="shared" si="128"/>
        <v>78.522156155473368</v>
      </c>
      <c r="P172" s="76">
        <f t="shared" si="129"/>
        <v>107.1869124454937</v>
      </c>
      <c r="Q172" s="83">
        <f t="shared" si="107"/>
        <v>35.728970815164566</v>
      </c>
      <c r="R172" s="85">
        <f t="shared" si="130"/>
        <v>32.895439783654133</v>
      </c>
      <c r="S172" s="80">
        <f t="shared" si="131"/>
        <v>0</v>
      </c>
      <c r="T172" s="80">
        <f t="shared" si="132"/>
        <v>0</v>
      </c>
      <c r="U172" s="89">
        <f t="shared" si="152"/>
        <v>7.8522156155473368</v>
      </c>
      <c r="V172" s="70">
        <f t="shared" si="153"/>
        <v>32.895439783654133</v>
      </c>
      <c r="X172" s="68">
        <f t="shared" si="133"/>
        <v>104.73298682260256</v>
      </c>
      <c r="Y172" s="76">
        <f t="shared" si="108"/>
        <v>285.93217604676892</v>
      </c>
      <c r="Z172" s="77">
        <f t="shared" si="109"/>
        <v>32.895439783654133</v>
      </c>
      <c r="AA172" s="77">
        <f t="shared" si="134"/>
        <v>318.82761583042304</v>
      </c>
      <c r="AB172" s="70">
        <f t="shared" si="135"/>
        <v>21.982690975879823</v>
      </c>
      <c r="AC172" s="72">
        <f t="shared" si="136"/>
        <v>0</v>
      </c>
      <c r="AD172" s="80">
        <f t="shared" si="137"/>
        <v>0</v>
      </c>
      <c r="AE172" s="89">
        <f>Fishery!X178</f>
        <v>14.320090435240099</v>
      </c>
      <c r="AF172" s="89">
        <f t="shared" si="150"/>
        <v>1.0473298682260255</v>
      </c>
      <c r="AG172" s="70">
        <f t="shared" si="151"/>
        <v>14.320090435240099</v>
      </c>
      <c r="AI172" s="56">
        <f t="shared" si="110"/>
        <v>104.73498682260256</v>
      </c>
      <c r="AK172" s="68">
        <f t="shared" si="142"/>
        <v>1E-3</v>
      </c>
      <c r="AL172" s="57">
        <f t="shared" si="111"/>
        <v>0</v>
      </c>
      <c r="AM172" s="58">
        <f t="shared" si="112"/>
        <v>0</v>
      </c>
      <c r="AN172" s="58">
        <f t="shared" si="113"/>
        <v>0</v>
      </c>
      <c r="AO172" s="20">
        <f t="shared" si="114"/>
        <v>0</v>
      </c>
      <c r="AP172" s="20">
        <f t="shared" si="115"/>
        <v>0</v>
      </c>
      <c r="AQ172" s="58">
        <f t="shared" si="145"/>
        <v>0</v>
      </c>
      <c r="AR172" s="59">
        <f t="shared" si="116"/>
        <v>0</v>
      </c>
      <c r="AS172" s="64">
        <f t="shared" si="146"/>
        <v>0</v>
      </c>
      <c r="AT172" s="58">
        <f t="shared" si="147"/>
        <v>0</v>
      </c>
      <c r="AU172" s="89">
        <f>Fishery!Y178</f>
        <v>1.7988936365838156E-4</v>
      </c>
      <c r="AV172" s="80">
        <f t="shared" si="148"/>
        <v>1.0000000000000001E-5</v>
      </c>
      <c r="AW172" s="70">
        <f t="shared" si="149"/>
        <v>1.7988936365838156E-4</v>
      </c>
      <c r="BC172" s="68">
        <f t="shared" si="143"/>
        <v>1E-3</v>
      </c>
      <c r="BD172" s="57">
        <f t="shared" si="117"/>
        <v>0</v>
      </c>
      <c r="BE172" s="58">
        <f t="shared" si="118"/>
        <v>0</v>
      </c>
      <c r="BF172" s="58">
        <f t="shared" si="119"/>
        <v>0</v>
      </c>
      <c r="BG172" s="58">
        <f t="shared" si="120"/>
        <v>0</v>
      </c>
      <c r="BH172" s="58">
        <f t="shared" si="138"/>
        <v>0</v>
      </c>
      <c r="BI172" s="70">
        <f t="shared" si="121"/>
        <v>0</v>
      </c>
      <c r="BJ172" s="72">
        <f t="shared" si="139"/>
        <v>0</v>
      </c>
      <c r="BK172" s="58">
        <f t="shared" si="106"/>
        <v>0</v>
      </c>
      <c r="BL172" s="80">
        <f>Fishery!Z178</f>
        <v>1.209824091039493E-4</v>
      </c>
      <c r="BM172" s="80">
        <f t="shared" si="140"/>
        <v>5.0000000000000004E-6</v>
      </c>
      <c r="BN172" s="70">
        <f t="shared" si="141"/>
        <v>1.209824091039493E-4</v>
      </c>
    </row>
    <row r="173" spans="1:66" x14ac:dyDescent="0.2">
      <c r="A173" s="5">
        <v>12</v>
      </c>
      <c r="B173" s="2">
        <v>12</v>
      </c>
      <c r="C173" s="9">
        <f t="shared" si="122"/>
        <v>4.166666666666667</v>
      </c>
      <c r="D173" s="9">
        <f t="shared" si="154"/>
        <v>7.8900000000000023</v>
      </c>
      <c r="E173" s="9">
        <f t="shared" si="155"/>
        <v>8.7663464074761794</v>
      </c>
      <c r="F173" s="9">
        <f t="shared" si="123"/>
        <v>4.166666666666667</v>
      </c>
      <c r="I173" s="68">
        <f t="shared" si="144"/>
        <v>170.61566133445928</v>
      </c>
      <c r="J173" s="85">
        <f t="shared" si="124"/>
        <v>107.21511547802982</v>
      </c>
      <c r="K173" s="89">
        <f t="shared" si="125"/>
        <v>285.87325895265667</v>
      </c>
      <c r="L173" s="80">
        <f t="shared" si="126"/>
        <v>0</v>
      </c>
      <c r="M173" s="86">
        <f t="shared" si="127"/>
        <v>393.08837443068649</v>
      </c>
      <c r="O173" s="68">
        <f t="shared" si="128"/>
        <v>78.550171361361095</v>
      </c>
      <c r="P173" s="76">
        <f t="shared" si="129"/>
        <v>107.21511547802982</v>
      </c>
      <c r="Q173" s="83">
        <f t="shared" si="107"/>
        <v>35.738371826009939</v>
      </c>
      <c r="R173" s="85">
        <f t="shared" si="130"/>
        <v>32.903476302715326</v>
      </c>
      <c r="S173" s="80">
        <f t="shared" si="131"/>
        <v>0</v>
      </c>
      <c r="T173" s="80">
        <f t="shared" si="132"/>
        <v>0</v>
      </c>
      <c r="U173" s="89">
        <f t="shared" si="152"/>
        <v>7.8550171361361096</v>
      </c>
      <c r="V173" s="70">
        <f t="shared" si="153"/>
        <v>32.903476302715326</v>
      </c>
      <c r="X173" s="68">
        <f t="shared" si="133"/>
        <v>104.72121108223506</v>
      </c>
      <c r="Y173" s="76">
        <f t="shared" si="108"/>
        <v>285.87325895265667</v>
      </c>
      <c r="Z173" s="77">
        <f t="shared" si="109"/>
        <v>32.903476302715326</v>
      </c>
      <c r="AA173" s="77">
        <f t="shared" si="134"/>
        <v>318.77673525537199</v>
      </c>
      <c r="AB173" s="70">
        <f t="shared" si="135"/>
        <v>21.980013222380457</v>
      </c>
      <c r="AC173" s="72">
        <f t="shared" si="136"/>
        <v>0</v>
      </c>
      <c r="AD173" s="80">
        <f t="shared" si="137"/>
        <v>0</v>
      </c>
      <c r="AE173" s="89">
        <f>Fishery!X179</f>
        <v>14.318480343977352</v>
      </c>
      <c r="AF173" s="89">
        <f t="shared" si="150"/>
        <v>1.0472121108223507</v>
      </c>
      <c r="AG173" s="70">
        <f t="shared" si="151"/>
        <v>14.318480343977352</v>
      </c>
      <c r="AI173" s="56">
        <f t="shared" si="110"/>
        <v>104.72321108223507</v>
      </c>
      <c r="AK173" s="68">
        <f t="shared" si="142"/>
        <v>1E-3</v>
      </c>
      <c r="AL173" s="57">
        <f t="shared" si="111"/>
        <v>0</v>
      </c>
      <c r="AM173" s="58">
        <f t="shared" si="112"/>
        <v>0</v>
      </c>
      <c r="AN173" s="58">
        <f t="shared" si="113"/>
        <v>0</v>
      </c>
      <c r="AO173" s="20">
        <f t="shared" si="114"/>
        <v>0</v>
      </c>
      <c r="AP173" s="20">
        <f t="shared" si="115"/>
        <v>0</v>
      </c>
      <c r="AQ173" s="58">
        <f t="shared" si="145"/>
        <v>0</v>
      </c>
      <c r="AR173" s="59">
        <f t="shared" si="116"/>
        <v>0</v>
      </c>
      <c r="AS173" s="64">
        <f t="shared" si="146"/>
        <v>0</v>
      </c>
      <c r="AT173" s="58">
        <f t="shared" si="147"/>
        <v>0</v>
      </c>
      <c r="AU173" s="89">
        <f>Fishery!Y179</f>
        <v>1.7988936365838156E-4</v>
      </c>
      <c r="AV173" s="80">
        <f t="shared" si="148"/>
        <v>1.0000000000000001E-5</v>
      </c>
      <c r="AW173" s="70">
        <f t="shared" si="149"/>
        <v>1.7988936365838156E-4</v>
      </c>
      <c r="BC173" s="68">
        <f t="shared" si="143"/>
        <v>1E-3</v>
      </c>
      <c r="BD173" s="57">
        <f t="shared" si="117"/>
        <v>0</v>
      </c>
      <c r="BE173" s="58">
        <f t="shared" si="118"/>
        <v>0</v>
      </c>
      <c r="BF173" s="58">
        <f t="shared" si="119"/>
        <v>0</v>
      </c>
      <c r="BG173" s="58">
        <f t="shared" si="120"/>
        <v>0</v>
      </c>
      <c r="BH173" s="58">
        <f t="shared" si="138"/>
        <v>0</v>
      </c>
      <c r="BI173" s="70">
        <f t="shared" si="121"/>
        <v>0</v>
      </c>
      <c r="BJ173" s="72">
        <f t="shared" si="139"/>
        <v>0</v>
      </c>
      <c r="BK173" s="58">
        <f t="shared" si="106"/>
        <v>0</v>
      </c>
      <c r="BL173" s="80">
        <f>Fishery!Z179</f>
        <v>1.209824091039493E-4</v>
      </c>
      <c r="BM173" s="80">
        <f t="shared" si="140"/>
        <v>5.0000000000000004E-6</v>
      </c>
      <c r="BN173" s="70">
        <f t="shared" si="141"/>
        <v>1.209824091039493E-4</v>
      </c>
    </row>
    <row r="174" spans="1:66" x14ac:dyDescent="0.2">
      <c r="A174" s="3">
        <v>13</v>
      </c>
      <c r="B174">
        <v>1</v>
      </c>
      <c r="C174" s="9">
        <f t="shared" si="122"/>
        <v>4.166666666666667</v>
      </c>
      <c r="D174" s="9">
        <f t="shared" si="154"/>
        <v>8.6</v>
      </c>
      <c r="E174" s="9">
        <f t="shared" si="155"/>
        <v>0.8779397671061735</v>
      </c>
      <c r="F174" s="9">
        <f t="shared" si="123"/>
        <v>4.166666666666667</v>
      </c>
      <c r="I174" s="68">
        <f t="shared" si="144"/>
        <v>170.60101795150237</v>
      </c>
      <c r="J174" s="85">
        <f t="shared" si="124"/>
        <v>107.24363725197182</v>
      </c>
      <c r="K174" s="89">
        <f t="shared" si="125"/>
        <v>285.81857258566509</v>
      </c>
      <c r="L174" s="80">
        <f t="shared" si="126"/>
        <v>0</v>
      </c>
      <c r="M174" s="86">
        <f t="shared" si="127"/>
        <v>393.06220983763694</v>
      </c>
      <c r="O174" s="68">
        <f t="shared" si="128"/>
        <v>78.577811653546604</v>
      </c>
      <c r="P174" s="76">
        <f t="shared" si="129"/>
        <v>107.24363725197182</v>
      </c>
      <c r="Q174" s="83">
        <f t="shared" si="107"/>
        <v>35.747879083990604</v>
      </c>
      <c r="R174" s="85">
        <f t="shared" si="130"/>
        <v>32.911582582271684</v>
      </c>
      <c r="S174" s="80">
        <f t="shared" si="131"/>
        <v>0</v>
      </c>
      <c r="T174" s="80">
        <f t="shared" si="132"/>
        <v>0</v>
      </c>
      <c r="U174" s="89">
        <f t="shared" si="152"/>
        <v>7.8577811653546608</v>
      </c>
      <c r="V174" s="70">
        <f t="shared" si="153"/>
        <v>32.911582582271684</v>
      </c>
      <c r="X174" s="68">
        <f t="shared" si="133"/>
        <v>104.71016527980076</v>
      </c>
      <c r="Y174" s="76">
        <f t="shared" si="108"/>
        <v>285.81857258566509</v>
      </c>
      <c r="Z174" s="77">
        <f t="shared" si="109"/>
        <v>32.911582582271684</v>
      </c>
      <c r="AA174" s="77">
        <f t="shared" si="134"/>
        <v>318.7301551679368</v>
      </c>
      <c r="AB174" s="70">
        <f t="shared" si="135"/>
        <v>21.977608609388028</v>
      </c>
      <c r="AC174" s="72">
        <f t="shared" si="136"/>
        <v>0</v>
      </c>
      <c r="AD174" s="80">
        <f t="shared" si="137"/>
        <v>0</v>
      </c>
      <c r="AE174" s="89">
        <f>Fishery!X180</f>
        <v>14.316970056773791</v>
      </c>
      <c r="AF174" s="89">
        <f t="shared" si="150"/>
        <v>1.0471016527980077</v>
      </c>
      <c r="AG174" s="70">
        <f t="shared" si="151"/>
        <v>14.316970056773791</v>
      </c>
      <c r="AI174" s="56">
        <f t="shared" si="110"/>
        <v>104.71216527980077</v>
      </c>
      <c r="AK174" s="68">
        <f t="shared" si="142"/>
        <v>1E-3</v>
      </c>
      <c r="AL174" s="57">
        <f t="shared" si="111"/>
        <v>0</v>
      </c>
      <c r="AM174" s="58">
        <f t="shared" si="112"/>
        <v>0</v>
      </c>
      <c r="AN174" s="58">
        <f t="shared" si="113"/>
        <v>0</v>
      </c>
      <c r="AO174" s="20">
        <f t="shared" si="114"/>
        <v>0</v>
      </c>
      <c r="AP174" s="20">
        <f t="shared" si="115"/>
        <v>0</v>
      </c>
      <c r="AQ174" s="58">
        <f t="shared" si="145"/>
        <v>0</v>
      </c>
      <c r="AR174" s="59">
        <f t="shared" si="116"/>
        <v>0</v>
      </c>
      <c r="AS174" s="64">
        <f t="shared" si="146"/>
        <v>0</v>
      </c>
      <c r="AT174" s="58">
        <f t="shared" si="147"/>
        <v>0</v>
      </c>
      <c r="AU174" s="89">
        <f>Fishery!Y180</f>
        <v>1.7988936365838156E-4</v>
      </c>
      <c r="AV174" s="80">
        <f t="shared" si="148"/>
        <v>1.0000000000000001E-5</v>
      </c>
      <c r="AW174" s="70">
        <f t="shared" si="149"/>
        <v>1.7988936365838156E-4</v>
      </c>
      <c r="BC174" s="68">
        <f t="shared" si="143"/>
        <v>1E-3</v>
      </c>
      <c r="BD174" s="57">
        <f t="shared" si="117"/>
        <v>0</v>
      </c>
      <c r="BE174" s="58">
        <f t="shared" si="118"/>
        <v>0</v>
      </c>
      <c r="BF174" s="58">
        <f t="shared" si="119"/>
        <v>0</v>
      </c>
      <c r="BG174" s="58">
        <f t="shared" si="120"/>
        <v>0</v>
      </c>
      <c r="BH174" s="58">
        <f t="shared" si="138"/>
        <v>0</v>
      </c>
      <c r="BI174" s="70">
        <f t="shared" si="121"/>
        <v>0</v>
      </c>
      <c r="BJ174" s="72">
        <f t="shared" si="139"/>
        <v>0</v>
      </c>
      <c r="BK174" s="58">
        <f t="shared" si="106"/>
        <v>0</v>
      </c>
      <c r="BL174" s="80">
        <f>Fishery!Z180</f>
        <v>1.209824091039493E-4</v>
      </c>
      <c r="BM174" s="80">
        <f t="shared" si="140"/>
        <v>5.0000000000000004E-6</v>
      </c>
      <c r="BN174" s="70">
        <f t="shared" si="141"/>
        <v>1.209824091039493E-4</v>
      </c>
    </row>
    <row r="175" spans="1:66" x14ac:dyDescent="0.2">
      <c r="A175" s="3">
        <v>13</v>
      </c>
      <c r="B175">
        <v>2</v>
      </c>
      <c r="C175" s="9">
        <f t="shared" si="122"/>
        <v>4.166666666666667</v>
      </c>
      <c r="D175" s="9">
        <f t="shared" si="154"/>
        <v>6.990000000000002</v>
      </c>
      <c r="E175" s="9">
        <f t="shared" si="155"/>
        <v>0.71358127582234365</v>
      </c>
      <c r="F175" s="9">
        <f t="shared" si="123"/>
        <v>4.166666666666667</v>
      </c>
      <c r="I175" s="68">
        <f t="shared" si="144"/>
        <v>170.58580566116296</v>
      </c>
      <c r="J175" s="85">
        <f t="shared" si="124"/>
        <v>107.27133912718226</v>
      </c>
      <c r="K175" s="89">
        <f t="shared" si="125"/>
        <v>285.76499701276811</v>
      </c>
      <c r="L175" s="80">
        <f t="shared" si="126"/>
        <v>0</v>
      </c>
      <c r="M175" s="86">
        <f t="shared" si="127"/>
        <v>393.03633613995038</v>
      </c>
      <c r="O175" s="68">
        <f t="shared" si="128"/>
        <v>78.605118045589961</v>
      </c>
      <c r="P175" s="76">
        <f t="shared" si="129"/>
        <v>107.27133912718226</v>
      </c>
      <c r="Q175" s="83">
        <f t="shared" si="107"/>
        <v>35.757113042394089</v>
      </c>
      <c r="R175" s="85">
        <f t="shared" si="130"/>
        <v>32.919783736438283</v>
      </c>
      <c r="S175" s="80">
        <f t="shared" si="131"/>
        <v>0</v>
      </c>
      <c r="T175" s="80">
        <f t="shared" si="132"/>
        <v>0</v>
      </c>
      <c r="U175" s="89">
        <f t="shared" si="152"/>
        <v>7.8605118045589961</v>
      </c>
      <c r="V175" s="70">
        <f t="shared" si="153"/>
        <v>32.919783736438283</v>
      </c>
      <c r="X175" s="68">
        <f t="shared" si="133"/>
        <v>104.69987373260236</v>
      </c>
      <c r="Y175" s="76">
        <f t="shared" si="108"/>
        <v>285.76499701276811</v>
      </c>
      <c r="Z175" s="77">
        <f t="shared" si="109"/>
        <v>32.919783736438283</v>
      </c>
      <c r="AA175" s="77">
        <f t="shared" si="134"/>
        <v>318.68478074920637</v>
      </c>
      <c r="AB175" s="70">
        <f t="shared" si="135"/>
        <v>21.975285280352793</v>
      </c>
      <c r="AC175" s="72">
        <f t="shared" si="136"/>
        <v>0</v>
      </c>
      <c r="AD175" s="80">
        <f t="shared" si="137"/>
        <v>0</v>
      </c>
      <c r="AE175" s="89">
        <f>Fishery!X181</f>
        <v>14.315562898522405</v>
      </c>
      <c r="AF175" s="89">
        <f t="shared" si="150"/>
        <v>1.0469987373260237</v>
      </c>
      <c r="AG175" s="70">
        <f t="shared" si="151"/>
        <v>14.315562898522405</v>
      </c>
      <c r="AI175" s="56">
        <f t="shared" si="110"/>
        <v>104.70187373260237</v>
      </c>
      <c r="AK175" s="68">
        <f t="shared" si="142"/>
        <v>1E-3</v>
      </c>
      <c r="AL175" s="57">
        <f t="shared" si="111"/>
        <v>0</v>
      </c>
      <c r="AM175" s="58">
        <f t="shared" si="112"/>
        <v>0</v>
      </c>
      <c r="AN175" s="58">
        <f t="shared" si="113"/>
        <v>0</v>
      </c>
      <c r="AO175" s="20">
        <f t="shared" si="114"/>
        <v>0</v>
      </c>
      <c r="AP175" s="20">
        <f t="shared" si="115"/>
        <v>0</v>
      </c>
      <c r="AQ175" s="58">
        <f t="shared" si="145"/>
        <v>0</v>
      </c>
      <c r="AR175" s="59">
        <f t="shared" si="116"/>
        <v>0</v>
      </c>
      <c r="AS175" s="64">
        <f t="shared" si="146"/>
        <v>0</v>
      </c>
      <c r="AT175" s="58">
        <f t="shared" si="147"/>
        <v>0</v>
      </c>
      <c r="AU175" s="89">
        <f>Fishery!Y181</f>
        <v>1.7988936365838156E-4</v>
      </c>
      <c r="AV175" s="80">
        <f t="shared" si="148"/>
        <v>1.0000000000000001E-5</v>
      </c>
      <c r="AW175" s="70">
        <f t="shared" si="149"/>
        <v>1.7988936365838156E-4</v>
      </c>
      <c r="BC175" s="68">
        <f t="shared" si="143"/>
        <v>1E-3</v>
      </c>
      <c r="BD175" s="57">
        <f t="shared" si="117"/>
        <v>0</v>
      </c>
      <c r="BE175" s="58">
        <f t="shared" si="118"/>
        <v>0</v>
      </c>
      <c r="BF175" s="58">
        <f t="shared" si="119"/>
        <v>0</v>
      </c>
      <c r="BG175" s="58">
        <f t="shared" si="120"/>
        <v>0</v>
      </c>
      <c r="BH175" s="58">
        <f t="shared" si="138"/>
        <v>0</v>
      </c>
      <c r="BI175" s="70">
        <f t="shared" si="121"/>
        <v>0</v>
      </c>
      <c r="BJ175" s="72">
        <f t="shared" si="139"/>
        <v>0</v>
      </c>
      <c r="BK175" s="58">
        <f t="shared" si="106"/>
        <v>0</v>
      </c>
      <c r="BL175" s="80">
        <f>Fishery!Z181</f>
        <v>1.209824091039493E-4</v>
      </c>
      <c r="BM175" s="80">
        <f t="shared" si="140"/>
        <v>5.0000000000000004E-6</v>
      </c>
      <c r="BN175" s="70">
        <f t="shared" si="141"/>
        <v>1.209824091039493E-4</v>
      </c>
    </row>
    <row r="176" spans="1:66" x14ac:dyDescent="0.2">
      <c r="A176" s="3">
        <v>13</v>
      </c>
      <c r="B176">
        <v>3</v>
      </c>
      <c r="C176" s="9">
        <f t="shared" si="122"/>
        <v>4.166666666666667</v>
      </c>
      <c r="D176" s="9">
        <f t="shared" si="154"/>
        <v>4.875</v>
      </c>
      <c r="E176" s="9">
        <f t="shared" si="155"/>
        <v>0.49766934472588326</v>
      </c>
      <c r="F176" s="9">
        <f t="shared" si="123"/>
        <v>4.166666666666667</v>
      </c>
      <c r="I176" s="68">
        <f t="shared" si="144"/>
        <v>170.56882455544496</v>
      </c>
      <c r="J176" s="85">
        <f t="shared" si="124"/>
        <v>107.29700853927173</v>
      </c>
      <c r="K176" s="89">
        <f t="shared" si="125"/>
        <v>285.71023376208177</v>
      </c>
      <c r="L176" s="80">
        <f t="shared" si="126"/>
        <v>0</v>
      </c>
      <c r="M176" s="86">
        <f t="shared" si="127"/>
        <v>393.00724230135347</v>
      </c>
      <c r="O176" s="68">
        <f t="shared" si="128"/>
        <v>78.631755259878872</v>
      </c>
      <c r="P176" s="76">
        <f t="shared" si="129"/>
        <v>107.29700853927173</v>
      </c>
      <c r="Q176" s="83">
        <f t="shared" si="107"/>
        <v>35.765669513090579</v>
      </c>
      <c r="R176" s="85">
        <f t="shared" si="130"/>
        <v>32.927906425713878</v>
      </c>
      <c r="S176" s="80">
        <f t="shared" si="131"/>
        <v>0</v>
      </c>
      <c r="T176" s="80">
        <f t="shared" si="132"/>
        <v>0</v>
      </c>
      <c r="U176" s="89">
        <f t="shared" si="152"/>
        <v>7.8631755259878879</v>
      </c>
      <c r="V176" s="70">
        <f t="shared" si="153"/>
        <v>32.927906425713878</v>
      </c>
      <c r="X176" s="68">
        <f t="shared" si="133"/>
        <v>104.69023080079657</v>
      </c>
      <c r="Y176" s="76">
        <f t="shared" si="108"/>
        <v>285.71023376208177</v>
      </c>
      <c r="Z176" s="77">
        <f t="shared" si="109"/>
        <v>32.927906425713878</v>
      </c>
      <c r="AA176" s="77">
        <f t="shared" si="134"/>
        <v>318.63814018779567</v>
      </c>
      <c r="AB176" s="70">
        <f t="shared" si="135"/>
        <v>21.972877913344345</v>
      </c>
      <c r="AC176" s="72">
        <f t="shared" si="136"/>
        <v>0</v>
      </c>
      <c r="AD176" s="80">
        <f t="shared" si="137"/>
        <v>0</v>
      </c>
      <c r="AE176" s="89">
        <f>Fishery!X182</f>
        <v>14.314244425138718</v>
      </c>
      <c r="AF176" s="89">
        <f t="shared" si="150"/>
        <v>1.0469023080079658</v>
      </c>
      <c r="AG176" s="70">
        <f t="shared" si="151"/>
        <v>14.314244425138718</v>
      </c>
      <c r="AI176" s="56">
        <f t="shared" si="110"/>
        <v>104.69223080079658</v>
      </c>
      <c r="AK176" s="68">
        <f t="shared" si="142"/>
        <v>1E-3</v>
      </c>
      <c r="AL176" s="57">
        <f t="shared" si="111"/>
        <v>0</v>
      </c>
      <c r="AM176" s="58">
        <f t="shared" si="112"/>
        <v>0</v>
      </c>
      <c r="AN176" s="58">
        <f t="shared" si="113"/>
        <v>0</v>
      </c>
      <c r="AO176" s="20">
        <f t="shared" si="114"/>
        <v>0</v>
      </c>
      <c r="AP176" s="20">
        <f t="shared" si="115"/>
        <v>0</v>
      </c>
      <c r="AQ176" s="58">
        <f t="shared" si="145"/>
        <v>0</v>
      </c>
      <c r="AR176" s="59">
        <f t="shared" si="116"/>
        <v>0</v>
      </c>
      <c r="AS176" s="64">
        <f t="shared" si="146"/>
        <v>0</v>
      </c>
      <c r="AT176" s="58">
        <f t="shared" si="147"/>
        <v>0</v>
      </c>
      <c r="AU176" s="89">
        <f>Fishery!Y182</f>
        <v>1.7988936365838156E-4</v>
      </c>
      <c r="AV176" s="80">
        <f t="shared" si="148"/>
        <v>1.0000000000000001E-5</v>
      </c>
      <c r="AW176" s="70">
        <f t="shared" si="149"/>
        <v>1.7988936365838156E-4</v>
      </c>
      <c r="BC176" s="68">
        <f t="shared" si="143"/>
        <v>1E-3</v>
      </c>
      <c r="BD176" s="57">
        <f t="shared" si="117"/>
        <v>0</v>
      </c>
      <c r="BE176" s="58">
        <f t="shared" si="118"/>
        <v>0</v>
      </c>
      <c r="BF176" s="58">
        <f t="shared" si="119"/>
        <v>0</v>
      </c>
      <c r="BG176" s="58">
        <f t="shared" si="120"/>
        <v>0</v>
      </c>
      <c r="BH176" s="58">
        <f t="shared" si="138"/>
        <v>0</v>
      </c>
      <c r="BI176" s="70">
        <f t="shared" si="121"/>
        <v>0</v>
      </c>
      <c r="BJ176" s="72">
        <f t="shared" si="139"/>
        <v>0</v>
      </c>
      <c r="BK176" s="58">
        <f t="shared" si="106"/>
        <v>0</v>
      </c>
      <c r="BL176" s="80">
        <f>Fishery!Z182</f>
        <v>1.209824091039493E-4</v>
      </c>
      <c r="BM176" s="80">
        <f t="shared" si="140"/>
        <v>5.0000000000000004E-6</v>
      </c>
      <c r="BN176" s="70">
        <f t="shared" si="141"/>
        <v>1.209824091039493E-4</v>
      </c>
    </row>
    <row r="177" spans="1:66" x14ac:dyDescent="0.2">
      <c r="A177" s="3">
        <v>13</v>
      </c>
      <c r="B177">
        <v>4</v>
      </c>
      <c r="C177" s="9">
        <f t="shared" si="122"/>
        <v>4.166666666666667</v>
      </c>
      <c r="D177" s="9">
        <f t="shared" si="154"/>
        <v>3.25</v>
      </c>
      <c r="E177" s="9">
        <f t="shared" si="155"/>
        <v>0.33177956315058887</v>
      </c>
      <c r="F177" s="9">
        <f t="shared" si="123"/>
        <v>4.166666666666667</v>
      </c>
      <c r="I177" s="68">
        <f t="shared" si="144"/>
        <v>170.55005809727385</v>
      </c>
      <c r="J177" s="85">
        <f t="shared" si="124"/>
        <v>107.31992156898259</v>
      </c>
      <c r="K177" s="89">
        <f t="shared" si="125"/>
        <v>285.65373405444114</v>
      </c>
      <c r="L177" s="80">
        <f t="shared" si="126"/>
        <v>0</v>
      </c>
      <c r="M177" s="86">
        <f t="shared" si="127"/>
        <v>392.97365562342372</v>
      </c>
      <c r="O177" s="68">
        <f t="shared" si="128"/>
        <v>78.657200975396535</v>
      </c>
      <c r="P177" s="76">
        <f t="shared" si="129"/>
        <v>107.31992156898259</v>
      </c>
      <c r="Q177" s="83">
        <f t="shared" si="107"/>
        <v>35.773307189660862</v>
      </c>
      <c r="R177" s="85">
        <f t="shared" si="130"/>
        <v>32.935672112286134</v>
      </c>
      <c r="S177" s="80">
        <f t="shared" si="131"/>
        <v>0</v>
      </c>
      <c r="T177" s="80">
        <f t="shared" si="132"/>
        <v>0</v>
      </c>
      <c r="U177" s="89">
        <f t="shared" si="152"/>
        <v>7.8657200975396542</v>
      </c>
      <c r="V177" s="70">
        <f t="shared" si="153"/>
        <v>32.935672112286134</v>
      </c>
      <c r="X177" s="68">
        <f t="shared" si="133"/>
        <v>104.68104542198304</v>
      </c>
      <c r="Y177" s="76">
        <f t="shared" si="108"/>
        <v>285.65373405444114</v>
      </c>
      <c r="Z177" s="77">
        <f t="shared" si="109"/>
        <v>32.935672112286134</v>
      </c>
      <c r="AA177" s="77">
        <f t="shared" si="134"/>
        <v>318.58940616672726</v>
      </c>
      <c r="AB177" s="70">
        <f t="shared" si="135"/>
        <v>21.970317392438339</v>
      </c>
      <c r="AC177" s="72">
        <f t="shared" si="136"/>
        <v>0</v>
      </c>
      <c r="AD177" s="80">
        <f t="shared" si="137"/>
        <v>0</v>
      </c>
      <c r="AE177" s="89">
        <f>Fishery!X183</f>
        <v>14.312988512753497</v>
      </c>
      <c r="AF177" s="89">
        <f t="shared" si="150"/>
        <v>1.0468104542198304</v>
      </c>
      <c r="AG177" s="70">
        <f t="shared" si="151"/>
        <v>14.312988512753497</v>
      </c>
      <c r="AI177" s="56">
        <f t="shared" si="110"/>
        <v>104.68304542198305</v>
      </c>
      <c r="AK177" s="68">
        <f t="shared" si="142"/>
        <v>1E-3</v>
      </c>
      <c r="AL177" s="57">
        <f t="shared" si="111"/>
        <v>0</v>
      </c>
      <c r="AM177" s="58">
        <f t="shared" si="112"/>
        <v>0</v>
      </c>
      <c r="AN177" s="58">
        <f t="shared" si="113"/>
        <v>0</v>
      </c>
      <c r="AO177" s="20">
        <f t="shared" si="114"/>
        <v>0</v>
      </c>
      <c r="AP177" s="20">
        <f t="shared" si="115"/>
        <v>0</v>
      </c>
      <c r="AQ177" s="58">
        <f t="shared" si="145"/>
        <v>0</v>
      </c>
      <c r="AR177" s="59">
        <f t="shared" si="116"/>
        <v>0</v>
      </c>
      <c r="AS177" s="64">
        <f t="shared" si="146"/>
        <v>0</v>
      </c>
      <c r="AT177" s="58">
        <f t="shared" si="147"/>
        <v>0</v>
      </c>
      <c r="AU177" s="89">
        <f>Fishery!Y183</f>
        <v>1.7988936365838156E-4</v>
      </c>
      <c r="AV177" s="80">
        <f t="shared" si="148"/>
        <v>1.0000000000000001E-5</v>
      </c>
      <c r="AW177" s="70">
        <f t="shared" si="149"/>
        <v>1.7988936365838156E-4</v>
      </c>
      <c r="BC177" s="68">
        <f t="shared" si="143"/>
        <v>1E-3</v>
      </c>
      <c r="BD177" s="57">
        <f t="shared" si="117"/>
        <v>0</v>
      </c>
      <c r="BE177" s="58">
        <f t="shared" si="118"/>
        <v>0</v>
      </c>
      <c r="BF177" s="58">
        <f t="shared" si="119"/>
        <v>0</v>
      </c>
      <c r="BG177" s="58">
        <f t="shared" si="120"/>
        <v>0</v>
      </c>
      <c r="BH177" s="58">
        <f t="shared" si="138"/>
        <v>0</v>
      </c>
      <c r="BI177" s="70">
        <f t="shared" si="121"/>
        <v>0</v>
      </c>
      <c r="BJ177" s="72">
        <f t="shared" si="139"/>
        <v>0</v>
      </c>
      <c r="BK177" s="58">
        <f t="shared" si="106"/>
        <v>0</v>
      </c>
      <c r="BL177" s="80">
        <f>Fishery!Z183</f>
        <v>1.209824091039493E-4</v>
      </c>
      <c r="BM177" s="80">
        <f t="shared" si="140"/>
        <v>5.0000000000000004E-6</v>
      </c>
      <c r="BN177" s="70">
        <f t="shared" si="141"/>
        <v>1.209824091039493E-4</v>
      </c>
    </row>
    <row r="178" spans="1:66" x14ac:dyDescent="0.2">
      <c r="A178" s="3">
        <v>13</v>
      </c>
      <c r="B178">
        <v>5</v>
      </c>
      <c r="C178" s="9">
        <f t="shared" si="122"/>
        <v>4.166666666666667</v>
      </c>
      <c r="D178" s="9">
        <f t="shared" si="154"/>
        <v>2.1150000000000029</v>
      </c>
      <c r="E178" s="9">
        <f t="shared" si="155"/>
        <v>0.21591193109646042</v>
      </c>
      <c r="F178" s="9">
        <f t="shared" si="123"/>
        <v>4.166666666666667</v>
      </c>
      <c r="I178" s="68">
        <f t="shared" si="144"/>
        <v>170.53060748691834</v>
      </c>
      <c r="J178" s="85">
        <f t="shared" si="124"/>
        <v>107.34016051655912</v>
      </c>
      <c r="K178" s="89">
        <f t="shared" si="125"/>
        <v>285.59680789441779</v>
      </c>
      <c r="L178" s="80">
        <f t="shared" si="126"/>
        <v>0</v>
      </c>
      <c r="M178" s="86">
        <f t="shared" si="127"/>
        <v>392.93696841097693</v>
      </c>
      <c r="O178" s="68">
        <f t="shared" si="128"/>
        <v>78.681007839599516</v>
      </c>
      <c r="P178" s="76">
        <f t="shared" si="129"/>
        <v>107.34016051655912</v>
      </c>
      <c r="Q178" s="83">
        <f t="shared" si="107"/>
        <v>35.78005350551971</v>
      </c>
      <c r="R178" s="85">
        <f t="shared" si="130"/>
        <v>32.942832099259761</v>
      </c>
      <c r="S178" s="80">
        <f t="shared" si="131"/>
        <v>0</v>
      </c>
      <c r="T178" s="80">
        <f t="shared" si="132"/>
        <v>0</v>
      </c>
      <c r="U178" s="89">
        <f t="shared" si="152"/>
        <v>7.8681007839599522</v>
      </c>
      <c r="V178" s="70">
        <f t="shared" si="153"/>
        <v>32.942832099259761</v>
      </c>
      <c r="X178" s="68">
        <f t="shared" si="133"/>
        <v>104.67212165869049</v>
      </c>
      <c r="Y178" s="76">
        <f t="shared" si="108"/>
        <v>285.59680789441779</v>
      </c>
      <c r="Z178" s="77">
        <f t="shared" si="109"/>
        <v>32.942832099259761</v>
      </c>
      <c r="AA178" s="77">
        <f t="shared" si="134"/>
        <v>318.53963999367755</v>
      </c>
      <c r="AB178" s="70">
        <f t="shared" si="135"/>
        <v>21.967654505808582</v>
      </c>
      <c r="AC178" s="72">
        <f t="shared" si="136"/>
        <v>0</v>
      </c>
      <c r="AD178" s="80">
        <f t="shared" si="137"/>
        <v>0</v>
      </c>
      <c r="AE178" s="89">
        <f>Fishery!X184</f>
        <v>14.31176837093143</v>
      </c>
      <c r="AF178" s="89">
        <f t="shared" si="150"/>
        <v>1.0467212165869049</v>
      </c>
      <c r="AG178" s="70">
        <f t="shared" si="151"/>
        <v>14.31176837093143</v>
      </c>
      <c r="AI178" s="56">
        <f t="shared" si="110"/>
        <v>104.6741216586905</v>
      </c>
      <c r="AK178" s="68">
        <f t="shared" si="142"/>
        <v>1E-3</v>
      </c>
      <c r="AL178" s="57">
        <f t="shared" si="111"/>
        <v>0</v>
      </c>
      <c r="AM178" s="58">
        <f t="shared" si="112"/>
        <v>0</v>
      </c>
      <c r="AN178" s="58">
        <f t="shared" si="113"/>
        <v>0</v>
      </c>
      <c r="AO178" s="20">
        <f t="shared" si="114"/>
        <v>0</v>
      </c>
      <c r="AP178" s="20">
        <f t="shared" si="115"/>
        <v>0</v>
      </c>
      <c r="AQ178" s="58">
        <f t="shared" si="145"/>
        <v>0</v>
      </c>
      <c r="AR178" s="59">
        <f t="shared" si="116"/>
        <v>0</v>
      </c>
      <c r="AS178" s="64">
        <f t="shared" si="146"/>
        <v>0</v>
      </c>
      <c r="AT178" s="58">
        <f t="shared" si="147"/>
        <v>0</v>
      </c>
      <c r="AU178" s="89">
        <f>Fishery!Y184</f>
        <v>1.7988936365838156E-4</v>
      </c>
      <c r="AV178" s="80">
        <f t="shared" si="148"/>
        <v>1.0000000000000001E-5</v>
      </c>
      <c r="AW178" s="70">
        <f t="shared" si="149"/>
        <v>1.7988936365838156E-4</v>
      </c>
      <c r="BC178" s="68">
        <f t="shared" si="143"/>
        <v>1E-3</v>
      </c>
      <c r="BD178" s="57">
        <f t="shared" si="117"/>
        <v>0</v>
      </c>
      <c r="BE178" s="58">
        <f t="shared" si="118"/>
        <v>0</v>
      </c>
      <c r="BF178" s="58">
        <f t="shared" si="119"/>
        <v>0</v>
      </c>
      <c r="BG178" s="58">
        <f t="shared" si="120"/>
        <v>0</v>
      </c>
      <c r="BH178" s="58">
        <f t="shared" si="138"/>
        <v>0</v>
      </c>
      <c r="BI178" s="70">
        <f t="shared" si="121"/>
        <v>0</v>
      </c>
      <c r="BJ178" s="72">
        <f t="shared" si="139"/>
        <v>0</v>
      </c>
      <c r="BK178" s="58">
        <f t="shared" si="106"/>
        <v>0</v>
      </c>
      <c r="BL178" s="80">
        <f>Fishery!Z184</f>
        <v>1.209824091039493E-4</v>
      </c>
      <c r="BM178" s="80">
        <f t="shared" si="140"/>
        <v>5.0000000000000004E-6</v>
      </c>
      <c r="BN178" s="70">
        <f t="shared" si="141"/>
        <v>1.209824091039493E-4</v>
      </c>
    </row>
    <row r="179" spans="1:66" x14ac:dyDescent="0.2">
      <c r="A179" s="3">
        <v>13</v>
      </c>
      <c r="B179">
        <v>6</v>
      </c>
      <c r="C179" s="9">
        <f t="shared" si="122"/>
        <v>4.166666666666667</v>
      </c>
      <c r="D179" s="9">
        <f t="shared" si="154"/>
        <v>1.470000000000002</v>
      </c>
      <c r="E179" s="9">
        <f t="shared" si="155"/>
        <v>0.15006644856349732</v>
      </c>
      <c r="F179" s="9">
        <f t="shared" si="123"/>
        <v>4.166666666666667</v>
      </c>
      <c r="I179" s="68">
        <f t="shared" si="144"/>
        <v>170.51213440969144</v>
      </c>
      <c r="J179" s="85">
        <f t="shared" si="124"/>
        <v>107.35855745433965</v>
      </c>
      <c r="K179" s="89">
        <f t="shared" si="125"/>
        <v>285.54190590061842</v>
      </c>
      <c r="L179" s="80">
        <f t="shared" si="126"/>
        <v>0</v>
      </c>
      <c r="M179" s="86">
        <f t="shared" si="127"/>
        <v>392.90046335495805</v>
      </c>
      <c r="O179" s="68">
        <f t="shared" si="128"/>
        <v>78.703018575490375</v>
      </c>
      <c r="P179" s="76">
        <f t="shared" si="129"/>
        <v>107.35855745433965</v>
      </c>
      <c r="Q179" s="83">
        <f t="shared" si="107"/>
        <v>35.786185818113218</v>
      </c>
      <c r="R179" s="85">
        <f t="shared" si="130"/>
        <v>32.94928246892556</v>
      </c>
      <c r="S179" s="80">
        <f t="shared" si="131"/>
        <v>0</v>
      </c>
      <c r="T179" s="80">
        <f t="shared" si="132"/>
        <v>0</v>
      </c>
      <c r="U179" s="89">
        <f t="shared" si="152"/>
        <v>7.8703018575490375</v>
      </c>
      <c r="V179" s="70">
        <f t="shared" si="153"/>
        <v>32.94928246892556</v>
      </c>
      <c r="X179" s="68">
        <f t="shared" si="133"/>
        <v>104.66333777694072</v>
      </c>
      <c r="Y179" s="76">
        <f t="shared" si="108"/>
        <v>285.54190590061842</v>
      </c>
      <c r="Z179" s="77">
        <f t="shared" si="109"/>
        <v>32.94928246892556</v>
      </c>
      <c r="AA179" s="77">
        <f t="shared" si="134"/>
        <v>318.49118836954398</v>
      </c>
      <c r="AB179" s="70">
        <f t="shared" si="135"/>
        <v>21.965029427404346</v>
      </c>
      <c r="AC179" s="72">
        <f t="shared" si="136"/>
        <v>0</v>
      </c>
      <c r="AD179" s="80">
        <f t="shared" si="137"/>
        <v>0</v>
      </c>
      <c r="AE179" s="89">
        <f>Fishery!X185</f>
        <v>14.310567355044792</v>
      </c>
      <c r="AF179" s="89">
        <f t="shared" si="150"/>
        <v>1.0466333777694072</v>
      </c>
      <c r="AG179" s="70">
        <f t="shared" si="151"/>
        <v>14.310567355044792</v>
      </c>
      <c r="AI179" s="56">
        <f t="shared" si="110"/>
        <v>104.66533777694073</v>
      </c>
      <c r="AK179" s="68">
        <f t="shared" si="142"/>
        <v>1E-3</v>
      </c>
      <c r="AL179" s="57">
        <f t="shared" si="111"/>
        <v>0</v>
      </c>
      <c r="AM179" s="58">
        <f t="shared" si="112"/>
        <v>0</v>
      </c>
      <c r="AN179" s="58">
        <f t="shared" si="113"/>
        <v>0</v>
      </c>
      <c r="AO179" s="20">
        <f t="shared" si="114"/>
        <v>0</v>
      </c>
      <c r="AP179" s="20">
        <f t="shared" si="115"/>
        <v>0</v>
      </c>
      <c r="AQ179" s="58">
        <f t="shared" si="145"/>
        <v>0</v>
      </c>
      <c r="AR179" s="59">
        <f t="shared" si="116"/>
        <v>0</v>
      </c>
      <c r="AS179" s="64">
        <f t="shared" si="146"/>
        <v>0</v>
      </c>
      <c r="AT179" s="58">
        <f t="shared" si="147"/>
        <v>0</v>
      </c>
      <c r="AU179" s="89">
        <f>Fishery!Y185</f>
        <v>1.7988936365838156E-4</v>
      </c>
      <c r="AV179" s="80">
        <f t="shared" si="148"/>
        <v>1.0000000000000001E-5</v>
      </c>
      <c r="AW179" s="70">
        <f t="shared" si="149"/>
        <v>1.7988936365838156E-4</v>
      </c>
      <c r="BC179" s="68">
        <f t="shared" si="143"/>
        <v>1E-3</v>
      </c>
      <c r="BD179" s="57">
        <f t="shared" si="117"/>
        <v>0</v>
      </c>
      <c r="BE179" s="58">
        <f t="shared" si="118"/>
        <v>0</v>
      </c>
      <c r="BF179" s="58">
        <f t="shared" si="119"/>
        <v>0</v>
      </c>
      <c r="BG179" s="58">
        <f t="shared" si="120"/>
        <v>0</v>
      </c>
      <c r="BH179" s="58">
        <f t="shared" si="138"/>
        <v>0</v>
      </c>
      <c r="BI179" s="70">
        <f t="shared" si="121"/>
        <v>0</v>
      </c>
      <c r="BJ179" s="72">
        <f t="shared" si="139"/>
        <v>0</v>
      </c>
      <c r="BK179" s="58">
        <f t="shared" si="106"/>
        <v>0</v>
      </c>
      <c r="BL179" s="80">
        <f>Fishery!Z185</f>
        <v>1.209824091039493E-4</v>
      </c>
      <c r="BM179" s="80">
        <f t="shared" si="140"/>
        <v>5.0000000000000004E-6</v>
      </c>
      <c r="BN179" s="70">
        <f t="shared" si="141"/>
        <v>1.209824091039493E-4</v>
      </c>
    </row>
    <row r="180" spans="1:66" x14ac:dyDescent="0.2">
      <c r="A180" s="3">
        <v>13</v>
      </c>
      <c r="B180">
        <v>7</v>
      </c>
      <c r="C180" s="9">
        <f t="shared" si="122"/>
        <v>4.166666666666667</v>
      </c>
      <c r="D180" s="9">
        <f t="shared" si="154"/>
        <v>1.3149999999999995</v>
      </c>
      <c r="E180" s="9">
        <f t="shared" si="155"/>
        <v>0.13424311555169974</v>
      </c>
      <c r="F180" s="9">
        <f t="shared" si="123"/>
        <v>4.166666666666667</v>
      </c>
      <c r="I180" s="68">
        <f t="shared" si="144"/>
        <v>170.4960834620862</v>
      </c>
      <c r="J180" s="85">
        <f t="shared" si="124"/>
        <v>107.3763070429617</v>
      </c>
      <c r="K180" s="89">
        <f t="shared" si="125"/>
        <v>285.49143308835193</v>
      </c>
      <c r="L180" s="80">
        <f t="shared" si="126"/>
        <v>0</v>
      </c>
      <c r="M180" s="86">
        <f t="shared" si="127"/>
        <v>392.86774013131361</v>
      </c>
      <c r="O180" s="68">
        <f t="shared" si="128"/>
        <v>78.723441077489127</v>
      </c>
      <c r="P180" s="76">
        <f t="shared" si="129"/>
        <v>107.3763070429617</v>
      </c>
      <c r="Q180" s="83">
        <f t="shared" si="107"/>
        <v>35.792102347653902</v>
      </c>
      <c r="R180" s="85">
        <f t="shared" si="130"/>
        <v>32.955108930488443</v>
      </c>
      <c r="S180" s="80">
        <f t="shared" si="131"/>
        <v>0</v>
      </c>
      <c r="T180" s="80">
        <f t="shared" si="132"/>
        <v>0</v>
      </c>
      <c r="U180" s="89">
        <f t="shared" si="152"/>
        <v>7.8723441077489129</v>
      </c>
      <c r="V180" s="70">
        <f t="shared" si="153"/>
        <v>32.955108930488443</v>
      </c>
      <c r="X180" s="68">
        <f t="shared" si="133"/>
        <v>104.65468886849739</v>
      </c>
      <c r="Y180" s="76">
        <f t="shared" si="108"/>
        <v>285.49143308835193</v>
      </c>
      <c r="Z180" s="77">
        <f t="shared" si="109"/>
        <v>32.955108930488443</v>
      </c>
      <c r="AA180" s="77">
        <f t="shared" si="134"/>
        <v>318.44654201884038</v>
      </c>
      <c r="AB180" s="70">
        <f t="shared" si="135"/>
        <v>21.962603184333052</v>
      </c>
      <c r="AC180" s="72">
        <f t="shared" si="136"/>
        <v>0</v>
      </c>
      <c r="AD180" s="80">
        <f t="shared" si="137"/>
        <v>0</v>
      </c>
      <c r="AE180" s="89">
        <f>Fishery!X186</f>
        <v>14.309384793992805</v>
      </c>
      <c r="AF180" s="89">
        <f t="shared" si="150"/>
        <v>1.0465468886849738</v>
      </c>
      <c r="AG180" s="70">
        <f t="shared" si="151"/>
        <v>14.309384793992805</v>
      </c>
      <c r="AI180" s="56">
        <f t="shared" si="110"/>
        <v>104.6566888684974</v>
      </c>
      <c r="AK180" s="68">
        <f t="shared" si="142"/>
        <v>1E-3</v>
      </c>
      <c r="AL180" s="57">
        <f t="shared" si="111"/>
        <v>0</v>
      </c>
      <c r="AM180" s="58">
        <f t="shared" si="112"/>
        <v>0</v>
      </c>
      <c r="AN180" s="58">
        <f t="shared" si="113"/>
        <v>0</v>
      </c>
      <c r="AO180" s="20">
        <f t="shared" si="114"/>
        <v>0</v>
      </c>
      <c r="AP180" s="20">
        <f t="shared" si="115"/>
        <v>0</v>
      </c>
      <c r="AQ180" s="58">
        <f t="shared" si="145"/>
        <v>0</v>
      </c>
      <c r="AR180" s="59">
        <f t="shared" si="116"/>
        <v>0</v>
      </c>
      <c r="AS180" s="64">
        <f t="shared" si="146"/>
        <v>0</v>
      </c>
      <c r="AT180" s="58">
        <f t="shared" si="147"/>
        <v>0</v>
      </c>
      <c r="AU180" s="89">
        <f>Fishery!Y186</f>
        <v>1.7988936365838156E-4</v>
      </c>
      <c r="AV180" s="80">
        <f t="shared" si="148"/>
        <v>1.0000000000000001E-5</v>
      </c>
      <c r="AW180" s="70">
        <f t="shared" si="149"/>
        <v>1.7988936365838156E-4</v>
      </c>
      <c r="BC180" s="68">
        <f t="shared" si="143"/>
        <v>1E-3</v>
      </c>
      <c r="BD180" s="57">
        <f t="shared" si="117"/>
        <v>0</v>
      </c>
      <c r="BE180" s="58">
        <f t="shared" si="118"/>
        <v>0</v>
      </c>
      <c r="BF180" s="58">
        <f t="shared" si="119"/>
        <v>0</v>
      </c>
      <c r="BG180" s="58">
        <f t="shared" si="120"/>
        <v>0</v>
      </c>
      <c r="BH180" s="58">
        <f t="shared" si="138"/>
        <v>0</v>
      </c>
      <c r="BI180" s="70">
        <f t="shared" si="121"/>
        <v>0</v>
      </c>
      <c r="BJ180" s="72">
        <f t="shared" si="139"/>
        <v>0</v>
      </c>
      <c r="BK180" s="58">
        <f t="shared" si="106"/>
        <v>0</v>
      </c>
      <c r="BL180" s="80">
        <f>Fishery!Z186</f>
        <v>1.209824091039493E-4</v>
      </c>
      <c r="BM180" s="80">
        <f t="shared" si="140"/>
        <v>5.0000000000000004E-6</v>
      </c>
      <c r="BN180" s="70">
        <f t="shared" si="141"/>
        <v>1.209824091039493E-4</v>
      </c>
    </row>
    <row r="181" spans="1:66" x14ac:dyDescent="0.2">
      <c r="A181" s="3">
        <v>13</v>
      </c>
      <c r="B181">
        <v>8</v>
      </c>
      <c r="C181" s="9">
        <f t="shared" si="122"/>
        <v>4.166666666666667</v>
      </c>
      <c r="D181" s="9">
        <f t="shared" si="154"/>
        <v>1.6500000000000015</v>
      </c>
      <c r="E181" s="9">
        <f t="shared" si="155"/>
        <v>0.16844193206106833</v>
      </c>
      <c r="F181" s="9">
        <f t="shared" si="123"/>
        <v>4.166666666666667</v>
      </c>
      <c r="I181" s="68">
        <f t="shared" si="144"/>
        <v>170.48303980934281</v>
      </c>
      <c r="J181" s="85">
        <f t="shared" si="124"/>
        <v>107.39443665761183</v>
      </c>
      <c r="K181" s="89">
        <f t="shared" si="125"/>
        <v>285.44664356485055</v>
      </c>
      <c r="L181" s="80">
        <f t="shared" si="126"/>
        <v>0</v>
      </c>
      <c r="M181" s="86">
        <f t="shared" si="127"/>
        <v>392.84108022246238</v>
      </c>
      <c r="O181" s="68">
        <f t="shared" si="128"/>
        <v>78.742757034449596</v>
      </c>
      <c r="P181" s="76">
        <f t="shared" si="129"/>
        <v>107.39443665761183</v>
      </c>
      <c r="Q181" s="83">
        <f t="shared" si="107"/>
        <v>35.798145552537278</v>
      </c>
      <c r="R181" s="85">
        <f t="shared" si="130"/>
        <v>32.960545115899542</v>
      </c>
      <c r="S181" s="80">
        <f t="shared" si="131"/>
        <v>0</v>
      </c>
      <c r="T181" s="80">
        <f t="shared" si="132"/>
        <v>0</v>
      </c>
      <c r="U181" s="89">
        <f t="shared" si="152"/>
        <v>7.87427570344496</v>
      </c>
      <c r="V181" s="70">
        <f t="shared" si="153"/>
        <v>32.960545115899542</v>
      </c>
      <c r="X181" s="68">
        <f t="shared" si="133"/>
        <v>104.64627591550881</v>
      </c>
      <c r="Y181" s="76">
        <f t="shared" si="108"/>
        <v>285.44664356485055</v>
      </c>
      <c r="Z181" s="77">
        <f t="shared" si="109"/>
        <v>32.960545115899542</v>
      </c>
      <c r="AA181" s="77">
        <f t="shared" si="134"/>
        <v>318.4071886807501</v>
      </c>
      <c r="AB181" s="70">
        <f t="shared" si="135"/>
        <v>21.960483362290603</v>
      </c>
      <c r="AC181" s="72">
        <f t="shared" si="136"/>
        <v>0</v>
      </c>
      <c r="AD181" s="80">
        <f t="shared" si="137"/>
        <v>0</v>
      </c>
      <c r="AE181" s="89">
        <f>Fishery!X187</f>
        <v>14.308234495015579</v>
      </c>
      <c r="AF181" s="89">
        <f t="shared" si="150"/>
        <v>1.0464627591550881</v>
      </c>
      <c r="AG181" s="70">
        <f t="shared" si="151"/>
        <v>14.308234495015579</v>
      </c>
      <c r="AI181" s="56">
        <f t="shared" si="110"/>
        <v>104.64827591550882</v>
      </c>
      <c r="AK181" s="68">
        <f t="shared" si="142"/>
        <v>1E-3</v>
      </c>
      <c r="AL181" s="57">
        <f t="shared" si="111"/>
        <v>0</v>
      </c>
      <c r="AM181" s="58">
        <f t="shared" si="112"/>
        <v>0</v>
      </c>
      <c r="AN181" s="58">
        <f t="shared" si="113"/>
        <v>0</v>
      </c>
      <c r="AO181" s="20">
        <f t="shared" si="114"/>
        <v>0</v>
      </c>
      <c r="AP181" s="20">
        <f t="shared" si="115"/>
        <v>0</v>
      </c>
      <c r="AQ181" s="58">
        <f t="shared" si="145"/>
        <v>0</v>
      </c>
      <c r="AR181" s="59">
        <f t="shared" si="116"/>
        <v>0</v>
      </c>
      <c r="AS181" s="64">
        <f t="shared" si="146"/>
        <v>0</v>
      </c>
      <c r="AT181" s="58">
        <f t="shared" si="147"/>
        <v>0</v>
      </c>
      <c r="AU181" s="89">
        <f>Fishery!Y187</f>
        <v>1.7988936365838156E-4</v>
      </c>
      <c r="AV181" s="80">
        <f t="shared" si="148"/>
        <v>1.0000000000000001E-5</v>
      </c>
      <c r="AW181" s="70">
        <f t="shared" si="149"/>
        <v>1.7988936365838156E-4</v>
      </c>
      <c r="BC181" s="68">
        <f t="shared" si="143"/>
        <v>1E-3</v>
      </c>
      <c r="BD181" s="57">
        <f t="shared" si="117"/>
        <v>0</v>
      </c>
      <c r="BE181" s="58">
        <f t="shared" si="118"/>
        <v>0</v>
      </c>
      <c r="BF181" s="58">
        <f t="shared" si="119"/>
        <v>0</v>
      </c>
      <c r="BG181" s="58">
        <f t="shared" si="120"/>
        <v>0</v>
      </c>
      <c r="BH181" s="58">
        <f t="shared" si="138"/>
        <v>0</v>
      </c>
      <c r="BI181" s="70">
        <f t="shared" si="121"/>
        <v>0</v>
      </c>
      <c r="BJ181" s="72">
        <f t="shared" si="139"/>
        <v>0</v>
      </c>
      <c r="BK181" s="58">
        <f t="shared" si="106"/>
        <v>0</v>
      </c>
      <c r="BL181" s="80">
        <f>Fishery!Z187</f>
        <v>1.209824091039493E-4</v>
      </c>
      <c r="BM181" s="80">
        <f t="shared" si="140"/>
        <v>5.0000000000000004E-6</v>
      </c>
      <c r="BN181" s="70">
        <f t="shared" si="141"/>
        <v>1.209824091039493E-4</v>
      </c>
    </row>
    <row r="182" spans="1:66" x14ac:dyDescent="0.2">
      <c r="A182" s="3">
        <v>13</v>
      </c>
      <c r="B182">
        <v>9</v>
      </c>
      <c r="C182" s="9">
        <f t="shared" si="122"/>
        <v>4.166666666666667</v>
      </c>
      <c r="D182" s="9">
        <f t="shared" si="154"/>
        <v>2.4750000000000023</v>
      </c>
      <c r="E182" s="9">
        <f t="shared" si="155"/>
        <v>0.25266289809160253</v>
      </c>
      <c r="F182" s="9">
        <f t="shared" si="123"/>
        <v>4.166666666666667</v>
      </c>
      <c r="I182" s="68">
        <f t="shared" si="144"/>
        <v>170.47249997589881</v>
      </c>
      <c r="J182" s="85">
        <f t="shared" si="124"/>
        <v>107.41337590241532</v>
      </c>
      <c r="K182" s="89">
        <f t="shared" si="125"/>
        <v>285.40710179899821</v>
      </c>
      <c r="L182" s="80">
        <f t="shared" si="126"/>
        <v>0</v>
      </c>
      <c r="M182" s="86">
        <f t="shared" si="127"/>
        <v>392.82047770141355</v>
      </c>
      <c r="O182" s="68">
        <f t="shared" si="128"/>
        <v>78.76151279356003</v>
      </c>
      <c r="P182" s="76">
        <f t="shared" si="129"/>
        <v>107.41337590241532</v>
      </c>
      <c r="Q182" s="83">
        <f t="shared" si="107"/>
        <v>35.804458634138442</v>
      </c>
      <c r="R182" s="85">
        <f t="shared" si="130"/>
        <v>32.965867079576988</v>
      </c>
      <c r="S182" s="80">
        <f t="shared" si="131"/>
        <v>0</v>
      </c>
      <c r="T182" s="80">
        <f t="shared" si="132"/>
        <v>0</v>
      </c>
      <c r="U182" s="89">
        <f t="shared" si="152"/>
        <v>7.8761512793560033</v>
      </c>
      <c r="V182" s="70">
        <f t="shared" si="153"/>
        <v>32.965867079576988</v>
      </c>
      <c r="X182" s="68">
        <f t="shared" si="133"/>
        <v>104.63824877888982</v>
      </c>
      <c r="Y182" s="76">
        <f t="shared" si="108"/>
        <v>285.40710179899821</v>
      </c>
      <c r="Z182" s="77">
        <f t="shared" si="109"/>
        <v>32.965867079576988</v>
      </c>
      <c r="AA182" s="77">
        <f t="shared" si="134"/>
        <v>318.37296887857519</v>
      </c>
      <c r="AB182" s="70">
        <f t="shared" si="135"/>
        <v>21.958677247384511</v>
      </c>
      <c r="AC182" s="72">
        <f t="shared" si="136"/>
        <v>0</v>
      </c>
      <c r="AD182" s="80">
        <f t="shared" si="137"/>
        <v>0</v>
      </c>
      <c r="AE182" s="89">
        <f>Fishery!X188</f>
        <v>14.307136948523235</v>
      </c>
      <c r="AF182" s="89">
        <f t="shared" si="150"/>
        <v>1.0463824877888981</v>
      </c>
      <c r="AG182" s="70">
        <f t="shared" si="151"/>
        <v>14.307136948523235</v>
      </c>
      <c r="AI182" s="56">
        <f t="shared" si="110"/>
        <v>104.64024877888983</v>
      </c>
      <c r="AK182" s="68">
        <f t="shared" si="142"/>
        <v>1E-3</v>
      </c>
      <c r="AL182" s="57">
        <f t="shared" si="111"/>
        <v>0</v>
      </c>
      <c r="AM182" s="58">
        <f t="shared" si="112"/>
        <v>0</v>
      </c>
      <c r="AN182" s="58">
        <f t="shared" si="113"/>
        <v>0</v>
      </c>
      <c r="AO182" s="20">
        <f t="shared" si="114"/>
        <v>0</v>
      </c>
      <c r="AP182" s="20">
        <f t="shared" si="115"/>
        <v>0</v>
      </c>
      <c r="AQ182" s="58">
        <f t="shared" si="145"/>
        <v>0</v>
      </c>
      <c r="AR182" s="59">
        <f t="shared" si="116"/>
        <v>0</v>
      </c>
      <c r="AS182" s="64">
        <f t="shared" si="146"/>
        <v>0</v>
      </c>
      <c r="AT182" s="58">
        <f t="shared" si="147"/>
        <v>0</v>
      </c>
      <c r="AU182" s="89">
        <f>Fishery!Y188</f>
        <v>1.7988936365838156E-4</v>
      </c>
      <c r="AV182" s="80">
        <f t="shared" si="148"/>
        <v>1.0000000000000001E-5</v>
      </c>
      <c r="AW182" s="70">
        <f t="shared" si="149"/>
        <v>1.7988936365838156E-4</v>
      </c>
      <c r="BC182" s="68">
        <f t="shared" si="143"/>
        <v>1E-3</v>
      </c>
      <c r="BD182" s="57">
        <f t="shared" si="117"/>
        <v>0</v>
      </c>
      <c r="BE182" s="58">
        <f t="shared" si="118"/>
        <v>0</v>
      </c>
      <c r="BF182" s="58">
        <f t="shared" si="119"/>
        <v>0</v>
      </c>
      <c r="BG182" s="58">
        <f t="shared" si="120"/>
        <v>0</v>
      </c>
      <c r="BH182" s="58">
        <f t="shared" si="138"/>
        <v>0</v>
      </c>
      <c r="BI182" s="70">
        <f t="shared" si="121"/>
        <v>0</v>
      </c>
      <c r="BJ182" s="72">
        <f t="shared" si="139"/>
        <v>0</v>
      </c>
      <c r="BK182" s="58">
        <f t="shared" si="106"/>
        <v>0</v>
      </c>
      <c r="BL182" s="80">
        <f>Fishery!Z188</f>
        <v>1.209824091039493E-4</v>
      </c>
      <c r="BM182" s="80">
        <f t="shared" si="140"/>
        <v>5.0000000000000004E-6</v>
      </c>
      <c r="BN182" s="70">
        <f t="shared" si="141"/>
        <v>1.209824091039493E-4</v>
      </c>
    </row>
    <row r="183" spans="1:66" x14ac:dyDescent="0.2">
      <c r="A183" s="3">
        <v>13</v>
      </c>
      <c r="B183">
        <v>10</v>
      </c>
      <c r="C183" s="9">
        <f t="shared" si="122"/>
        <v>4.166666666666667</v>
      </c>
      <c r="D183" s="9">
        <f t="shared" si="154"/>
        <v>3.7900000000000045</v>
      </c>
      <c r="E183" s="9">
        <f t="shared" si="155"/>
        <v>0.38690601364330252</v>
      </c>
      <c r="F183" s="9">
        <f t="shared" si="123"/>
        <v>4.166666666666667</v>
      </c>
      <c r="I183" s="68">
        <f t="shared" si="144"/>
        <v>170.46313686429161</v>
      </c>
      <c r="J183" s="85">
        <f t="shared" si="124"/>
        <v>107.4328115036194</v>
      </c>
      <c r="K183" s="89">
        <f t="shared" si="125"/>
        <v>285.37092090455525</v>
      </c>
      <c r="L183" s="80">
        <f t="shared" si="126"/>
        <v>0</v>
      </c>
      <c r="M183" s="86">
        <f t="shared" si="127"/>
        <v>392.80373240817465</v>
      </c>
      <c r="O183" s="68">
        <f t="shared" si="128"/>
        <v>78.780091021342315</v>
      </c>
      <c r="P183" s="76">
        <f t="shared" si="129"/>
        <v>107.4328115036194</v>
      </c>
      <c r="Q183" s="83">
        <f t="shared" si="107"/>
        <v>35.810937167873135</v>
      </c>
      <c r="R183" s="85">
        <f t="shared" si="130"/>
        <v>32.971273932385529</v>
      </c>
      <c r="S183" s="80">
        <f t="shared" si="131"/>
        <v>0</v>
      </c>
      <c r="T183" s="80">
        <f t="shared" si="132"/>
        <v>0</v>
      </c>
      <c r="U183" s="89">
        <f t="shared" si="152"/>
        <v>7.8780091021342322</v>
      </c>
      <c r="V183" s="70">
        <f t="shared" si="153"/>
        <v>32.971273932385529</v>
      </c>
      <c r="X183" s="68">
        <f t="shared" si="133"/>
        <v>104.6307306355272</v>
      </c>
      <c r="Y183" s="76">
        <f t="shared" si="108"/>
        <v>285.37092090455525</v>
      </c>
      <c r="Z183" s="77">
        <f t="shared" si="109"/>
        <v>32.971273932385529</v>
      </c>
      <c r="AA183" s="77">
        <f t="shared" si="134"/>
        <v>318.34219483694079</v>
      </c>
      <c r="AB183" s="70">
        <f t="shared" si="135"/>
        <v>21.957091798082892</v>
      </c>
      <c r="AC183" s="72">
        <f t="shared" si="136"/>
        <v>0</v>
      </c>
      <c r="AD183" s="80">
        <f t="shared" si="137"/>
        <v>0</v>
      </c>
      <c r="AE183" s="89">
        <f>Fishery!X189</f>
        <v>14.306108996431691</v>
      </c>
      <c r="AF183" s="89">
        <f t="shared" si="150"/>
        <v>1.0463073063552719</v>
      </c>
      <c r="AG183" s="70">
        <f t="shared" si="151"/>
        <v>14.306108996431691</v>
      </c>
      <c r="AI183" s="56">
        <f t="shared" si="110"/>
        <v>104.63273063552721</v>
      </c>
      <c r="AK183" s="68">
        <f t="shared" si="142"/>
        <v>1E-3</v>
      </c>
      <c r="AL183" s="57">
        <f t="shared" si="111"/>
        <v>0</v>
      </c>
      <c r="AM183" s="58">
        <f t="shared" si="112"/>
        <v>0</v>
      </c>
      <c r="AN183" s="58">
        <f t="shared" si="113"/>
        <v>0</v>
      </c>
      <c r="AO183" s="20">
        <f t="shared" si="114"/>
        <v>0</v>
      </c>
      <c r="AP183" s="20">
        <f t="shared" si="115"/>
        <v>0</v>
      </c>
      <c r="AQ183" s="58">
        <f t="shared" si="145"/>
        <v>0</v>
      </c>
      <c r="AR183" s="59">
        <f t="shared" si="116"/>
        <v>0</v>
      </c>
      <c r="AS183" s="64">
        <f t="shared" si="146"/>
        <v>0</v>
      </c>
      <c r="AT183" s="58">
        <f t="shared" si="147"/>
        <v>0</v>
      </c>
      <c r="AU183" s="89">
        <f>Fishery!Y189</f>
        <v>1.7988936365838156E-4</v>
      </c>
      <c r="AV183" s="80">
        <f t="shared" si="148"/>
        <v>1.0000000000000001E-5</v>
      </c>
      <c r="AW183" s="70">
        <f t="shared" si="149"/>
        <v>1.7988936365838156E-4</v>
      </c>
      <c r="BC183" s="68">
        <f t="shared" si="143"/>
        <v>1E-3</v>
      </c>
      <c r="BD183" s="57">
        <f t="shared" si="117"/>
        <v>0</v>
      </c>
      <c r="BE183" s="58">
        <f t="shared" si="118"/>
        <v>0</v>
      </c>
      <c r="BF183" s="58">
        <f t="shared" si="119"/>
        <v>0</v>
      </c>
      <c r="BG183" s="58">
        <f t="shared" si="120"/>
        <v>0</v>
      </c>
      <c r="BH183" s="58">
        <f t="shared" si="138"/>
        <v>0</v>
      </c>
      <c r="BI183" s="70">
        <f t="shared" si="121"/>
        <v>0</v>
      </c>
      <c r="BJ183" s="72">
        <f t="shared" si="139"/>
        <v>0</v>
      </c>
      <c r="BK183" s="58">
        <f t="shared" si="106"/>
        <v>0</v>
      </c>
      <c r="BL183" s="80">
        <f>Fishery!Z189</f>
        <v>1.209824091039493E-4</v>
      </c>
      <c r="BM183" s="80">
        <f t="shared" si="140"/>
        <v>5.0000000000000004E-6</v>
      </c>
      <c r="BN183" s="70">
        <f t="shared" si="141"/>
        <v>1.209824091039493E-4</v>
      </c>
    </row>
    <row r="184" spans="1:66" x14ac:dyDescent="0.2">
      <c r="A184" s="3">
        <v>13</v>
      </c>
      <c r="B184">
        <v>11</v>
      </c>
      <c r="C184" s="9">
        <f t="shared" si="122"/>
        <v>4.166666666666667</v>
      </c>
      <c r="D184" s="9">
        <f t="shared" si="154"/>
        <v>5.5949999999999998</v>
      </c>
      <c r="E184" s="9">
        <f t="shared" si="155"/>
        <v>0.57117127871616757</v>
      </c>
      <c r="F184" s="9">
        <f t="shared" si="123"/>
        <v>4.166666666666667</v>
      </c>
      <c r="I184" s="68">
        <f t="shared" si="144"/>
        <v>170.45341728362791</v>
      </c>
      <c r="J184" s="85">
        <f t="shared" si="124"/>
        <v>107.45187795107255</v>
      </c>
      <c r="K184" s="89">
        <f t="shared" si="125"/>
        <v>285.33563395237832</v>
      </c>
      <c r="L184" s="80">
        <f t="shared" si="126"/>
        <v>0</v>
      </c>
      <c r="M184" s="86">
        <f t="shared" si="127"/>
        <v>392.78751190345088</v>
      </c>
      <c r="O184" s="68">
        <f t="shared" si="128"/>
        <v>78.798565367185304</v>
      </c>
      <c r="P184" s="76">
        <f t="shared" si="129"/>
        <v>107.45187795107255</v>
      </c>
      <c r="Q184" s="83">
        <f t="shared" si="107"/>
        <v>35.817292650357516</v>
      </c>
      <c r="R184" s="85">
        <f t="shared" si="130"/>
        <v>32.976808212315227</v>
      </c>
      <c r="S184" s="80">
        <f t="shared" si="131"/>
        <v>0</v>
      </c>
      <c r="T184" s="80">
        <f t="shared" si="132"/>
        <v>0</v>
      </c>
      <c r="U184" s="89">
        <f t="shared" si="152"/>
        <v>7.8798565367185311</v>
      </c>
      <c r="V184" s="70">
        <f t="shared" si="153"/>
        <v>32.976808212315227</v>
      </c>
      <c r="X184" s="68">
        <f t="shared" si="133"/>
        <v>104.62375824562922</v>
      </c>
      <c r="Y184" s="76">
        <f t="shared" si="108"/>
        <v>285.33563395237832</v>
      </c>
      <c r="Z184" s="77">
        <f t="shared" si="109"/>
        <v>32.976808212315227</v>
      </c>
      <c r="AA184" s="77">
        <f t="shared" si="134"/>
        <v>318.31244216469355</v>
      </c>
      <c r="AB184" s="70">
        <f t="shared" si="135"/>
        <v>21.955578148563049</v>
      </c>
      <c r="AC184" s="72">
        <f t="shared" si="136"/>
        <v>0</v>
      </c>
      <c r="AD184" s="80">
        <f t="shared" si="137"/>
        <v>0</v>
      </c>
      <c r="AE184" s="89">
        <f>Fishery!X190</f>
        <v>14.305155664946378</v>
      </c>
      <c r="AF184" s="89">
        <f t="shared" si="150"/>
        <v>1.0462375824562922</v>
      </c>
      <c r="AG184" s="70">
        <f t="shared" si="151"/>
        <v>14.305155664946378</v>
      </c>
      <c r="AI184" s="56">
        <f t="shared" si="110"/>
        <v>104.62575824562923</v>
      </c>
      <c r="AK184" s="68">
        <f t="shared" si="142"/>
        <v>1E-3</v>
      </c>
      <c r="AL184" s="57">
        <f t="shared" si="111"/>
        <v>0</v>
      </c>
      <c r="AM184" s="58">
        <f t="shared" si="112"/>
        <v>0</v>
      </c>
      <c r="AN184" s="58">
        <f t="shared" si="113"/>
        <v>0</v>
      </c>
      <c r="AO184" s="20">
        <f t="shared" si="114"/>
        <v>0</v>
      </c>
      <c r="AP184" s="20">
        <f t="shared" si="115"/>
        <v>0</v>
      </c>
      <c r="AQ184" s="58">
        <f t="shared" si="145"/>
        <v>0</v>
      </c>
      <c r="AR184" s="59">
        <f t="shared" si="116"/>
        <v>0</v>
      </c>
      <c r="AS184" s="64">
        <f t="shared" si="146"/>
        <v>0</v>
      </c>
      <c r="AT184" s="58">
        <f t="shared" si="147"/>
        <v>0</v>
      </c>
      <c r="AU184" s="89">
        <f>Fishery!Y190</f>
        <v>1.7988936365838156E-4</v>
      </c>
      <c r="AV184" s="80">
        <f t="shared" si="148"/>
        <v>1.0000000000000001E-5</v>
      </c>
      <c r="AW184" s="70">
        <f t="shared" si="149"/>
        <v>1.7988936365838156E-4</v>
      </c>
      <c r="BC184" s="68">
        <f t="shared" si="143"/>
        <v>1E-3</v>
      </c>
      <c r="BD184" s="57">
        <f t="shared" si="117"/>
        <v>0</v>
      </c>
      <c r="BE184" s="58">
        <f t="shared" si="118"/>
        <v>0</v>
      </c>
      <c r="BF184" s="58">
        <f t="shared" si="119"/>
        <v>0</v>
      </c>
      <c r="BG184" s="58">
        <f t="shared" si="120"/>
        <v>0</v>
      </c>
      <c r="BH184" s="58">
        <f t="shared" si="138"/>
        <v>0</v>
      </c>
      <c r="BI184" s="70">
        <f t="shared" si="121"/>
        <v>0</v>
      </c>
      <c r="BJ184" s="72">
        <f t="shared" si="139"/>
        <v>0</v>
      </c>
      <c r="BK184" s="58">
        <f t="shared" si="106"/>
        <v>0</v>
      </c>
      <c r="BL184" s="80">
        <f>Fishery!Z190</f>
        <v>1.209824091039493E-4</v>
      </c>
      <c r="BM184" s="80">
        <f t="shared" si="140"/>
        <v>5.0000000000000004E-6</v>
      </c>
      <c r="BN184" s="70">
        <f t="shared" si="141"/>
        <v>1.209824091039493E-4</v>
      </c>
    </row>
    <row r="185" spans="1:66" x14ac:dyDescent="0.2">
      <c r="A185" s="1">
        <v>13</v>
      </c>
      <c r="B185" s="2">
        <v>12</v>
      </c>
      <c r="C185" s="9">
        <f t="shared" si="122"/>
        <v>4.166666666666667</v>
      </c>
      <c r="D185" s="9">
        <f t="shared" si="154"/>
        <v>7.8900000000000023</v>
      </c>
      <c r="E185" s="9">
        <f t="shared" si="155"/>
        <v>0.80545869331019904</v>
      </c>
      <c r="F185" s="9">
        <f t="shared" si="123"/>
        <v>4.166666666666667</v>
      </c>
      <c r="I185" s="68">
        <f t="shared" si="144"/>
        <v>170.44228112042543</v>
      </c>
      <c r="J185" s="85">
        <f t="shared" si="124"/>
        <v>107.46958310136745</v>
      </c>
      <c r="K185" s="89">
        <f t="shared" si="125"/>
        <v>285.29928119018018</v>
      </c>
      <c r="L185" s="80">
        <f t="shared" si="126"/>
        <v>0</v>
      </c>
      <c r="M185" s="86">
        <f t="shared" si="127"/>
        <v>392.76886429154763</v>
      </c>
      <c r="O185" s="68">
        <f t="shared" si="128"/>
        <v>78.816698529042782</v>
      </c>
      <c r="P185" s="76">
        <f t="shared" si="129"/>
        <v>107.46958310136745</v>
      </c>
      <c r="Q185" s="83">
        <f t="shared" si="107"/>
        <v>35.823194367122483</v>
      </c>
      <c r="R185" s="85">
        <f t="shared" si="130"/>
        <v>32.982349344748819</v>
      </c>
      <c r="S185" s="80">
        <f t="shared" si="131"/>
        <v>0</v>
      </c>
      <c r="T185" s="80">
        <f t="shared" si="132"/>
        <v>0</v>
      </c>
      <c r="U185" s="89">
        <f t="shared" si="152"/>
        <v>7.8816698529042784</v>
      </c>
      <c r="V185" s="70">
        <f t="shared" si="153"/>
        <v>32.982349344748819</v>
      </c>
      <c r="X185" s="68">
        <f t="shared" si="133"/>
        <v>104.61726372805161</v>
      </c>
      <c r="Y185" s="76">
        <f t="shared" si="108"/>
        <v>285.29928119018018</v>
      </c>
      <c r="Z185" s="77">
        <f t="shared" si="109"/>
        <v>32.982349344748819</v>
      </c>
      <c r="AA185" s="77">
        <f t="shared" si="134"/>
        <v>318.28163053492898</v>
      </c>
      <c r="AB185" s="70">
        <f t="shared" si="135"/>
        <v>21.953998742479865</v>
      </c>
      <c r="AC185" s="72">
        <f t="shared" si="136"/>
        <v>0</v>
      </c>
      <c r="AD185" s="80">
        <f t="shared" si="137"/>
        <v>0</v>
      </c>
      <c r="AE185" s="89">
        <f>Fishery!X191</f>
        <v>14.304267672711401</v>
      </c>
      <c r="AF185" s="89">
        <f t="shared" si="150"/>
        <v>1.0461726372805162</v>
      </c>
      <c r="AG185" s="70">
        <f t="shared" si="151"/>
        <v>14.304267672711401</v>
      </c>
      <c r="AI185" s="56">
        <f t="shared" si="110"/>
        <v>104.61926372805162</v>
      </c>
      <c r="AK185" s="68">
        <f t="shared" si="142"/>
        <v>1E-3</v>
      </c>
      <c r="AL185" s="57">
        <f t="shared" si="111"/>
        <v>0</v>
      </c>
      <c r="AM185" s="58">
        <f t="shared" si="112"/>
        <v>0</v>
      </c>
      <c r="AN185" s="58">
        <f t="shared" si="113"/>
        <v>0</v>
      </c>
      <c r="AO185" s="20">
        <f t="shared" si="114"/>
        <v>0</v>
      </c>
      <c r="AP185" s="20">
        <f t="shared" si="115"/>
        <v>0</v>
      </c>
      <c r="AQ185" s="58">
        <f t="shared" si="145"/>
        <v>0</v>
      </c>
      <c r="AR185" s="59">
        <f t="shared" si="116"/>
        <v>0</v>
      </c>
      <c r="AS185" s="64">
        <f t="shared" si="146"/>
        <v>0</v>
      </c>
      <c r="AT185" s="58">
        <f t="shared" si="147"/>
        <v>0</v>
      </c>
      <c r="AU185" s="89">
        <f>Fishery!Y191</f>
        <v>1.7988936365838156E-4</v>
      </c>
      <c r="AV185" s="80">
        <f t="shared" si="148"/>
        <v>1.0000000000000001E-5</v>
      </c>
      <c r="AW185" s="70">
        <f t="shared" si="149"/>
        <v>1.7988936365838156E-4</v>
      </c>
      <c r="BC185" s="68">
        <f t="shared" si="143"/>
        <v>1E-3</v>
      </c>
      <c r="BD185" s="57">
        <f t="shared" si="117"/>
        <v>0</v>
      </c>
      <c r="BE185" s="58">
        <f t="shared" si="118"/>
        <v>0</v>
      </c>
      <c r="BF185" s="58">
        <f t="shared" si="119"/>
        <v>0</v>
      </c>
      <c r="BG185" s="58">
        <f t="shared" si="120"/>
        <v>0</v>
      </c>
      <c r="BH185" s="58">
        <f t="shared" si="138"/>
        <v>0</v>
      </c>
      <c r="BI185" s="70">
        <f t="shared" si="121"/>
        <v>0</v>
      </c>
      <c r="BJ185" s="72">
        <f t="shared" si="139"/>
        <v>0</v>
      </c>
      <c r="BK185" s="58">
        <f t="shared" si="106"/>
        <v>0</v>
      </c>
      <c r="BL185" s="80">
        <f>Fishery!Z191</f>
        <v>1.209824091039493E-4</v>
      </c>
      <c r="BM185" s="80">
        <f t="shared" si="140"/>
        <v>5.0000000000000004E-6</v>
      </c>
      <c r="BN185" s="70">
        <f t="shared" si="141"/>
        <v>1.209824091039493E-4</v>
      </c>
    </row>
    <row r="186" spans="1:66" x14ac:dyDescent="0.2">
      <c r="A186" s="4">
        <v>14</v>
      </c>
      <c r="B186">
        <v>1</v>
      </c>
      <c r="C186" s="9">
        <f t="shared" si="122"/>
        <v>4.166666666666667</v>
      </c>
      <c r="D186" s="9">
        <f t="shared" si="154"/>
        <v>8.6</v>
      </c>
      <c r="E186" s="9">
        <f t="shared" si="155"/>
        <v>5.3401867679003479</v>
      </c>
      <c r="F186" s="9">
        <f t="shared" si="123"/>
        <v>4.166666666666667</v>
      </c>
      <c r="I186" s="68">
        <f t="shared" si="144"/>
        <v>170.42957807526082</v>
      </c>
      <c r="J186" s="85">
        <f t="shared" si="124"/>
        <v>107.4852687219671</v>
      </c>
      <c r="K186" s="89">
        <f t="shared" si="125"/>
        <v>285.26122073117125</v>
      </c>
      <c r="L186" s="80">
        <f t="shared" si="126"/>
        <v>0</v>
      </c>
      <c r="M186" s="86">
        <f t="shared" si="127"/>
        <v>392.74648945313834</v>
      </c>
      <c r="O186" s="68">
        <f t="shared" si="128"/>
        <v>78.834077640635655</v>
      </c>
      <c r="P186" s="76">
        <f t="shared" si="129"/>
        <v>107.4852687219671</v>
      </c>
      <c r="Q186" s="83">
        <f t="shared" si="107"/>
        <v>35.82842290732237</v>
      </c>
      <c r="R186" s="85">
        <f t="shared" si="130"/>
        <v>32.987679540362613</v>
      </c>
      <c r="S186" s="80">
        <f t="shared" si="131"/>
        <v>0</v>
      </c>
      <c r="T186" s="80">
        <f t="shared" si="132"/>
        <v>0</v>
      </c>
      <c r="U186" s="89">
        <f t="shared" si="152"/>
        <v>7.8834077640635662</v>
      </c>
      <c r="V186" s="70">
        <f t="shared" si="153"/>
        <v>32.987679540362613</v>
      </c>
      <c r="X186" s="68">
        <f t="shared" si="133"/>
        <v>104.61110387672898</v>
      </c>
      <c r="Y186" s="76">
        <f t="shared" si="108"/>
        <v>285.26122073117125</v>
      </c>
      <c r="Z186" s="77">
        <f t="shared" si="109"/>
        <v>32.987679540362613</v>
      </c>
      <c r="AA186" s="77">
        <f t="shared" si="134"/>
        <v>318.24890027153384</v>
      </c>
      <c r="AB186" s="70">
        <f t="shared" si="135"/>
        <v>21.952286238243531</v>
      </c>
      <c r="AC186" s="72">
        <f t="shared" si="136"/>
        <v>0</v>
      </c>
      <c r="AD186" s="80">
        <f t="shared" si="137"/>
        <v>0</v>
      </c>
      <c r="AE186" s="89">
        <f>Fishery!X192</f>
        <v>14.303425439230967</v>
      </c>
      <c r="AF186" s="89">
        <f t="shared" si="150"/>
        <v>1.0461110387672898</v>
      </c>
      <c r="AG186" s="70">
        <f t="shared" si="151"/>
        <v>14.303425439230967</v>
      </c>
      <c r="AI186" s="56">
        <f t="shared" si="110"/>
        <v>104.61310387672899</v>
      </c>
      <c r="AK186" s="68">
        <f t="shared" si="142"/>
        <v>1E-3</v>
      </c>
      <c r="AL186" s="57">
        <f t="shared" si="111"/>
        <v>0</v>
      </c>
      <c r="AM186" s="58">
        <f t="shared" si="112"/>
        <v>0</v>
      </c>
      <c r="AN186" s="58">
        <f t="shared" si="113"/>
        <v>0</v>
      </c>
      <c r="AO186" s="20">
        <f t="shared" si="114"/>
        <v>0</v>
      </c>
      <c r="AP186" s="20">
        <f t="shared" si="115"/>
        <v>0</v>
      </c>
      <c r="AQ186" s="58">
        <f t="shared" si="145"/>
        <v>0</v>
      </c>
      <c r="AR186" s="59">
        <f t="shared" si="116"/>
        <v>0</v>
      </c>
      <c r="AS186" s="64">
        <f t="shared" si="146"/>
        <v>0</v>
      </c>
      <c r="AT186" s="58">
        <f t="shared" si="147"/>
        <v>0</v>
      </c>
      <c r="AU186" s="89">
        <f>Fishery!Y192</f>
        <v>1.7988936365838156E-4</v>
      </c>
      <c r="AV186" s="80">
        <f t="shared" si="148"/>
        <v>1.0000000000000001E-5</v>
      </c>
      <c r="AW186" s="70">
        <f t="shared" si="149"/>
        <v>1.7988936365838156E-4</v>
      </c>
      <c r="BC186" s="68">
        <f t="shared" si="143"/>
        <v>1E-3</v>
      </c>
      <c r="BD186" s="57">
        <f t="shared" si="117"/>
        <v>0</v>
      </c>
      <c r="BE186" s="58">
        <f t="shared" si="118"/>
        <v>0</v>
      </c>
      <c r="BF186" s="58">
        <f t="shared" si="119"/>
        <v>0</v>
      </c>
      <c r="BG186" s="58">
        <f t="shared" si="120"/>
        <v>0</v>
      </c>
      <c r="BH186" s="58">
        <f t="shared" si="138"/>
        <v>0</v>
      </c>
      <c r="BI186" s="70">
        <f t="shared" si="121"/>
        <v>0</v>
      </c>
      <c r="BJ186" s="72">
        <f t="shared" si="139"/>
        <v>0</v>
      </c>
      <c r="BK186" s="58">
        <f t="shared" si="106"/>
        <v>0</v>
      </c>
      <c r="BL186" s="80">
        <f>Fishery!Z192</f>
        <v>1.209824091039493E-4</v>
      </c>
      <c r="BM186" s="80">
        <f t="shared" si="140"/>
        <v>5.0000000000000004E-6</v>
      </c>
      <c r="BN186" s="70">
        <f t="shared" si="141"/>
        <v>1.209824091039493E-4</v>
      </c>
    </row>
    <row r="187" spans="1:66" x14ac:dyDescent="0.2">
      <c r="A187" s="4">
        <v>14</v>
      </c>
      <c r="B187">
        <v>2</v>
      </c>
      <c r="C187" s="9">
        <f t="shared" si="122"/>
        <v>4.166666666666667</v>
      </c>
      <c r="D187" s="9">
        <f t="shared" si="154"/>
        <v>6.990000000000002</v>
      </c>
      <c r="E187" s="9">
        <f t="shared" si="155"/>
        <v>4.3404541287934242</v>
      </c>
      <c r="F187" s="9">
        <f t="shared" si="123"/>
        <v>4.166666666666667</v>
      </c>
      <c r="I187" s="68">
        <f t="shared" si="144"/>
        <v>170.41608004830979</v>
      </c>
      <c r="J187" s="85">
        <f t="shared" si="124"/>
        <v>107.49890001550591</v>
      </c>
      <c r="K187" s="89">
        <f t="shared" si="125"/>
        <v>285.22231665965182</v>
      </c>
      <c r="L187" s="80">
        <f t="shared" si="126"/>
        <v>0</v>
      </c>
      <c r="M187" s="86">
        <f t="shared" si="127"/>
        <v>392.72121667515773</v>
      </c>
      <c r="O187" s="68">
        <f t="shared" si="128"/>
        <v>78.85032033437804</v>
      </c>
      <c r="P187" s="76">
        <f t="shared" si="129"/>
        <v>107.49890001550591</v>
      </c>
      <c r="Q187" s="83">
        <f t="shared" si="107"/>
        <v>35.832966671835301</v>
      </c>
      <c r="R187" s="85">
        <f t="shared" si="130"/>
        <v>32.992589415199994</v>
      </c>
      <c r="S187" s="80">
        <f t="shared" si="131"/>
        <v>0</v>
      </c>
      <c r="T187" s="80">
        <f t="shared" si="132"/>
        <v>0</v>
      </c>
      <c r="U187" s="89">
        <f t="shared" si="152"/>
        <v>7.8850320334378043</v>
      </c>
      <c r="V187" s="70">
        <f t="shared" si="153"/>
        <v>32.992589415199994</v>
      </c>
      <c r="X187" s="68">
        <f t="shared" si="133"/>
        <v>104.60512168907293</v>
      </c>
      <c r="Y187" s="76">
        <f t="shared" si="108"/>
        <v>285.22231665965182</v>
      </c>
      <c r="Z187" s="77">
        <f t="shared" si="109"/>
        <v>32.992589415199994</v>
      </c>
      <c r="AA187" s="77">
        <f t="shared" si="134"/>
        <v>318.2149060748518</v>
      </c>
      <c r="AB187" s="70">
        <f t="shared" si="135"/>
        <v>21.950468468128239</v>
      </c>
      <c r="AC187" s="72">
        <f t="shared" si="136"/>
        <v>0</v>
      </c>
      <c r="AD187" s="80">
        <f t="shared" si="137"/>
        <v>0</v>
      </c>
      <c r="AE187" s="89">
        <f>Fishery!X193</f>
        <v>14.302607497617402</v>
      </c>
      <c r="AF187" s="89">
        <f t="shared" si="150"/>
        <v>1.0460512168907292</v>
      </c>
      <c r="AG187" s="70">
        <f t="shared" si="151"/>
        <v>14.302607497617402</v>
      </c>
      <c r="AI187" s="56">
        <f t="shared" si="110"/>
        <v>104.60712168907294</v>
      </c>
      <c r="AK187" s="68">
        <f t="shared" si="142"/>
        <v>1E-3</v>
      </c>
      <c r="AL187" s="57">
        <f t="shared" si="111"/>
        <v>0</v>
      </c>
      <c r="AM187" s="58">
        <f t="shared" si="112"/>
        <v>0</v>
      </c>
      <c r="AN187" s="58">
        <f t="shared" si="113"/>
        <v>0</v>
      </c>
      <c r="AO187" s="20">
        <f t="shared" si="114"/>
        <v>0</v>
      </c>
      <c r="AP187" s="20">
        <f t="shared" si="115"/>
        <v>0</v>
      </c>
      <c r="AQ187" s="58">
        <f t="shared" si="145"/>
        <v>0</v>
      </c>
      <c r="AR187" s="59">
        <f t="shared" si="116"/>
        <v>0</v>
      </c>
      <c r="AS187" s="64">
        <f t="shared" si="146"/>
        <v>0</v>
      </c>
      <c r="AT187" s="58">
        <f t="shared" si="147"/>
        <v>0</v>
      </c>
      <c r="AU187" s="89">
        <f>Fishery!Y193</f>
        <v>1.7988936365838156E-4</v>
      </c>
      <c r="AV187" s="80">
        <f t="shared" si="148"/>
        <v>1.0000000000000001E-5</v>
      </c>
      <c r="AW187" s="70">
        <f t="shared" si="149"/>
        <v>1.7988936365838156E-4</v>
      </c>
      <c r="BC187" s="68">
        <f t="shared" si="143"/>
        <v>1E-3</v>
      </c>
      <c r="BD187" s="57">
        <f t="shared" si="117"/>
        <v>0</v>
      </c>
      <c r="BE187" s="58">
        <f t="shared" si="118"/>
        <v>0</v>
      </c>
      <c r="BF187" s="58">
        <f t="shared" si="119"/>
        <v>0</v>
      </c>
      <c r="BG187" s="58">
        <f t="shared" si="120"/>
        <v>0</v>
      </c>
      <c r="BH187" s="58">
        <f t="shared" si="138"/>
        <v>0</v>
      </c>
      <c r="BI187" s="70">
        <f t="shared" si="121"/>
        <v>0</v>
      </c>
      <c r="BJ187" s="72">
        <f t="shared" si="139"/>
        <v>0</v>
      </c>
      <c r="BK187" s="58">
        <f t="shared" si="106"/>
        <v>0</v>
      </c>
      <c r="BL187" s="80">
        <f>Fishery!Z193</f>
        <v>1.209824091039493E-4</v>
      </c>
      <c r="BM187" s="80">
        <f t="shared" si="140"/>
        <v>5.0000000000000004E-6</v>
      </c>
      <c r="BN187" s="70">
        <f t="shared" si="141"/>
        <v>1.209824091039493E-4</v>
      </c>
    </row>
    <row r="188" spans="1:66" x14ac:dyDescent="0.2">
      <c r="A188" s="4">
        <v>14</v>
      </c>
      <c r="B188">
        <v>3</v>
      </c>
      <c r="C188" s="9">
        <f t="shared" si="122"/>
        <v>4.166666666666667</v>
      </c>
      <c r="D188" s="9">
        <f t="shared" si="154"/>
        <v>4.875</v>
      </c>
      <c r="E188" s="9">
        <f t="shared" si="155"/>
        <v>3.0271407550597904</v>
      </c>
      <c r="F188" s="9">
        <f t="shared" si="123"/>
        <v>4.166666666666667</v>
      </c>
      <c r="I188" s="68">
        <f t="shared" si="144"/>
        <v>170.40308431386245</v>
      </c>
      <c r="J188" s="85">
        <f t="shared" si="124"/>
        <v>107.51106388200006</v>
      </c>
      <c r="K188" s="89">
        <f t="shared" si="125"/>
        <v>285.18445139925745</v>
      </c>
      <c r="L188" s="80">
        <f t="shared" si="126"/>
        <v>0</v>
      </c>
      <c r="M188" s="86">
        <f t="shared" si="127"/>
        <v>392.69551528125749</v>
      </c>
      <c r="O188" s="68">
        <f t="shared" si="128"/>
        <v>78.865256690408046</v>
      </c>
      <c r="P188" s="76">
        <f t="shared" si="129"/>
        <v>107.51106388200006</v>
      </c>
      <c r="Q188" s="83">
        <f t="shared" si="107"/>
        <v>35.837021294000017</v>
      </c>
      <c r="R188" s="85">
        <f t="shared" si="130"/>
        <v>32.996974576894381</v>
      </c>
      <c r="S188" s="80">
        <f t="shared" si="131"/>
        <v>0</v>
      </c>
      <c r="T188" s="80">
        <f t="shared" si="132"/>
        <v>0</v>
      </c>
      <c r="U188" s="89">
        <f t="shared" si="152"/>
        <v>7.8865256690408048</v>
      </c>
      <c r="V188" s="70">
        <f t="shared" si="153"/>
        <v>32.996974576894381</v>
      </c>
      <c r="X188" s="68">
        <f t="shared" si="133"/>
        <v>104.59921124211473</v>
      </c>
      <c r="Y188" s="76">
        <f t="shared" si="108"/>
        <v>285.18445139925745</v>
      </c>
      <c r="Z188" s="77">
        <f t="shared" si="109"/>
        <v>32.996974576894381</v>
      </c>
      <c r="AA188" s="77">
        <f t="shared" si="134"/>
        <v>318.18142597615184</v>
      </c>
      <c r="AB188" s="70">
        <f t="shared" si="135"/>
        <v>21.948650034565389</v>
      </c>
      <c r="AC188" s="72">
        <f t="shared" si="136"/>
        <v>0</v>
      </c>
      <c r="AD188" s="80">
        <f t="shared" si="137"/>
        <v>0</v>
      </c>
      <c r="AE188" s="89">
        <f>Fishery!X194</f>
        <v>14.30179936507462</v>
      </c>
      <c r="AF188" s="89">
        <f t="shared" si="150"/>
        <v>1.0459921124211473</v>
      </c>
      <c r="AG188" s="70">
        <f t="shared" si="151"/>
        <v>14.30179936507462</v>
      </c>
      <c r="AI188" s="56">
        <f t="shared" si="110"/>
        <v>104.60121124211474</v>
      </c>
      <c r="AK188" s="68">
        <f t="shared" si="142"/>
        <v>1E-3</v>
      </c>
      <c r="AL188" s="57">
        <f t="shared" si="111"/>
        <v>0</v>
      </c>
      <c r="AM188" s="58">
        <f t="shared" si="112"/>
        <v>0</v>
      </c>
      <c r="AN188" s="58">
        <f t="shared" si="113"/>
        <v>0</v>
      </c>
      <c r="AO188" s="20">
        <f t="shared" si="114"/>
        <v>0</v>
      </c>
      <c r="AP188" s="20">
        <f t="shared" si="115"/>
        <v>0</v>
      </c>
      <c r="AQ188" s="58">
        <f t="shared" si="145"/>
        <v>0</v>
      </c>
      <c r="AR188" s="59">
        <f t="shared" si="116"/>
        <v>0</v>
      </c>
      <c r="AS188" s="64">
        <f t="shared" si="146"/>
        <v>0</v>
      </c>
      <c r="AT188" s="58">
        <f t="shared" si="147"/>
        <v>0</v>
      </c>
      <c r="AU188" s="89">
        <f>Fishery!Y194</f>
        <v>1.7988936365838156E-4</v>
      </c>
      <c r="AV188" s="80">
        <f t="shared" si="148"/>
        <v>1.0000000000000001E-5</v>
      </c>
      <c r="AW188" s="70">
        <f t="shared" si="149"/>
        <v>1.7988936365838156E-4</v>
      </c>
      <c r="BC188" s="68">
        <f t="shared" si="143"/>
        <v>1E-3</v>
      </c>
      <c r="BD188" s="57">
        <f t="shared" si="117"/>
        <v>0</v>
      </c>
      <c r="BE188" s="58">
        <f t="shared" si="118"/>
        <v>0</v>
      </c>
      <c r="BF188" s="58">
        <f t="shared" si="119"/>
        <v>0</v>
      </c>
      <c r="BG188" s="58">
        <f t="shared" si="120"/>
        <v>0</v>
      </c>
      <c r="BH188" s="58">
        <f t="shared" si="138"/>
        <v>0</v>
      </c>
      <c r="BI188" s="70">
        <f t="shared" si="121"/>
        <v>0</v>
      </c>
      <c r="BJ188" s="72">
        <f t="shared" si="139"/>
        <v>0</v>
      </c>
      <c r="BK188" s="58">
        <f t="shared" si="106"/>
        <v>0</v>
      </c>
      <c r="BL188" s="80">
        <f>Fishery!Z194</f>
        <v>1.209824091039493E-4</v>
      </c>
      <c r="BM188" s="80">
        <f t="shared" si="140"/>
        <v>5.0000000000000004E-6</v>
      </c>
      <c r="BN188" s="70">
        <f t="shared" si="141"/>
        <v>1.209824091039493E-4</v>
      </c>
    </row>
    <row r="189" spans="1:66" x14ac:dyDescent="0.2">
      <c r="A189" s="4">
        <v>14</v>
      </c>
      <c r="B189">
        <v>4</v>
      </c>
      <c r="C189" s="9">
        <f t="shared" si="122"/>
        <v>4.166666666666667</v>
      </c>
      <c r="D189" s="9">
        <f t="shared" si="154"/>
        <v>3.25</v>
      </c>
      <c r="E189" s="9">
        <f t="shared" si="155"/>
        <v>2.0180938367065271</v>
      </c>
      <c r="F189" s="9">
        <f t="shared" si="123"/>
        <v>4.166666666666667</v>
      </c>
      <c r="I189" s="68">
        <f t="shared" si="144"/>
        <v>170.39180348619362</v>
      </c>
      <c r="J189" s="85">
        <f t="shared" si="124"/>
        <v>107.52269079391773</v>
      </c>
      <c r="K189" s="89">
        <f t="shared" si="125"/>
        <v>285.1496116381195</v>
      </c>
      <c r="L189" s="80">
        <f t="shared" si="126"/>
        <v>0</v>
      </c>
      <c r="M189" s="86">
        <f t="shared" si="127"/>
        <v>392.67230243203721</v>
      </c>
      <c r="O189" s="68">
        <f t="shared" si="128"/>
        <v>78.879007524142736</v>
      </c>
      <c r="P189" s="76">
        <f t="shared" si="129"/>
        <v>107.52269079391773</v>
      </c>
      <c r="Q189" s="83">
        <f t="shared" si="107"/>
        <v>35.840896931305913</v>
      </c>
      <c r="R189" s="85">
        <f t="shared" si="130"/>
        <v>33.000880766738433</v>
      </c>
      <c r="S189" s="80">
        <f t="shared" si="131"/>
        <v>0</v>
      </c>
      <c r="T189" s="80">
        <f t="shared" si="132"/>
        <v>0</v>
      </c>
      <c r="U189" s="89">
        <f t="shared" si="152"/>
        <v>7.8879007524142741</v>
      </c>
      <c r="V189" s="70">
        <f t="shared" si="153"/>
        <v>33.000880766738433</v>
      </c>
      <c r="X189" s="68">
        <f t="shared" si="133"/>
        <v>104.59335697345632</v>
      </c>
      <c r="Y189" s="76">
        <f t="shared" si="108"/>
        <v>285.1496116381195</v>
      </c>
      <c r="Z189" s="77">
        <f t="shared" si="109"/>
        <v>33.000880766738433</v>
      </c>
      <c r="AA189" s="77">
        <f t="shared" si="134"/>
        <v>318.15049240485791</v>
      </c>
      <c r="AB189" s="70">
        <f t="shared" si="135"/>
        <v>21.946960823224771</v>
      </c>
      <c r="AC189" s="72">
        <f t="shared" si="136"/>
        <v>0</v>
      </c>
      <c r="AD189" s="80">
        <f t="shared" si="137"/>
        <v>0</v>
      </c>
      <c r="AE189" s="89">
        <f>Fishery!X195</f>
        <v>14.300998913763491</v>
      </c>
      <c r="AF189" s="89">
        <f t="shared" si="150"/>
        <v>1.0459335697345633</v>
      </c>
      <c r="AG189" s="70">
        <f t="shared" si="151"/>
        <v>14.300998913763491</v>
      </c>
      <c r="AI189" s="56">
        <f t="shared" si="110"/>
        <v>104.59535697345633</v>
      </c>
      <c r="AK189" s="68">
        <f t="shared" si="142"/>
        <v>1E-3</v>
      </c>
      <c r="AL189" s="57">
        <f t="shared" si="111"/>
        <v>0</v>
      </c>
      <c r="AM189" s="58">
        <f t="shared" si="112"/>
        <v>0</v>
      </c>
      <c r="AN189" s="58">
        <f t="shared" si="113"/>
        <v>0</v>
      </c>
      <c r="AO189" s="20">
        <f t="shared" si="114"/>
        <v>0</v>
      </c>
      <c r="AP189" s="20">
        <f t="shared" si="115"/>
        <v>0</v>
      </c>
      <c r="AQ189" s="58">
        <f t="shared" si="145"/>
        <v>0</v>
      </c>
      <c r="AR189" s="59">
        <f t="shared" si="116"/>
        <v>0</v>
      </c>
      <c r="AS189" s="64">
        <f t="shared" si="146"/>
        <v>0</v>
      </c>
      <c r="AT189" s="58">
        <f t="shared" si="147"/>
        <v>0</v>
      </c>
      <c r="AU189" s="89">
        <f>Fishery!Y195</f>
        <v>1.7988936365838156E-4</v>
      </c>
      <c r="AV189" s="80">
        <f t="shared" si="148"/>
        <v>1.0000000000000001E-5</v>
      </c>
      <c r="AW189" s="70">
        <f t="shared" si="149"/>
        <v>1.7988936365838156E-4</v>
      </c>
      <c r="BC189" s="68">
        <f t="shared" si="143"/>
        <v>1E-3</v>
      </c>
      <c r="BD189" s="57">
        <f t="shared" si="117"/>
        <v>0</v>
      </c>
      <c r="BE189" s="58">
        <f t="shared" si="118"/>
        <v>0</v>
      </c>
      <c r="BF189" s="58">
        <f t="shared" si="119"/>
        <v>0</v>
      </c>
      <c r="BG189" s="58">
        <f t="shared" si="120"/>
        <v>0</v>
      </c>
      <c r="BH189" s="58">
        <f t="shared" si="138"/>
        <v>0</v>
      </c>
      <c r="BI189" s="70">
        <f t="shared" si="121"/>
        <v>0</v>
      </c>
      <c r="BJ189" s="72">
        <f t="shared" si="139"/>
        <v>0</v>
      </c>
      <c r="BK189" s="58">
        <f t="shared" si="106"/>
        <v>0</v>
      </c>
      <c r="BL189" s="80">
        <f>Fishery!Z195</f>
        <v>1.209824091039493E-4</v>
      </c>
      <c r="BM189" s="80">
        <f t="shared" si="140"/>
        <v>5.0000000000000004E-6</v>
      </c>
      <c r="BN189" s="70">
        <f t="shared" si="141"/>
        <v>1.209824091039493E-4</v>
      </c>
    </row>
    <row r="190" spans="1:66" x14ac:dyDescent="0.2">
      <c r="A190" s="4">
        <v>14</v>
      </c>
      <c r="B190">
        <v>5</v>
      </c>
      <c r="C190" s="9">
        <f t="shared" si="122"/>
        <v>4.166666666666667</v>
      </c>
      <c r="D190" s="9">
        <f t="shared" si="154"/>
        <v>2.1150000000000029</v>
      </c>
      <c r="E190" s="9">
        <f t="shared" si="155"/>
        <v>1.313313373733634</v>
      </c>
      <c r="F190" s="9">
        <f t="shared" si="123"/>
        <v>4.166666666666667</v>
      </c>
      <c r="I190" s="68">
        <f t="shared" si="144"/>
        <v>170.38282327465018</v>
      </c>
      <c r="J190" s="85">
        <f t="shared" si="124"/>
        <v>107.53463719536683</v>
      </c>
      <c r="K190" s="89">
        <f t="shared" si="125"/>
        <v>285.11897410824525</v>
      </c>
      <c r="L190" s="80">
        <f t="shared" si="126"/>
        <v>0</v>
      </c>
      <c r="M190" s="86">
        <f t="shared" si="127"/>
        <v>392.65361130361208</v>
      </c>
      <c r="O190" s="68">
        <f t="shared" si="128"/>
        <v>78.891929309993714</v>
      </c>
      <c r="P190" s="76">
        <f t="shared" si="129"/>
        <v>107.53463719536683</v>
      </c>
      <c r="Q190" s="83">
        <f t="shared" si="107"/>
        <v>35.844879065122278</v>
      </c>
      <c r="R190" s="85">
        <f t="shared" si="130"/>
        <v>33.004480026174448</v>
      </c>
      <c r="S190" s="80">
        <f t="shared" si="131"/>
        <v>0</v>
      </c>
      <c r="T190" s="80">
        <f t="shared" si="132"/>
        <v>0</v>
      </c>
      <c r="U190" s="89">
        <f t="shared" si="152"/>
        <v>7.8891929309993714</v>
      </c>
      <c r="V190" s="70">
        <f t="shared" si="153"/>
        <v>33.004480026174448</v>
      </c>
      <c r="X190" s="68">
        <f t="shared" si="133"/>
        <v>104.5876311900309</v>
      </c>
      <c r="Y190" s="76">
        <f t="shared" si="108"/>
        <v>285.11897410824525</v>
      </c>
      <c r="Z190" s="77">
        <f t="shared" si="109"/>
        <v>33.004480026174448</v>
      </c>
      <c r="AA190" s="77">
        <f t="shared" si="134"/>
        <v>318.12345413441972</v>
      </c>
      <c r="AB190" s="70">
        <f t="shared" si="135"/>
        <v>21.945495885037133</v>
      </c>
      <c r="AC190" s="72">
        <f t="shared" si="136"/>
        <v>0</v>
      </c>
      <c r="AD190" s="80">
        <f t="shared" si="137"/>
        <v>0</v>
      </c>
      <c r="AE190" s="89">
        <f>Fishery!X196</f>
        <v>14.300216030175884</v>
      </c>
      <c r="AF190" s="89">
        <f t="shared" si="150"/>
        <v>1.0458763119003092</v>
      </c>
      <c r="AG190" s="70">
        <f t="shared" si="151"/>
        <v>14.300216030175884</v>
      </c>
      <c r="AI190" s="56">
        <f t="shared" si="110"/>
        <v>104.58963119003091</v>
      </c>
      <c r="AK190" s="68">
        <f t="shared" si="142"/>
        <v>1E-3</v>
      </c>
      <c r="AL190" s="57">
        <f t="shared" si="111"/>
        <v>0</v>
      </c>
      <c r="AM190" s="58">
        <f t="shared" si="112"/>
        <v>0</v>
      </c>
      <c r="AN190" s="58">
        <f t="shared" si="113"/>
        <v>0</v>
      </c>
      <c r="AO190" s="20">
        <f t="shared" si="114"/>
        <v>0</v>
      </c>
      <c r="AP190" s="20">
        <f t="shared" si="115"/>
        <v>0</v>
      </c>
      <c r="AQ190" s="58">
        <f t="shared" si="145"/>
        <v>0</v>
      </c>
      <c r="AR190" s="59">
        <f t="shared" si="116"/>
        <v>0</v>
      </c>
      <c r="AS190" s="64">
        <f t="shared" si="146"/>
        <v>0</v>
      </c>
      <c r="AT190" s="58">
        <f t="shared" si="147"/>
        <v>0</v>
      </c>
      <c r="AU190" s="89">
        <f>Fishery!Y196</f>
        <v>1.7988936365838156E-4</v>
      </c>
      <c r="AV190" s="80">
        <f t="shared" si="148"/>
        <v>1.0000000000000001E-5</v>
      </c>
      <c r="AW190" s="70">
        <f t="shared" si="149"/>
        <v>1.7988936365838156E-4</v>
      </c>
      <c r="BC190" s="68">
        <f t="shared" si="143"/>
        <v>1E-3</v>
      </c>
      <c r="BD190" s="57">
        <f t="shared" si="117"/>
        <v>0</v>
      </c>
      <c r="BE190" s="58">
        <f t="shared" si="118"/>
        <v>0</v>
      </c>
      <c r="BF190" s="58">
        <f t="shared" si="119"/>
        <v>0</v>
      </c>
      <c r="BG190" s="58">
        <f t="shared" si="120"/>
        <v>0</v>
      </c>
      <c r="BH190" s="58">
        <f t="shared" si="138"/>
        <v>0</v>
      </c>
      <c r="BI190" s="70">
        <f t="shared" si="121"/>
        <v>0</v>
      </c>
      <c r="BJ190" s="72">
        <f t="shared" si="139"/>
        <v>0</v>
      </c>
      <c r="BK190" s="58">
        <f t="shared" si="106"/>
        <v>0</v>
      </c>
      <c r="BL190" s="80">
        <f>Fishery!Z196</f>
        <v>1.209824091039493E-4</v>
      </c>
      <c r="BM190" s="80">
        <f t="shared" si="140"/>
        <v>5.0000000000000004E-6</v>
      </c>
      <c r="BN190" s="70">
        <f t="shared" si="141"/>
        <v>1.209824091039493E-4</v>
      </c>
    </row>
    <row r="191" spans="1:66" x14ac:dyDescent="0.2">
      <c r="A191" s="4">
        <v>14</v>
      </c>
      <c r="B191">
        <v>6</v>
      </c>
      <c r="C191" s="9">
        <f t="shared" si="122"/>
        <v>4.166666666666667</v>
      </c>
      <c r="D191" s="9">
        <f t="shared" si="154"/>
        <v>1.470000000000002</v>
      </c>
      <c r="E191" s="9">
        <f t="shared" si="155"/>
        <v>0.91279936614110724</v>
      </c>
      <c r="F191" s="9">
        <f t="shared" si="123"/>
        <v>4.166666666666667</v>
      </c>
      <c r="I191" s="68">
        <f t="shared" si="144"/>
        <v>170.3758651204231</v>
      </c>
      <c r="J191" s="85">
        <f t="shared" si="124"/>
        <v>107.54732055461692</v>
      </c>
      <c r="K191" s="89">
        <f t="shared" si="125"/>
        <v>285.09239654712718</v>
      </c>
      <c r="L191" s="80">
        <f t="shared" si="126"/>
        <v>0</v>
      </c>
      <c r="M191" s="86">
        <f t="shared" si="127"/>
        <v>392.63971710174411</v>
      </c>
      <c r="O191" s="68">
        <f t="shared" si="128"/>
        <v>78.904456683610647</v>
      </c>
      <c r="P191" s="76">
        <f t="shared" si="129"/>
        <v>107.54732055461692</v>
      </c>
      <c r="Q191" s="83">
        <f t="shared" si="107"/>
        <v>35.84910685153897</v>
      </c>
      <c r="R191" s="85">
        <f t="shared" si="130"/>
        <v>33.007991827774205</v>
      </c>
      <c r="S191" s="80">
        <f t="shared" si="131"/>
        <v>0</v>
      </c>
      <c r="T191" s="80">
        <f t="shared" si="132"/>
        <v>0</v>
      </c>
      <c r="U191" s="89">
        <f t="shared" si="152"/>
        <v>7.8904456683610649</v>
      </c>
      <c r="V191" s="70">
        <f t="shared" si="153"/>
        <v>33.007991827774205</v>
      </c>
      <c r="X191" s="68">
        <f t="shared" si="133"/>
        <v>104.58215294520348</v>
      </c>
      <c r="Y191" s="76">
        <f t="shared" si="108"/>
        <v>285.09239654712718</v>
      </c>
      <c r="Z191" s="77">
        <f t="shared" si="109"/>
        <v>33.007991827774205</v>
      </c>
      <c r="AA191" s="77">
        <f t="shared" si="134"/>
        <v>318.1003883749014</v>
      </c>
      <c r="AB191" s="70">
        <f t="shared" si="135"/>
        <v>21.944273762667223</v>
      </c>
      <c r="AC191" s="72">
        <f t="shared" si="136"/>
        <v>0</v>
      </c>
      <c r="AD191" s="80">
        <f t="shared" si="137"/>
        <v>0</v>
      </c>
      <c r="AE191" s="89">
        <f>Fishery!X197</f>
        <v>14.299466992420585</v>
      </c>
      <c r="AF191" s="89">
        <f t="shared" si="150"/>
        <v>1.0458215294520348</v>
      </c>
      <c r="AG191" s="70">
        <f t="shared" si="151"/>
        <v>14.299466992420585</v>
      </c>
      <c r="AI191" s="56">
        <f t="shared" si="110"/>
        <v>104.58415294520348</v>
      </c>
      <c r="AK191" s="68">
        <f t="shared" si="142"/>
        <v>1E-3</v>
      </c>
      <c r="AL191" s="57">
        <f t="shared" si="111"/>
        <v>0</v>
      </c>
      <c r="AM191" s="58">
        <f t="shared" si="112"/>
        <v>0</v>
      </c>
      <c r="AN191" s="58">
        <f t="shared" si="113"/>
        <v>0</v>
      </c>
      <c r="AO191" s="20">
        <f t="shared" si="114"/>
        <v>0</v>
      </c>
      <c r="AP191" s="20">
        <f t="shared" si="115"/>
        <v>0</v>
      </c>
      <c r="AQ191" s="58">
        <f t="shared" si="145"/>
        <v>0</v>
      </c>
      <c r="AR191" s="59">
        <f t="shared" si="116"/>
        <v>0</v>
      </c>
      <c r="AS191" s="64">
        <f t="shared" si="146"/>
        <v>0</v>
      </c>
      <c r="AT191" s="58">
        <f t="shared" si="147"/>
        <v>0</v>
      </c>
      <c r="AU191" s="89">
        <f>Fishery!Y197</f>
        <v>1.7988936365838156E-4</v>
      </c>
      <c r="AV191" s="80">
        <f t="shared" si="148"/>
        <v>1.0000000000000001E-5</v>
      </c>
      <c r="AW191" s="70">
        <f t="shared" si="149"/>
        <v>1.7988936365838156E-4</v>
      </c>
      <c r="BC191" s="68">
        <f t="shared" si="143"/>
        <v>1E-3</v>
      </c>
      <c r="BD191" s="57">
        <f t="shared" si="117"/>
        <v>0</v>
      </c>
      <c r="BE191" s="58">
        <f t="shared" si="118"/>
        <v>0</v>
      </c>
      <c r="BF191" s="58">
        <f t="shared" si="119"/>
        <v>0</v>
      </c>
      <c r="BG191" s="58">
        <f t="shared" si="120"/>
        <v>0</v>
      </c>
      <c r="BH191" s="58">
        <f t="shared" si="138"/>
        <v>0</v>
      </c>
      <c r="BI191" s="70">
        <f t="shared" si="121"/>
        <v>0</v>
      </c>
      <c r="BJ191" s="72">
        <f t="shared" si="139"/>
        <v>0</v>
      </c>
      <c r="BK191" s="58">
        <f t="shared" si="106"/>
        <v>0</v>
      </c>
      <c r="BL191" s="80">
        <f>Fishery!Z197</f>
        <v>1.209824091039493E-4</v>
      </c>
      <c r="BM191" s="80">
        <f t="shared" si="140"/>
        <v>5.0000000000000004E-6</v>
      </c>
      <c r="BN191" s="70">
        <f t="shared" si="141"/>
        <v>1.209824091039493E-4</v>
      </c>
    </row>
    <row r="192" spans="1:66" x14ac:dyDescent="0.2">
      <c r="A192" s="4">
        <v>14</v>
      </c>
      <c r="B192">
        <v>7</v>
      </c>
      <c r="C192" s="9">
        <f t="shared" si="122"/>
        <v>4.166666666666667</v>
      </c>
      <c r="D192" s="9">
        <f t="shared" si="154"/>
        <v>1.3149999999999995</v>
      </c>
      <c r="E192" s="9">
        <f t="shared" si="155"/>
        <v>0.81655181392894827</v>
      </c>
      <c r="F192" s="9">
        <f t="shared" si="123"/>
        <v>4.166666666666667</v>
      </c>
      <c r="I192" s="68">
        <f t="shared" si="144"/>
        <v>170.36994399107959</v>
      </c>
      <c r="J192" s="85">
        <f t="shared" si="124"/>
        <v>107.56056639089923</v>
      </c>
      <c r="K192" s="89">
        <f t="shared" si="125"/>
        <v>285.06851953760736</v>
      </c>
      <c r="L192" s="80">
        <f t="shared" si="126"/>
        <v>0</v>
      </c>
      <c r="M192" s="86">
        <f t="shared" si="127"/>
        <v>392.62908592850658</v>
      </c>
      <c r="O192" s="68">
        <f t="shared" si="128"/>
        <v>78.91691740866203</v>
      </c>
      <c r="P192" s="76">
        <f t="shared" si="129"/>
        <v>107.56056639089923</v>
      </c>
      <c r="Q192" s="83">
        <f t="shared" si="107"/>
        <v>35.853522130299744</v>
      </c>
      <c r="R192" s="85">
        <f t="shared" si="130"/>
        <v>33.011586852045959</v>
      </c>
      <c r="S192" s="80">
        <f t="shared" si="131"/>
        <v>0</v>
      </c>
      <c r="T192" s="80">
        <f t="shared" si="132"/>
        <v>0</v>
      </c>
      <c r="U192" s="89">
        <f t="shared" si="152"/>
        <v>7.8916917408662037</v>
      </c>
      <c r="V192" s="70">
        <f t="shared" si="153"/>
        <v>33.011586852045959</v>
      </c>
      <c r="X192" s="68">
        <f t="shared" si="133"/>
        <v>104.57702839905451</v>
      </c>
      <c r="Y192" s="76">
        <f t="shared" si="108"/>
        <v>285.06851953760736</v>
      </c>
      <c r="Z192" s="77">
        <f t="shared" si="109"/>
        <v>33.011586852045959</v>
      </c>
      <c r="AA192" s="77">
        <f t="shared" si="134"/>
        <v>318.08010638965334</v>
      </c>
      <c r="AB192" s="70">
        <f t="shared" si="135"/>
        <v>21.943230827606204</v>
      </c>
      <c r="AC192" s="72">
        <f t="shared" si="136"/>
        <v>0</v>
      </c>
      <c r="AD192" s="80">
        <f t="shared" si="137"/>
        <v>0</v>
      </c>
      <c r="AE192" s="89">
        <f>Fishery!X198</f>
        <v>14.298766315713857</v>
      </c>
      <c r="AF192" s="89">
        <f t="shared" si="150"/>
        <v>1.0457702839905452</v>
      </c>
      <c r="AG192" s="70">
        <f t="shared" si="151"/>
        <v>14.298766315713857</v>
      </c>
      <c r="AI192" s="56">
        <f t="shared" si="110"/>
        <v>104.57902839905452</v>
      </c>
      <c r="AK192" s="68">
        <f t="shared" si="142"/>
        <v>1E-3</v>
      </c>
      <c r="AL192" s="57">
        <f t="shared" si="111"/>
        <v>0</v>
      </c>
      <c r="AM192" s="58">
        <f t="shared" si="112"/>
        <v>0</v>
      </c>
      <c r="AN192" s="58">
        <f t="shared" si="113"/>
        <v>0</v>
      </c>
      <c r="AO192" s="20">
        <f t="shared" si="114"/>
        <v>0</v>
      </c>
      <c r="AP192" s="20">
        <f t="shared" si="115"/>
        <v>0</v>
      </c>
      <c r="AQ192" s="58">
        <f t="shared" si="145"/>
        <v>0</v>
      </c>
      <c r="AR192" s="59">
        <f t="shared" si="116"/>
        <v>0</v>
      </c>
      <c r="AS192" s="64">
        <f t="shared" si="146"/>
        <v>0</v>
      </c>
      <c r="AT192" s="58">
        <f t="shared" si="147"/>
        <v>0</v>
      </c>
      <c r="AU192" s="89">
        <f>Fishery!Y198</f>
        <v>1.7988936365838156E-4</v>
      </c>
      <c r="AV192" s="80">
        <f t="shared" si="148"/>
        <v>1.0000000000000001E-5</v>
      </c>
      <c r="AW192" s="70">
        <f t="shared" si="149"/>
        <v>1.7988936365838156E-4</v>
      </c>
      <c r="BC192" s="68">
        <f t="shared" si="143"/>
        <v>1E-3</v>
      </c>
      <c r="BD192" s="57">
        <f t="shared" si="117"/>
        <v>0</v>
      </c>
      <c r="BE192" s="58">
        <f t="shared" si="118"/>
        <v>0</v>
      </c>
      <c r="BF192" s="58">
        <f t="shared" si="119"/>
        <v>0</v>
      </c>
      <c r="BG192" s="58">
        <f t="shared" si="120"/>
        <v>0</v>
      </c>
      <c r="BH192" s="58">
        <f t="shared" si="138"/>
        <v>0</v>
      </c>
      <c r="BI192" s="70">
        <f t="shared" si="121"/>
        <v>0</v>
      </c>
      <c r="BJ192" s="72">
        <f t="shared" si="139"/>
        <v>0</v>
      </c>
      <c r="BK192" s="58">
        <f t="shared" si="106"/>
        <v>0</v>
      </c>
      <c r="BL192" s="80">
        <f>Fishery!Z198</f>
        <v>1.209824091039493E-4</v>
      </c>
      <c r="BM192" s="80">
        <f t="shared" si="140"/>
        <v>5.0000000000000004E-6</v>
      </c>
      <c r="BN192" s="70">
        <f t="shared" si="141"/>
        <v>1.209824091039493E-4</v>
      </c>
    </row>
    <row r="193" spans="1:66" x14ac:dyDescent="0.2">
      <c r="A193" s="4">
        <v>14</v>
      </c>
      <c r="B193">
        <v>8</v>
      </c>
      <c r="C193" s="9">
        <f t="shared" si="122"/>
        <v>4.166666666666667</v>
      </c>
      <c r="D193" s="9">
        <f t="shared" si="154"/>
        <v>1.6500000000000015</v>
      </c>
      <c r="E193" s="9">
        <f t="shared" si="155"/>
        <v>1.0245707170971607</v>
      </c>
      <c r="F193" s="9">
        <f t="shared" si="123"/>
        <v>4.166666666666667</v>
      </c>
      <c r="I193" s="68">
        <f t="shared" si="144"/>
        <v>170.36383209431372</v>
      </c>
      <c r="J193" s="85">
        <f t="shared" si="124"/>
        <v>107.57372480999925</v>
      </c>
      <c r="K193" s="89">
        <f t="shared" si="125"/>
        <v>285.04540414137335</v>
      </c>
      <c r="L193" s="80">
        <f t="shared" si="126"/>
        <v>0</v>
      </c>
      <c r="M193" s="86">
        <f t="shared" si="127"/>
        <v>392.6191289513726</v>
      </c>
      <c r="O193" s="68">
        <f t="shared" si="128"/>
        <v>78.929403242149306</v>
      </c>
      <c r="P193" s="76">
        <f t="shared" si="129"/>
        <v>107.57372480999925</v>
      </c>
      <c r="Q193" s="83">
        <f t="shared" si="107"/>
        <v>35.857908269999747</v>
      </c>
      <c r="R193" s="85">
        <f t="shared" si="130"/>
        <v>33.015316938487096</v>
      </c>
      <c r="S193" s="80">
        <f t="shared" si="131"/>
        <v>0</v>
      </c>
      <c r="T193" s="80">
        <f t="shared" si="132"/>
        <v>0</v>
      </c>
      <c r="U193" s="89">
        <f t="shared" si="152"/>
        <v>7.8929403242149307</v>
      </c>
      <c r="V193" s="70">
        <f t="shared" si="153"/>
        <v>33.015316938487096</v>
      </c>
      <c r="X193" s="68">
        <f t="shared" si="133"/>
        <v>104.57229999952824</v>
      </c>
      <c r="Y193" s="76">
        <f t="shared" si="108"/>
        <v>285.04540414137335</v>
      </c>
      <c r="Z193" s="77">
        <f t="shared" si="109"/>
        <v>33.015316938487096</v>
      </c>
      <c r="AA193" s="77">
        <f t="shared" si="134"/>
        <v>318.06072107986046</v>
      </c>
      <c r="AB193" s="70">
        <f t="shared" si="135"/>
        <v>21.942252376146723</v>
      </c>
      <c r="AC193" s="72">
        <f t="shared" si="136"/>
        <v>0</v>
      </c>
      <c r="AD193" s="80">
        <f t="shared" si="137"/>
        <v>0</v>
      </c>
      <c r="AE193" s="89">
        <f>Fishery!X199</f>
        <v>14.2981198039425</v>
      </c>
      <c r="AF193" s="89">
        <f t="shared" si="150"/>
        <v>1.0457229999952824</v>
      </c>
      <c r="AG193" s="70">
        <f t="shared" si="151"/>
        <v>14.2981198039425</v>
      </c>
      <c r="AI193" s="56">
        <f t="shared" si="110"/>
        <v>104.57429999952825</v>
      </c>
      <c r="AK193" s="68">
        <f t="shared" si="142"/>
        <v>1E-3</v>
      </c>
      <c r="AL193" s="57">
        <f t="shared" si="111"/>
        <v>0</v>
      </c>
      <c r="AM193" s="58">
        <f t="shared" si="112"/>
        <v>0</v>
      </c>
      <c r="AN193" s="58">
        <f t="shared" si="113"/>
        <v>0</v>
      </c>
      <c r="AO193" s="20">
        <f t="shared" si="114"/>
        <v>0</v>
      </c>
      <c r="AP193" s="20">
        <f t="shared" si="115"/>
        <v>0</v>
      </c>
      <c r="AQ193" s="58">
        <f t="shared" si="145"/>
        <v>0</v>
      </c>
      <c r="AR193" s="59">
        <f t="shared" si="116"/>
        <v>0</v>
      </c>
      <c r="AS193" s="64">
        <f t="shared" si="146"/>
        <v>0</v>
      </c>
      <c r="AT193" s="58">
        <f t="shared" si="147"/>
        <v>0</v>
      </c>
      <c r="AU193" s="89">
        <f>Fishery!Y199</f>
        <v>1.7988936365838156E-4</v>
      </c>
      <c r="AV193" s="80">
        <f t="shared" si="148"/>
        <v>1.0000000000000001E-5</v>
      </c>
      <c r="AW193" s="70">
        <f t="shared" si="149"/>
        <v>1.7988936365838156E-4</v>
      </c>
      <c r="BC193" s="68">
        <f t="shared" si="143"/>
        <v>1E-3</v>
      </c>
      <c r="BD193" s="57">
        <f t="shared" si="117"/>
        <v>0</v>
      </c>
      <c r="BE193" s="58">
        <f t="shared" si="118"/>
        <v>0</v>
      </c>
      <c r="BF193" s="58">
        <f t="shared" si="119"/>
        <v>0</v>
      </c>
      <c r="BG193" s="58">
        <f t="shared" si="120"/>
        <v>0</v>
      </c>
      <c r="BH193" s="58">
        <f t="shared" si="138"/>
        <v>0</v>
      </c>
      <c r="BI193" s="70">
        <f t="shared" si="121"/>
        <v>0</v>
      </c>
      <c r="BJ193" s="72">
        <f t="shared" si="139"/>
        <v>0</v>
      </c>
      <c r="BK193" s="58">
        <f t="shared" si="106"/>
        <v>0</v>
      </c>
      <c r="BL193" s="80">
        <f>Fishery!Z199</f>
        <v>1.209824091039493E-4</v>
      </c>
      <c r="BM193" s="80">
        <f t="shared" si="140"/>
        <v>5.0000000000000004E-6</v>
      </c>
      <c r="BN193" s="70">
        <f t="shared" si="141"/>
        <v>1.209824091039493E-4</v>
      </c>
    </row>
    <row r="194" spans="1:66" x14ac:dyDescent="0.2">
      <c r="A194" s="4">
        <v>14</v>
      </c>
      <c r="B194">
        <v>9</v>
      </c>
      <c r="C194" s="9">
        <f t="shared" si="122"/>
        <v>4.166666666666667</v>
      </c>
      <c r="D194" s="9">
        <f t="shared" si="154"/>
        <v>2.4750000000000023</v>
      </c>
      <c r="E194" s="9">
        <f t="shared" si="155"/>
        <v>1.5368560756457412</v>
      </c>
      <c r="F194" s="9">
        <f t="shared" si="123"/>
        <v>4.166666666666667</v>
      </c>
      <c r="I194" s="68">
        <f t="shared" si="144"/>
        <v>170.35660805921393</v>
      </c>
      <c r="J194" s="85">
        <f t="shared" si="124"/>
        <v>107.58599184816042</v>
      </c>
      <c r="K194" s="89">
        <f t="shared" si="125"/>
        <v>285.02139653758968</v>
      </c>
      <c r="L194" s="80">
        <f t="shared" si="126"/>
        <v>0</v>
      </c>
      <c r="M194" s="86">
        <f t="shared" si="127"/>
        <v>392.60738838575008</v>
      </c>
      <c r="O194" s="68">
        <f t="shared" si="128"/>
        <v>78.941751272399131</v>
      </c>
      <c r="P194" s="76">
        <f t="shared" si="129"/>
        <v>107.58599184816042</v>
      </c>
      <c r="Q194" s="83">
        <f t="shared" si="107"/>
        <v>35.861997282720139</v>
      </c>
      <c r="R194" s="85">
        <f t="shared" si="130"/>
        <v>33.01910100393858</v>
      </c>
      <c r="S194" s="80">
        <f t="shared" si="131"/>
        <v>0</v>
      </c>
      <c r="T194" s="80">
        <f t="shared" si="132"/>
        <v>0</v>
      </c>
      <c r="U194" s="89">
        <f t="shared" si="152"/>
        <v>7.8941751272399134</v>
      </c>
      <c r="V194" s="70">
        <f t="shared" si="153"/>
        <v>33.01910100393858</v>
      </c>
      <c r="X194" s="68">
        <f t="shared" si="133"/>
        <v>104.56792657791988</v>
      </c>
      <c r="Y194" s="76">
        <f t="shared" si="108"/>
        <v>285.02139653758968</v>
      </c>
      <c r="Z194" s="77">
        <f t="shared" si="109"/>
        <v>33.01910100393858</v>
      </c>
      <c r="AA194" s="77">
        <f t="shared" si="134"/>
        <v>318.04049754152828</v>
      </c>
      <c r="AB194" s="70">
        <f t="shared" si="135"/>
        <v>21.941224909091677</v>
      </c>
      <c r="AC194" s="72">
        <f t="shared" si="136"/>
        <v>0</v>
      </c>
      <c r="AD194" s="80">
        <f t="shared" si="137"/>
        <v>0</v>
      </c>
      <c r="AE194" s="89">
        <f>Fishery!X200</f>
        <v>14.297521828129501</v>
      </c>
      <c r="AF194" s="89">
        <f t="shared" si="150"/>
        <v>1.0456792657791989</v>
      </c>
      <c r="AG194" s="70">
        <f t="shared" si="151"/>
        <v>14.297521828129501</v>
      </c>
      <c r="AI194" s="56">
        <f t="shared" si="110"/>
        <v>104.56992657791989</v>
      </c>
      <c r="AK194" s="68">
        <f t="shared" si="142"/>
        <v>1E-3</v>
      </c>
      <c r="AL194" s="57">
        <f t="shared" si="111"/>
        <v>0</v>
      </c>
      <c r="AM194" s="58">
        <f t="shared" si="112"/>
        <v>0</v>
      </c>
      <c r="AN194" s="58">
        <f t="shared" si="113"/>
        <v>0</v>
      </c>
      <c r="AO194" s="20">
        <f t="shared" si="114"/>
        <v>0</v>
      </c>
      <c r="AP194" s="20">
        <f t="shared" si="115"/>
        <v>0</v>
      </c>
      <c r="AQ194" s="58">
        <f t="shared" si="145"/>
        <v>0</v>
      </c>
      <c r="AR194" s="59">
        <f t="shared" si="116"/>
        <v>0</v>
      </c>
      <c r="AS194" s="64">
        <f t="shared" si="146"/>
        <v>0</v>
      </c>
      <c r="AT194" s="58">
        <f t="shared" si="147"/>
        <v>0</v>
      </c>
      <c r="AU194" s="89">
        <f>Fishery!Y200</f>
        <v>1.7988936365838156E-4</v>
      </c>
      <c r="AV194" s="80">
        <f t="shared" si="148"/>
        <v>1.0000000000000001E-5</v>
      </c>
      <c r="AW194" s="70">
        <f t="shared" si="149"/>
        <v>1.7988936365838156E-4</v>
      </c>
      <c r="BC194" s="68">
        <f t="shared" si="143"/>
        <v>1E-3</v>
      </c>
      <c r="BD194" s="57">
        <f t="shared" si="117"/>
        <v>0</v>
      </c>
      <c r="BE194" s="58">
        <f t="shared" si="118"/>
        <v>0</v>
      </c>
      <c r="BF194" s="58">
        <f t="shared" si="119"/>
        <v>0</v>
      </c>
      <c r="BG194" s="58">
        <f t="shared" si="120"/>
        <v>0</v>
      </c>
      <c r="BH194" s="58">
        <f t="shared" si="138"/>
        <v>0</v>
      </c>
      <c r="BI194" s="70">
        <f t="shared" si="121"/>
        <v>0</v>
      </c>
      <c r="BJ194" s="72">
        <f t="shared" si="139"/>
        <v>0</v>
      </c>
      <c r="BK194" s="58">
        <f t="shared" si="106"/>
        <v>0</v>
      </c>
      <c r="BL194" s="80">
        <f>Fishery!Z200</f>
        <v>1.209824091039493E-4</v>
      </c>
      <c r="BM194" s="80">
        <f t="shared" si="140"/>
        <v>5.0000000000000004E-6</v>
      </c>
      <c r="BN194" s="70">
        <f t="shared" si="141"/>
        <v>1.209824091039493E-4</v>
      </c>
    </row>
    <row r="195" spans="1:66" x14ac:dyDescent="0.2">
      <c r="A195" s="4">
        <v>14</v>
      </c>
      <c r="B195">
        <v>10</v>
      </c>
      <c r="C195" s="9">
        <f t="shared" si="122"/>
        <v>4.166666666666667</v>
      </c>
      <c r="D195" s="9">
        <f t="shared" si="154"/>
        <v>3.7900000000000045</v>
      </c>
      <c r="E195" s="9">
        <f t="shared" si="155"/>
        <v>2.353407889574691</v>
      </c>
      <c r="F195" s="9">
        <f t="shared" si="123"/>
        <v>4.166666666666667</v>
      </c>
      <c r="I195" s="68">
        <f t="shared" si="144"/>
        <v>170.34804388647214</v>
      </c>
      <c r="J195" s="85">
        <f t="shared" si="124"/>
        <v>107.59678325697995</v>
      </c>
      <c r="K195" s="89">
        <f t="shared" si="125"/>
        <v>284.99582522526464</v>
      </c>
      <c r="L195" s="80">
        <f t="shared" si="126"/>
        <v>0</v>
      </c>
      <c r="M195" s="86">
        <f t="shared" si="127"/>
        <v>392.5926084822446</v>
      </c>
      <c r="O195" s="68">
        <f t="shared" si="128"/>
        <v>78.953638681556754</v>
      </c>
      <c r="P195" s="76">
        <f t="shared" si="129"/>
        <v>107.59678325697995</v>
      </c>
      <c r="Q195" s="83">
        <f t="shared" si="107"/>
        <v>35.865594418993318</v>
      </c>
      <c r="R195" s="85">
        <f t="shared" si="130"/>
        <v>33.022770466304351</v>
      </c>
      <c r="S195" s="80">
        <f t="shared" si="131"/>
        <v>0</v>
      </c>
      <c r="T195" s="80">
        <f t="shared" si="132"/>
        <v>0</v>
      </c>
      <c r="U195" s="89">
        <f t="shared" si="152"/>
        <v>7.8953638681556759</v>
      </c>
      <c r="V195" s="70">
        <f t="shared" si="153"/>
        <v>33.022770466304351</v>
      </c>
      <c r="X195" s="68">
        <f t="shared" si="133"/>
        <v>104.5638016744703</v>
      </c>
      <c r="Y195" s="76">
        <f t="shared" si="108"/>
        <v>284.99582522526464</v>
      </c>
      <c r="Z195" s="77">
        <f t="shared" si="109"/>
        <v>33.022770466304351</v>
      </c>
      <c r="AA195" s="77">
        <f t="shared" si="134"/>
        <v>318.01859569156898</v>
      </c>
      <c r="AB195" s="70">
        <f t="shared" si="135"/>
        <v>21.940085384867082</v>
      </c>
      <c r="AC195" s="72">
        <f t="shared" si="136"/>
        <v>0</v>
      </c>
      <c r="AD195" s="80">
        <f t="shared" si="137"/>
        <v>0</v>
      </c>
      <c r="AE195" s="89">
        <f>Fishery!X201</f>
        <v>14.296957832083683</v>
      </c>
      <c r="AF195" s="89">
        <f t="shared" si="150"/>
        <v>1.045638016744703</v>
      </c>
      <c r="AG195" s="70">
        <f t="shared" si="151"/>
        <v>14.296957832083683</v>
      </c>
      <c r="AI195" s="56">
        <f t="shared" si="110"/>
        <v>104.56580167447031</v>
      </c>
      <c r="AK195" s="68">
        <f t="shared" si="142"/>
        <v>1E-3</v>
      </c>
      <c r="AL195" s="57">
        <f t="shared" si="111"/>
        <v>0</v>
      </c>
      <c r="AM195" s="58">
        <f t="shared" si="112"/>
        <v>0</v>
      </c>
      <c r="AN195" s="58">
        <f t="shared" si="113"/>
        <v>0</v>
      </c>
      <c r="AO195" s="20">
        <f t="shared" si="114"/>
        <v>0</v>
      </c>
      <c r="AP195" s="20">
        <f t="shared" si="115"/>
        <v>0</v>
      </c>
      <c r="AQ195" s="58">
        <f t="shared" si="145"/>
        <v>0</v>
      </c>
      <c r="AR195" s="59">
        <f t="shared" si="116"/>
        <v>0</v>
      </c>
      <c r="AS195" s="64">
        <f t="shared" si="146"/>
        <v>0</v>
      </c>
      <c r="AT195" s="58">
        <f t="shared" si="147"/>
        <v>0</v>
      </c>
      <c r="AU195" s="89">
        <f>Fishery!Y201</f>
        <v>1.7988936365838156E-4</v>
      </c>
      <c r="AV195" s="80">
        <f t="shared" si="148"/>
        <v>1.0000000000000001E-5</v>
      </c>
      <c r="AW195" s="70">
        <f t="shared" si="149"/>
        <v>1.7988936365838156E-4</v>
      </c>
      <c r="BC195" s="68">
        <f t="shared" si="143"/>
        <v>1E-3</v>
      </c>
      <c r="BD195" s="57">
        <f t="shared" si="117"/>
        <v>0</v>
      </c>
      <c r="BE195" s="58">
        <f t="shared" si="118"/>
        <v>0</v>
      </c>
      <c r="BF195" s="58">
        <f t="shared" si="119"/>
        <v>0</v>
      </c>
      <c r="BG195" s="58">
        <f t="shared" si="120"/>
        <v>0</v>
      </c>
      <c r="BH195" s="58">
        <f t="shared" si="138"/>
        <v>0</v>
      </c>
      <c r="BI195" s="70">
        <f t="shared" si="121"/>
        <v>0</v>
      </c>
      <c r="BJ195" s="72">
        <f t="shared" si="139"/>
        <v>0</v>
      </c>
      <c r="BK195" s="58">
        <f t="shared" si="106"/>
        <v>0</v>
      </c>
      <c r="BL195" s="80">
        <f>Fishery!Z201</f>
        <v>1.209824091039493E-4</v>
      </c>
      <c r="BM195" s="80">
        <f t="shared" si="140"/>
        <v>5.0000000000000004E-6</v>
      </c>
      <c r="BN195" s="70">
        <f t="shared" si="141"/>
        <v>1.209824091039493E-4</v>
      </c>
    </row>
    <row r="196" spans="1:66" x14ac:dyDescent="0.2">
      <c r="A196" s="4">
        <v>14</v>
      </c>
      <c r="B196">
        <v>11</v>
      </c>
      <c r="C196" s="9">
        <f t="shared" si="122"/>
        <v>4.166666666666667</v>
      </c>
      <c r="D196" s="9">
        <f t="shared" si="154"/>
        <v>5.5949999999999998</v>
      </c>
      <c r="E196" s="9">
        <f t="shared" si="155"/>
        <v>3.4742261588840053</v>
      </c>
      <c r="F196" s="9">
        <f t="shared" si="123"/>
        <v>4.166666666666667</v>
      </c>
      <c r="I196" s="68">
        <f t="shared" si="144"/>
        <v>170.33866582876374</v>
      </c>
      <c r="J196" s="85">
        <f t="shared" si="124"/>
        <v>107.60599237616204</v>
      </c>
      <c r="K196" s="89">
        <f t="shared" si="125"/>
        <v>284.96922958525488</v>
      </c>
      <c r="L196" s="80">
        <f t="shared" si="126"/>
        <v>0</v>
      </c>
      <c r="M196" s="86">
        <f t="shared" si="127"/>
        <v>392.5752219614169</v>
      </c>
      <c r="O196" s="68">
        <f t="shared" si="128"/>
        <v>78.964743451389253</v>
      </c>
      <c r="P196" s="76">
        <f t="shared" si="129"/>
        <v>107.60599237616204</v>
      </c>
      <c r="Q196" s="83">
        <f t="shared" si="107"/>
        <v>35.868664125387347</v>
      </c>
      <c r="R196" s="85">
        <f t="shared" si="130"/>
        <v>33.026151162239337</v>
      </c>
      <c r="S196" s="80">
        <f t="shared" si="131"/>
        <v>0</v>
      </c>
      <c r="T196" s="80">
        <f t="shared" si="132"/>
        <v>0</v>
      </c>
      <c r="U196" s="89">
        <f t="shared" si="152"/>
        <v>7.8964743451389259</v>
      </c>
      <c r="V196" s="70">
        <f t="shared" si="153"/>
        <v>33.026151162239337</v>
      </c>
      <c r="X196" s="68">
        <f t="shared" si="133"/>
        <v>104.55980010423974</v>
      </c>
      <c r="Y196" s="76">
        <f t="shared" si="108"/>
        <v>284.96922958525488</v>
      </c>
      <c r="Z196" s="77">
        <f t="shared" si="109"/>
        <v>33.026151162239337</v>
      </c>
      <c r="AA196" s="77">
        <f t="shared" si="134"/>
        <v>317.99538074749421</v>
      </c>
      <c r="AB196" s="70">
        <f t="shared" si="135"/>
        <v>21.938845744358346</v>
      </c>
      <c r="AC196" s="72">
        <f t="shared" si="136"/>
        <v>0</v>
      </c>
      <c r="AD196" s="80">
        <f t="shared" si="137"/>
        <v>0</v>
      </c>
      <c r="AE196" s="89">
        <f>Fishery!X202</f>
        <v>14.296410699329018</v>
      </c>
      <c r="AF196" s="89">
        <f t="shared" si="150"/>
        <v>1.0455980010423975</v>
      </c>
      <c r="AG196" s="70">
        <f t="shared" si="151"/>
        <v>14.296410699329018</v>
      </c>
      <c r="AI196" s="56">
        <f t="shared" si="110"/>
        <v>104.56180010423975</v>
      </c>
      <c r="AK196" s="68">
        <f t="shared" si="142"/>
        <v>1E-3</v>
      </c>
      <c r="AL196" s="57">
        <f t="shared" si="111"/>
        <v>0</v>
      </c>
      <c r="AM196" s="58">
        <f t="shared" si="112"/>
        <v>0</v>
      </c>
      <c r="AN196" s="58">
        <f t="shared" si="113"/>
        <v>0</v>
      </c>
      <c r="AO196" s="20">
        <f t="shared" si="114"/>
        <v>0</v>
      </c>
      <c r="AP196" s="20">
        <f t="shared" si="115"/>
        <v>0</v>
      </c>
      <c r="AQ196" s="58">
        <f t="shared" si="145"/>
        <v>0</v>
      </c>
      <c r="AR196" s="59">
        <f t="shared" si="116"/>
        <v>0</v>
      </c>
      <c r="AS196" s="64">
        <f t="shared" si="146"/>
        <v>0</v>
      </c>
      <c r="AT196" s="58">
        <f t="shared" si="147"/>
        <v>0</v>
      </c>
      <c r="AU196" s="89">
        <f>Fishery!Y202</f>
        <v>1.7988936365838156E-4</v>
      </c>
      <c r="AV196" s="80">
        <f t="shared" si="148"/>
        <v>1.0000000000000001E-5</v>
      </c>
      <c r="AW196" s="70">
        <f t="shared" si="149"/>
        <v>1.7988936365838156E-4</v>
      </c>
      <c r="BC196" s="68">
        <f t="shared" si="143"/>
        <v>1E-3</v>
      </c>
      <c r="BD196" s="57">
        <f t="shared" si="117"/>
        <v>0</v>
      </c>
      <c r="BE196" s="58">
        <f t="shared" si="118"/>
        <v>0</v>
      </c>
      <c r="BF196" s="58">
        <f t="shared" si="119"/>
        <v>0</v>
      </c>
      <c r="BG196" s="58">
        <f t="shared" si="120"/>
        <v>0</v>
      </c>
      <c r="BH196" s="58">
        <f t="shared" si="138"/>
        <v>0</v>
      </c>
      <c r="BI196" s="70">
        <f t="shared" si="121"/>
        <v>0</v>
      </c>
      <c r="BJ196" s="72">
        <f t="shared" si="139"/>
        <v>0</v>
      </c>
      <c r="BK196" s="58">
        <f t="shared" si="106"/>
        <v>0</v>
      </c>
      <c r="BL196" s="80">
        <f>Fishery!Z202</f>
        <v>1.209824091039493E-4</v>
      </c>
      <c r="BM196" s="80">
        <f t="shared" si="140"/>
        <v>5.0000000000000004E-6</v>
      </c>
      <c r="BN196" s="70">
        <f t="shared" si="141"/>
        <v>1.209824091039493E-4</v>
      </c>
    </row>
    <row r="197" spans="1:66" x14ac:dyDescent="0.2">
      <c r="A197" s="5">
        <v>14</v>
      </c>
      <c r="B197" s="2">
        <v>12</v>
      </c>
      <c r="C197" s="9">
        <f t="shared" si="122"/>
        <v>4.166666666666667</v>
      </c>
      <c r="D197" s="9">
        <f t="shared" si="154"/>
        <v>7.8900000000000023</v>
      </c>
      <c r="E197" s="9">
        <f t="shared" si="155"/>
        <v>4.8993108835736932</v>
      </c>
      <c r="F197" s="9">
        <f t="shared" si="123"/>
        <v>4.166666666666667</v>
      </c>
      <c r="I197" s="68">
        <f t="shared" si="144"/>
        <v>170.32947794458977</v>
      </c>
      <c r="J197" s="85">
        <f t="shared" si="124"/>
        <v>107.61402320607378</v>
      </c>
      <c r="K197" s="89">
        <f t="shared" si="125"/>
        <v>284.94304103097613</v>
      </c>
      <c r="L197" s="80">
        <f t="shared" si="126"/>
        <v>0</v>
      </c>
      <c r="M197" s="86">
        <f t="shared" si="127"/>
        <v>392.55706423704993</v>
      </c>
      <c r="O197" s="68">
        <f t="shared" si="128"/>
        <v>78.974896553932012</v>
      </c>
      <c r="P197" s="76">
        <f t="shared" si="129"/>
        <v>107.61402320607378</v>
      </c>
      <c r="Q197" s="83">
        <f t="shared" si="107"/>
        <v>35.871341068691258</v>
      </c>
      <c r="R197" s="85">
        <f t="shared" si="130"/>
        <v>33.029143664293905</v>
      </c>
      <c r="S197" s="80">
        <f t="shared" si="131"/>
        <v>0</v>
      </c>
      <c r="T197" s="80">
        <f t="shared" si="132"/>
        <v>0</v>
      </c>
      <c r="U197" s="89">
        <f t="shared" si="152"/>
        <v>7.8974896553932012</v>
      </c>
      <c r="V197" s="70">
        <f t="shared" si="153"/>
        <v>33.029143664293905</v>
      </c>
      <c r="X197" s="68">
        <f t="shared" si="133"/>
        <v>104.55583073077621</v>
      </c>
      <c r="Y197" s="76">
        <f t="shared" si="108"/>
        <v>284.94304103097613</v>
      </c>
      <c r="Z197" s="77">
        <f t="shared" si="109"/>
        <v>33.029143664293905</v>
      </c>
      <c r="AA197" s="77">
        <f t="shared" si="134"/>
        <v>317.97218469527002</v>
      </c>
      <c r="AB197" s="70">
        <f t="shared" si="135"/>
        <v>21.937583022472747</v>
      </c>
      <c r="AC197" s="72">
        <f t="shared" si="136"/>
        <v>0</v>
      </c>
      <c r="AD197" s="80">
        <f t="shared" si="137"/>
        <v>0</v>
      </c>
      <c r="AE197" s="89">
        <f>Fishery!X203</f>
        <v>14.295867968822675</v>
      </c>
      <c r="AF197" s="89">
        <f t="shared" si="150"/>
        <v>1.0455583073077621</v>
      </c>
      <c r="AG197" s="70">
        <f t="shared" si="151"/>
        <v>14.295867968822675</v>
      </c>
      <c r="AI197" s="56">
        <f t="shared" si="110"/>
        <v>104.55783073077622</v>
      </c>
      <c r="AK197" s="68">
        <f t="shared" si="142"/>
        <v>1E-3</v>
      </c>
      <c r="AL197" s="57">
        <f t="shared" si="111"/>
        <v>0</v>
      </c>
      <c r="AM197" s="58">
        <f t="shared" si="112"/>
        <v>0</v>
      </c>
      <c r="AN197" s="58">
        <f t="shared" si="113"/>
        <v>0</v>
      </c>
      <c r="AO197" s="20">
        <f t="shared" si="114"/>
        <v>0</v>
      </c>
      <c r="AP197" s="20">
        <f t="shared" si="115"/>
        <v>0</v>
      </c>
      <c r="AQ197" s="58">
        <f t="shared" si="145"/>
        <v>0</v>
      </c>
      <c r="AR197" s="59">
        <f t="shared" si="116"/>
        <v>0</v>
      </c>
      <c r="AS197" s="64">
        <f t="shared" si="146"/>
        <v>0</v>
      </c>
      <c r="AT197" s="58">
        <f t="shared" si="147"/>
        <v>0</v>
      </c>
      <c r="AU197" s="89">
        <f>Fishery!Y203</f>
        <v>1.7988936365838156E-4</v>
      </c>
      <c r="AV197" s="80">
        <f t="shared" si="148"/>
        <v>1.0000000000000001E-5</v>
      </c>
      <c r="AW197" s="70">
        <f t="shared" si="149"/>
        <v>1.7988936365838156E-4</v>
      </c>
      <c r="BC197" s="68">
        <f t="shared" si="143"/>
        <v>1E-3</v>
      </c>
      <c r="BD197" s="57">
        <f t="shared" si="117"/>
        <v>0</v>
      </c>
      <c r="BE197" s="58">
        <f t="shared" si="118"/>
        <v>0</v>
      </c>
      <c r="BF197" s="58">
        <f t="shared" si="119"/>
        <v>0</v>
      </c>
      <c r="BG197" s="58">
        <f t="shared" si="120"/>
        <v>0</v>
      </c>
      <c r="BH197" s="58">
        <f t="shared" si="138"/>
        <v>0</v>
      </c>
      <c r="BI197" s="70">
        <f t="shared" si="121"/>
        <v>0</v>
      </c>
      <c r="BJ197" s="72">
        <f t="shared" si="139"/>
        <v>0</v>
      </c>
      <c r="BK197" s="58">
        <f t="shared" si="106"/>
        <v>0</v>
      </c>
      <c r="BL197" s="80">
        <f>Fishery!Z203</f>
        <v>1.209824091039493E-4</v>
      </c>
      <c r="BM197" s="80">
        <f t="shared" si="140"/>
        <v>5.0000000000000004E-6</v>
      </c>
      <c r="BN197" s="70">
        <f t="shared" si="141"/>
        <v>1.209824091039493E-4</v>
      </c>
    </row>
    <row r="198" spans="1:66" x14ac:dyDescent="0.2">
      <c r="A198" s="3">
        <v>15</v>
      </c>
      <c r="B198">
        <v>1</v>
      </c>
      <c r="C198" s="9">
        <f t="shared" si="122"/>
        <v>4.166666666666667</v>
      </c>
      <c r="D198" s="9">
        <f t="shared" si="154"/>
        <v>8.6</v>
      </c>
      <c r="E198" s="9">
        <f t="shared" si="155"/>
        <v>13.7359780283143</v>
      </c>
      <c r="F198" s="9">
        <f t="shared" si="123"/>
        <v>4.166666666666667</v>
      </c>
      <c r="I198" s="68">
        <f t="shared" si="144"/>
        <v>170.32148735052803</v>
      </c>
      <c r="J198" s="85">
        <f t="shared" si="124"/>
        <v>107.62159483394284</v>
      </c>
      <c r="K198" s="89">
        <f t="shared" si="125"/>
        <v>284.91888476598638</v>
      </c>
      <c r="L198" s="80">
        <f t="shared" si="126"/>
        <v>0</v>
      </c>
      <c r="M198" s="86">
        <f t="shared" si="127"/>
        <v>392.5404795999292</v>
      </c>
      <c r="O198" s="68">
        <f t="shared" si="128"/>
        <v>78.984158508178666</v>
      </c>
      <c r="P198" s="76">
        <f t="shared" si="129"/>
        <v>107.62159483394284</v>
      </c>
      <c r="Q198" s="83">
        <f t="shared" si="107"/>
        <v>35.873864944647615</v>
      </c>
      <c r="R198" s="85">
        <f t="shared" si="130"/>
        <v>33.031766435341062</v>
      </c>
      <c r="S198" s="80">
        <f t="shared" si="131"/>
        <v>0</v>
      </c>
      <c r="T198" s="80">
        <f t="shared" si="132"/>
        <v>0</v>
      </c>
      <c r="U198" s="89">
        <f t="shared" si="152"/>
        <v>7.8984158508178668</v>
      </c>
      <c r="V198" s="70">
        <f t="shared" si="153"/>
        <v>33.031766435341062</v>
      </c>
      <c r="X198" s="68">
        <f t="shared" si="133"/>
        <v>104.55187172729291</v>
      </c>
      <c r="Y198" s="76">
        <f t="shared" si="108"/>
        <v>284.91888476598638</v>
      </c>
      <c r="Z198" s="77">
        <f t="shared" si="109"/>
        <v>33.031766435341062</v>
      </c>
      <c r="AA198" s="77">
        <f t="shared" si="134"/>
        <v>317.95065120132745</v>
      </c>
      <c r="AB198" s="70">
        <f t="shared" si="135"/>
        <v>21.936401102291782</v>
      </c>
      <c r="AC198" s="72">
        <f t="shared" si="136"/>
        <v>0</v>
      </c>
      <c r="AD198" s="80">
        <f t="shared" si="137"/>
        <v>0</v>
      </c>
      <c r="AE198" s="89">
        <f>Fishery!X204</f>
        <v>14.295326656198693</v>
      </c>
      <c r="AF198" s="89">
        <f t="shared" si="150"/>
        <v>1.045518717272929</v>
      </c>
      <c r="AG198" s="70">
        <f t="shared" si="151"/>
        <v>14.295326656198693</v>
      </c>
      <c r="AI198" s="56">
        <f t="shared" si="110"/>
        <v>104.55387172729291</v>
      </c>
      <c r="AK198" s="68">
        <f t="shared" si="142"/>
        <v>1E-3</v>
      </c>
      <c r="AL198" s="57">
        <f t="shared" si="111"/>
        <v>0</v>
      </c>
      <c r="AM198" s="58">
        <f t="shared" si="112"/>
        <v>0</v>
      </c>
      <c r="AN198" s="58">
        <f t="shared" si="113"/>
        <v>0</v>
      </c>
      <c r="AO198" s="20">
        <f t="shared" si="114"/>
        <v>0</v>
      </c>
      <c r="AP198" s="20">
        <f t="shared" si="115"/>
        <v>0</v>
      </c>
      <c r="AQ198" s="58">
        <f t="shared" si="145"/>
        <v>0</v>
      </c>
      <c r="AR198" s="59">
        <f t="shared" si="116"/>
        <v>0</v>
      </c>
      <c r="AS198" s="64">
        <f t="shared" si="146"/>
        <v>0</v>
      </c>
      <c r="AT198" s="58">
        <f t="shared" si="147"/>
        <v>0</v>
      </c>
      <c r="AU198" s="89">
        <f>Fishery!Y204</f>
        <v>1.7988936365838156E-4</v>
      </c>
      <c r="AV198" s="80">
        <f t="shared" si="148"/>
        <v>1.0000000000000001E-5</v>
      </c>
      <c r="AW198" s="70">
        <f t="shared" si="149"/>
        <v>1.7988936365838156E-4</v>
      </c>
      <c r="BC198" s="68">
        <f t="shared" si="143"/>
        <v>1E-3</v>
      </c>
      <c r="BD198" s="57">
        <f t="shared" si="117"/>
        <v>0</v>
      </c>
      <c r="BE198" s="58">
        <f t="shared" si="118"/>
        <v>0</v>
      </c>
      <c r="BF198" s="58">
        <f t="shared" si="119"/>
        <v>0</v>
      </c>
      <c r="BG198" s="58">
        <f t="shared" si="120"/>
        <v>0</v>
      </c>
      <c r="BH198" s="58">
        <f t="shared" si="138"/>
        <v>0</v>
      </c>
      <c r="BI198" s="70">
        <f t="shared" si="121"/>
        <v>0</v>
      </c>
      <c r="BJ198" s="72">
        <f t="shared" si="139"/>
        <v>0</v>
      </c>
      <c r="BK198" s="58">
        <f t="shared" si="106"/>
        <v>0</v>
      </c>
      <c r="BL198" s="80">
        <f>Fishery!Z204</f>
        <v>1.209824091039493E-4</v>
      </c>
      <c r="BM198" s="80">
        <f t="shared" si="140"/>
        <v>5.0000000000000004E-6</v>
      </c>
      <c r="BN198" s="70">
        <f t="shared" si="141"/>
        <v>1.209824091039493E-4</v>
      </c>
    </row>
    <row r="199" spans="1:66" x14ac:dyDescent="0.2">
      <c r="A199" s="3">
        <v>15</v>
      </c>
      <c r="B199">
        <v>2</v>
      </c>
      <c r="C199" s="9">
        <f t="shared" si="122"/>
        <v>4.166666666666667</v>
      </c>
      <c r="D199" s="9">
        <f t="shared" si="154"/>
        <v>6.990000000000002</v>
      </c>
      <c r="E199" s="9">
        <f t="shared" si="155"/>
        <v>11.164475164874069</v>
      </c>
      <c r="F199" s="9">
        <f t="shared" si="123"/>
        <v>4.166666666666667</v>
      </c>
      <c r="I199" s="68">
        <f t="shared" si="144"/>
        <v>170.31525145367164</v>
      </c>
      <c r="J199" s="85">
        <f t="shared" si="124"/>
        <v>107.62941511103104</v>
      </c>
      <c r="K199" s="89">
        <f t="shared" si="125"/>
        <v>284.89783040093567</v>
      </c>
      <c r="L199" s="80">
        <f t="shared" si="126"/>
        <v>0</v>
      </c>
      <c r="M199" s="86">
        <f t="shared" si="127"/>
        <v>392.52724551196673</v>
      </c>
      <c r="O199" s="68">
        <f t="shared" si="128"/>
        <v>78.992789982396175</v>
      </c>
      <c r="P199" s="76">
        <f t="shared" si="129"/>
        <v>107.62941511103104</v>
      </c>
      <c r="Q199" s="83">
        <f t="shared" si="107"/>
        <v>35.876471703677012</v>
      </c>
      <c r="R199" s="85">
        <f t="shared" si="130"/>
        <v>33.034144463308834</v>
      </c>
      <c r="S199" s="80">
        <f t="shared" si="131"/>
        <v>0</v>
      </c>
      <c r="T199" s="80">
        <f t="shared" si="132"/>
        <v>0</v>
      </c>
      <c r="U199" s="89">
        <f t="shared" si="152"/>
        <v>7.8992789982396179</v>
      </c>
      <c r="V199" s="70">
        <f t="shared" si="153"/>
        <v>33.034144463308834</v>
      </c>
      <c r="X199" s="68">
        <f t="shared" si="133"/>
        <v>104.54797352603514</v>
      </c>
      <c r="Y199" s="76">
        <f t="shared" si="108"/>
        <v>284.89783040093567</v>
      </c>
      <c r="Z199" s="77">
        <f t="shared" si="109"/>
        <v>33.034144463308834</v>
      </c>
      <c r="AA199" s="77">
        <f t="shared" si="134"/>
        <v>317.93197486424452</v>
      </c>
      <c r="AB199" s="70">
        <f t="shared" si="135"/>
        <v>21.935382457972082</v>
      </c>
      <c r="AC199" s="72">
        <f t="shared" si="136"/>
        <v>0</v>
      </c>
      <c r="AD199" s="80">
        <f t="shared" si="137"/>
        <v>0</v>
      </c>
      <c r="AE199" s="89">
        <f>Fishery!X205</f>
        <v>14.294793657033487</v>
      </c>
      <c r="AF199" s="89">
        <f t="shared" si="150"/>
        <v>1.0454797352603513</v>
      </c>
      <c r="AG199" s="70">
        <f t="shared" si="151"/>
        <v>14.294793657033487</v>
      </c>
      <c r="AI199" s="56">
        <f t="shared" si="110"/>
        <v>104.54997352603515</v>
      </c>
      <c r="AK199" s="68">
        <f t="shared" si="142"/>
        <v>1E-3</v>
      </c>
      <c r="AL199" s="57">
        <f t="shared" si="111"/>
        <v>0</v>
      </c>
      <c r="AM199" s="58">
        <f t="shared" si="112"/>
        <v>0</v>
      </c>
      <c r="AN199" s="58">
        <f t="shared" si="113"/>
        <v>0</v>
      </c>
      <c r="AO199" s="20">
        <f t="shared" si="114"/>
        <v>0</v>
      </c>
      <c r="AP199" s="20">
        <f t="shared" si="115"/>
        <v>0</v>
      </c>
      <c r="AQ199" s="58">
        <f t="shared" si="145"/>
        <v>0</v>
      </c>
      <c r="AR199" s="59">
        <f t="shared" si="116"/>
        <v>0</v>
      </c>
      <c r="AS199" s="64">
        <f t="shared" si="146"/>
        <v>0</v>
      </c>
      <c r="AT199" s="58">
        <f t="shared" si="147"/>
        <v>0</v>
      </c>
      <c r="AU199" s="89">
        <f>Fishery!Y205</f>
        <v>1.7988936365838156E-4</v>
      </c>
      <c r="AV199" s="80">
        <f t="shared" si="148"/>
        <v>1.0000000000000001E-5</v>
      </c>
      <c r="AW199" s="70">
        <f t="shared" si="149"/>
        <v>1.7988936365838156E-4</v>
      </c>
      <c r="BC199" s="68">
        <f t="shared" si="143"/>
        <v>1E-3</v>
      </c>
      <c r="BD199" s="57">
        <f t="shared" si="117"/>
        <v>0</v>
      </c>
      <c r="BE199" s="58">
        <f t="shared" si="118"/>
        <v>0</v>
      </c>
      <c r="BF199" s="58">
        <f t="shared" si="119"/>
        <v>0</v>
      </c>
      <c r="BG199" s="58">
        <f t="shared" si="120"/>
        <v>0</v>
      </c>
      <c r="BH199" s="58">
        <f t="shared" si="138"/>
        <v>0</v>
      </c>
      <c r="BI199" s="70">
        <f t="shared" si="121"/>
        <v>0</v>
      </c>
      <c r="BJ199" s="72">
        <f t="shared" si="139"/>
        <v>0</v>
      </c>
      <c r="BK199" s="58">
        <f t="shared" si="106"/>
        <v>0</v>
      </c>
      <c r="BL199" s="80">
        <f>Fishery!Z205</f>
        <v>1.209824091039493E-4</v>
      </c>
      <c r="BM199" s="80">
        <f t="shared" si="140"/>
        <v>5.0000000000000004E-6</v>
      </c>
      <c r="BN199" s="70">
        <f t="shared" si="141"/>
        <v>1.209824091039493E-4</v>
      </c>
    </row>
    <row r="200" spans="1:66" x14ac:dyDescent="0.2">
      <c r="A200" s="3">
        <v>15</v>
      </c>
      <c r="B200">
        <v>3</v>
      </c>
      <c r="C200" s="9">
        <f t="shared" si="122"/>
        <v>4.166666666666667</v>
      </c>
      <c r="D200" s="9">
        <f t="shared" si="154"/>
        <v>4.875</v>
      </c>
      <c r="E200" s="9">
        <f t="shared" si="155"/>
        <v>7.7863828939572342</v>
      </c>
      <c r="F200" s="9">
        <f t="shared" si="123"/>
        <v>4.166666666666667</v>
      </c>
      <c r="I200" s="68">
        <f t="shared" si="144"/>
        <v>170.31064693276218</v>
      </c>
      <c r="J200" s="85">
        <f t="shared" si="124"/>
        <v>107.6378747755621</v>
      </c>
      <c r="K200" s="89">
        <f t="shared" si="125"/>
        <v>284.87992632534105</v>
      </c>
      <c r="L200" s="80">
        <f t="shared" si="126"/>
        <v>0</v>
      </c>
      <c r="M200" s="86">
        <f t="shared" si="127"/>
        <v>392.51780110090317</v>
      </c>
      <c r="O200" s="68">
        <f t="shared" si="128"/>
        <v>79.001134628166412</v>
      </c>
      <c r="P200" s="76">
        <f t="shared" si="129"/>
        <v>107.6378747755621</v>
      </c>
      <c r="Q200" s="83">
        <f t="shared" si="107"/>
        <v>35.879291591854034</v>
      </c>
      <c r="R200" s="85">
        <f t="shared" si="130"/>
        <v>33.036451064294873</v>
      </c>
      <c r="S200" s="80">
        <f t="shared" si="131"/>
        <v>0</v>
      </c>
      <c r="T200" s="80">
        <f t="shared" si="132"/>
        <v>0</v>
      </c>
      <c r="U200" s="89">
        <f t="shared" si="152"/>
        <v>7.9001134628166412</v>
      </c>
      <c r="V200" s="70">
        <f t="shared" si="153"/>
        <v>33.036451064294873</v>
      </c>
      <c r="X200" s="68">
        <f t="shared" si="133"/>
        <v>104.54422971197533</v>
      </c>
      <c r="Y200" s="76">
        <f t="shared" si="108"/>
        <v>284.87992632534105</v>
      </c>
      <c r="Z200" s="77">
        <f t="shared" si="109"/>
        <v>33.036451064294873</v>
      </c>
      <c r="AA200" s="77">
        <f t="shared" si="134"/>
        <v>317.9163773896359</v>
      </c>
      <c r="AB200" s="70">
        <f t="shared" si="135"/>
        <v>21.934551778370675</v>
      </c>
      <c r="AC200" s="72">
        <f t="shared" si="136"/>
        <v>0</v>
      </c>
      <c r="AD200" s="80">
        <f t="shared" si="137"/>
        <v>0</v>
      </c>
      <c r="AE200" s="89">
        <f>Fishery!X206</f>
        <v>14.294281767154896</v>
      </c>
      <c r="AF200" s="89">
        <f t="shared" si="150"/>
        <v>1.0454422971197534</v>
      </c>
      <c r="AG200" s="70">
        <f t="shared" si="151"/>
        <v>14.294281767154896</v>
      </c>
      <c r="AI200" s="56">
        <f t="shared" si="110"/>
        <v>104.54622971197534</v>
      </c>
      <c r="AK200" s="68">
        <f t="shared" si="142"/>
        <v>1E-3</v>
      </c>
      <c r="AL200" s="57">
        <f t="shared" si="111"/>
        <v>0</v>
      </c>
      <c r="AM200" s="58">
        <f t="shared" si="112"/>
        <v>0</v>
      </c>
      <c r="AN200" s="58">
        <f t="shared" si="113"/>
        <v>0</v>
      </c>
      <c r="AO200" s="20">
        <f t="shared" si="114"/>
        <v>0</v>
      </c>
      <c r="AP200" s="20">
        <f t="shared" si="115"/>
        <v>0</v>
      </c>
      <c r="AQ200" s="58">
        <f t="shared" si="145"/>
        <v>0</v>
      </c>
      <c r="AR200" s="59">
        <f t="shared" si="116"/>
        <v>0</v>
      </c>
      <c r="AS200" s="64">
        <f t="shared" si="146"/>
        <v>0</v>
      </c>
      <c r="AT200" s="58">
        <f t="shared" si="147"/>
        <v>0</v>
      </c>
      <c r="AU200" s="89">
        <f>Fishery!Y206</f>
        <v>1.7988936365838156E-4</v>
      </c>
      <c r="AV200" s="80">
        <f t="shared" si="148"/>
        <v>1.0000000000000001E-5</v>
      </c>
      <c r="AW200" s="70">
        <f t="shared" si="149"/>
        <v>1.7988936365838156E-4</v>
      </c>
      <c r="BC200" s="68">
        <f t="shared" si="143"/>
        <v>1E-3</v>
      </c>
      <c r="BD200" s="57">
        <f t="shared" si="117"/>
        <v>0</v>
      </c>
      <c r="BE200" s="58">
        <f t="shared" si="118"/>
        <v>0</v>
      </c>
      <c r="BF200" s="58">
        <f t="shared" si="119"/>
        <v>0</v>
      </c>
      <c r="BG200" s="58">
        <f t="shared" si="120"/>
        <v>0</v>
      </c>
      <c r="BH200" s="58">
        <f t="shared" si="138"/>
        <v>0</v>
      </c>
      <c r="BI200" s="70">
        <f t="shared" si="121"/>
        <v>0</v>
      </c>
      <c r="BJ200" s="72">
        <f t="shared" si="139"/>
        <v>0</v>
      </c>
      <c r="BK200" s="58">
        <f t="shared" si="106"/>
        <v>0</v>
      </c>
      <c r="BL200" s="80">
        <f>Fishery!Z206</f>
        <v>1.209824091039493E-4</v>
      </c>
      <c r="BM200" s="80">
        <f t="shared" si="140"/>
        <v>5.0000000000000004E-6</v>
      </c>
      <c r="BN200" s="70">
        <f t="shared" si="141"/>
        <v>1.209824091039493E-4</v>
      </c>
    </row>
    <row r="201" spans="1:66" x14ac:dyDescent="0.2">
      <c r="A201" s="3">
        <v>15</v>
      </c>
      <c r="B201">
        <v>4</v>
      </c>
      <c r="C201" s="9">
        <f t="shared" si="122"/>
        <v>4.166666666666667</v>
      </c>
      <c r="D201" s="9">
        <f t="shared" si="154"/>
        <v>3.25</v>
      </c>
      <c r="E201" s="9">
        <f t="shared" si="155"/>
        <v>5.1909219293048228</v>
      </c>
      <c r="F201" s="9">
        <f t="shared" si="123"/>
        <v>4.166666666666667</v>
      </c>
      <c r="I201" s="68">
        <f t="shared" si="144"/>
        <v>170.30695212721483</v>
      </c>
      <c r="J201" s="85">
        <f t="shared" si="124"/>
        <v>107.64689675812789</v>
      </c>
      <c r="K201" s="89">
        <f t="shared" si="125"/>
        <v>284.86421047422874</v>
      </c>
      <c r="L201" s="80">
        <f t="shared" si="126"/>
        <v>0</v>
      </c>
      <c r="M201" s="86">
        <f t="shared" si="127"/>
        <v>392.51110723235661</v>
      </c>
      <c r="O201" s="68">
        <f t="shared" si="128"/>
        <v>79.009470410314265</v>
      </c>
      <c r="P201" s="76">
        <f t="shared" si="129"/>
        <v>107.64689675812789</v>
      </c>
      <c r="Q201" s="83">
        <f t="shared" si="107"/>
        <v>35.882298919375962</v>
      </c>
      <c r="R201" s="85">
        <f t="shared" si="130"/>
        <v>33.038830956837558</v>
      </c>
      <c r="S201" s="80">
        <f t="shared" si="131"/>
        <v>0</v>
      </c>
      <c r="T201" s="80">
        <f t="shared" si="132"/>
        <v>0</v>
      </c>
      <c r="U201" s="89">
        <f t="shared" si="152"/>
        <v>7.9009470410314266</v>
      </c>
      <c r="V201" s="70">
        <f t="shared" si="153"/>
        <v>33.038830956837558</v>
      </c>
      <c r="X201" s="68">
        <f t="shared" si="133"/>
        <v>104.54073032403377</v>
      </c>
      <c r="Y201" s="76">
        <f t="shared" si="108"/>
        <v>284.86421047422874</v>
      </c>
      <c r="Z201" s="77">
        <f t="shared" si="109"/>
        <v>33.038830956837558</v>
      </c>
      <c r="AA201" s="77">
        <f t="shared" si="134"/>
        <v>317.9030414310663</v>
      </c>
      <c r="AB201" s="70">
        <f t="shared" si="135"/>
        <v>21.933867024243991</v>
      </c>
      <c r="AC201" s="72">
        <f t="shared" si="136"/>
        <v>0</v>
      </c>
      <c r="AD201" s="80">
        <f t="shared" si="137"/>
        <v>0</v>
      </c>
      <c r="AE201" s="89">
        <f>Fishery!X207</f>
        <v>14.293803297540771</v>
      </c>
      <c r="AF201" s="89">
        <f t="shared" si="150"/>
        <v>1.0454073032403377</v>
      </c>
      <c r="AG201" s="70">
        <f t="shared" si="151"/>
        <v>14.293803297540771</v>
      </c>
      <c r="AI201" s="56">
        <f t="shared" si="110"/>
        <v>104.54273032403378</v>
      </c>
      <c r="AK201" s="68">
        <f t="shared" si="142"/>
        <v>1E-3</v>
      </c>
      <c r="AL201" s="57">
        <f t="shared" si="111"/>
        <v>0</v>
      </c>
      <c r="AM201" s="58">
        <f t="shared" si="112"/>
        <v>0</v>
      </c>
      <c r="AN201" s="58">
        <f t="shared" si="113"/>
        <v>0</v>
      </c>
      <c r="AO201" s="20">
        <f t="shared" si="114"/>
        <v>0</v>
      </c>
      <c r="AP201" s="20">
        <f t="shared" si="115"/>
        <v>0</v>
      </c>
      <c r="AQ201" s="58">
        <f t="shared" si="145"/>
        <v>0</v>
      </c>
      <c r="AR201" s="59">
        <f t="shared" si="116"/>
        <v>0</v>
      </c>
      <c r="AS201" s="64">
        <f t="shared" si="146"/>
        <v>0</v>
      </c>
      <c r="AT201" s="58">
        <f t="shared" si="147"/>
        <v>0</v>
      </c>
      <c r="AU201" s="89">
        <f>Fishery!Y207</f>
        <v>1.7988936365838156E-4</v>
      </c>
      <c r="AV201" s="80">
        <f t="shared" si="148"/>
        <v>1.0000000000000001E-5</v>
      </c>
      <c r="AW201" s="70">
        <f t="shared" si="149"/>
        <v>1.7988936365838156E-4</v>
      </c>
      <c r="BC201" s="68">
        <f t="shared" si="143"/>
        <v>1E-3</v>
      </c>
      <c r="BD201" s="57">
        <f t="shared" si="117"/>
        <v>0</v>
      </c>
      <c r="BE201" s="58">
        <f t="shared" si="118"/>
        <v>0</v>
      </c>
      <c r="BF201" s="58">
        <f t="shared" si="119"/>
        <v>0</v>
      </c>
      <c r="BG201" s="58">
        <f t="shared" si="120"/>
        <v>0</v>
      </c>
      <c r="BH201" s="58">
        <f t="shared" si="138"/>
        <v>0</v>
      </c>
      <c r="BI201" s="70">
        <f t="shared" si="121"/>
        <v>0</v>
      </c>
      <c r="BJ201" s="72">
        <f t="shared" si="139"/>
        <v>0</v>
      </c>
      <c r="BK201" s="58">
        <f t="shared" si="106"/>
        <v>0</v>
      </c>
      <c r="BL201" s="80">
        <f>Fishery!Z207</f>
        <v>1.209824091039493E-4</v>
      </c>
      <c r="BM201" s="80">
        <f t="shared" si="140"/>
        <v>5.0000000000000004E-6</v>
      </c>
      <c r="BN201" s="70">
        <f t="shared" si="141"/>
        <v>1.209824091039493E-4</v>
      </c>
    </row>
    <row r="202" spans="1:66" x14ac:dyDescent="0.2">
      <c r="A202" s="3">
        <v>15</v>
      </c>
      <c r="B202">
        <v>5</v>
      </c>
      <c r="C202" s="9">
        <f t="shared" si="122"/>
        <v>4.166666666666667</v>
      </c>
      <c r="D202" s="9">
        <f t="shared" si="154"/>
        <v>2.1150000000000029</v>
      </c>
      <c r="E202" s="9">
        <f t="shared" si="155"/>
        <v>3.3780922709168357</v>
      </c>
      <c r="F202" s="9">
        <f t="shared" si="123"/>
        <v>4.166666666666667</v>
      </c>
      <c r="I202" s="68">
        <f t="shared" si="144"/>
        <v>170.30319107897728</v>
      </c>
      <c r="J202" s="85">
        <f t="shared" si="124"/>
        <v>107.65600000730383</v>
      </c>
      <c r="K202" s="89">
        <f t="shared" si="125"/>
        <v>284.84916951307599</v>
      </c>
      <c r="L202" s="80">
        <f t="shared" si="126"/>
        <v>0</v>
      </c>
      <c r="M202" s="86">
        <f t="shared" si="127"/>
        <v>392.50516952037981</v>
      </c>
      <c r="O202" s="68">
        <f t="shared" si="128"/>
        <v>79.017896938128189</v>
      </c>
      <c r="P202" s="76">
        <f t="shared" si="129"/>
        <v>107.65600000730383</v>
      </c>
      <c r="Q202" s="83">
        <f t="shared" si="107"/>
        <v>35.885333335767946</v>
      </c>
      <c r="R202" s="85">
        <f t="shared" si="130"/>
        <v>33.04133964973326</v>
      </c>
      <c r="S202" s="80">
        <f t="shared" si="131"/>
        <v>0</v>
      </c>
      <c r="T202" s="80">
        <f t="shared" si="132"/>
        <v>0</v>
      </c>
      <c r="U202" s="89">
        <f t="shared" si="152"/>
        <v>7.9017896938128196</v>
      </c>
      <c r="V202" s="70">
        <f t="shared" si="153"/>
        <v>33.04133964973326</v>
      </c>
      <c r="X202" s="68">
        <f t="shared" si="133"/>
        <v>104.53751912558796</v>
      </c>
      <c r="Y202" s="76">
        <f t="shared" si="108"/>
        <v>284.84916951307599</v>
      </c>
      <c r="Z202" s="77">
        <f t="shared" si="109"/>
        <v>33.04133964973326</v>
      </c>
      <c r="AA202" s="77">
        <f t="shared" si="134"/>
        <v>317.89050916280928</v>
      </c>
      <c r="AB202" s="70">
        <f t="shared" si="135"/>
        <v>21.933240550783907</v>
      </c>
      <c r="AC202" s="72">
        <f t="shared" si="136"/>
        <v>0</v>
      </c>
      <c r="AD202" s="80">
        <f t="shared" si="137"/>
        <v>0</v>
      </c>
      <c r="AE202" s="89">
        <f>Fishery!X208</f>
        <v>14.29336423193647</v>
      </c>
      <c r="AF202" s="89">
        <f t="shared" si="150"/>
        <v>1.0453751912558797</v>
      </c>
      <c r="AG202" s="70">
        <f t="shared" si="151"/>
        <v>14.29336423193647</v>
      </c>
      <c r="AI202" s="56">
        <f t="shared" si="110"/>
        <v>104.53951912558797</v>
      </c>
      <c r="AK202" s="68">
        <f t="shared" si="142"/>
        <v>1E-3</v>
      </c>
      <c r="AL202" s="57">
        <f t="shared" si="111"/>
        <v>0</v>
      </c>
      <c r="AM202" s="58">
        <f t="shared" si="112"/>
        <v>0</v>
      </c>
      <c r="AN202" s="58">
        <f t="shared" si="113"/>
        <v>0</v>
      </c>
      <c r="AO202" s="20">
        <f t="shared" si="114"/>
        <v>0</v>
      </c>
      <c r="AP202" s="20">
        <f t="shared" si="115"/>
        <v>0</v>
      </c>
      <c r="AQ202" s="58">
        <f t="shared" si="145"/>
        <v>0</v>
      </c>
      <c r="AR202" s="59">
        <f t="shared" si="116"/>
        <v>0</v>
      </c>
      <c r="AS202" s="64">
        <f t="shared" si="146"/>
        <v>0</v>
      </c>
      <c r="AT202" s="58">
        <f t="shared" si="147"/>
        <v>0</v>
      </c>
      <c r="AU202" s="89">
        <f>Fishery!Y208</f>
        <v>1.7988936365838156E-4</v>
      </c>
      <c r="AV202" s="80">
        <f t="shared" si="148"/>
        <v>1.0000000000000001E-5</v>
      </c>
      <c r="AW202" s="70">
        <f t="shared" si="149"/>
        <v>1.7988936365838156E-4</v>
      </c>
      <c r="BC202" s="68">
        <f t="shared" si="143"/>
        <v>1E-3</v>
      </c>
      <c r="BD202" s="57">
        <f t="shared" si="117"/>
        <v>0</v>
      </c>
      <c r="BE202" s="58">
        <f t="shared" si="118"/>
        <v>0</v>
      </c>
      <c r="BF202" s="58">
        <f t="shared" si="119"/>
        <v>0</v>
      </c>
      <c r="BG202" s="58">
        <f t="shared" si="120"/>
        <v>0</v>
      </c>
      <c r="BH202" s="58">
        <f t="shared" si="138"/>
        <v>0</v>
      </c>
      <c r="BI202" s="70">
        <f t="shared" si="121"/>
        <v>0</v>
      </c>
      <c r="BJ202" s="72">
        <f t="shared" si="139"/>
        <v>0</v>
      </c>
      <c r="BK202" s="58">
        <f t="shared" si="106"/>
        <v>0</v>
      </c>
      <c r="BL202" s="80">
        <f>Fishery!Z208</f>
        <v>1.209824091039493E-4</v>
      </c>
      <c r="BM202" s="80">
        <f t="shared" si="140"/>
        <v>5.0000000000000004E-6</v>
      </c>
      <c r="BN202" s="70">
        <f t="shared" si="141"/>
        <v>1.209824091039493E-4</v>
      </c>
    </row>
    <row r="203" spans="1:66" x14ac:dyDescent="0.2">
      <c r="A203" s="3">
        <v>15</v>
      </c>
      <c r="B203">
        <v>6</v>
      </c>
      <c r="C203" s="9">
        <f t="shared" si="122"/>
        <v>4.166666666666667</v>
      </c>
      <c r="D203" s="9">
        <f t="shared" si="154"/>
        <v>1.470000000000002</v>
      </c>
      <c r="E203" s="9">
        <f t="shared" si="155"/>
        <v>2.3478939187932615</v>
      </c>
      <c r="F203" s="9">
        <f t="shared" si="123"/>
        <v>4.166666666666667</v>
      </c>
      <c r="I203" s="68">
        <f t="shared" si="144"/>
        <v>170.29857397887201</v>
      </c>
      <c r="J203" s="85">
        <f t="shared" si="124"/>
        <v>107.66453918360276</v>
      </c>
      <c r="K203" s="89">
        <f t="shared" si="125"/>
        <v>284.8334210469942</v>
      </c>
      <c r="L203" s="80">
        <f t="shared" si="126"/>
        <v>0</v>
      </c>
      <c r="M203" s="86">
        <f t="shared" si="127"/>
        <v>392.49796023059696</v>
      </c>
      <c r="O203" s="68">
        <f t="shared" si="128"/>
        <v>79.026307053046793</v>
      </c>
      <c r="P203" s="76">
        <f t="shared" si="129"/>
        <v>107.66453918360276</v>
      </c>
      <c r="Q203" s="83">
        <f t="shared" si="107"/>
        <v>35.888179727867588</v>
      </c>
      <c r="R203" s="85">
        <f t="shared" si="130"/>
        <v>33.043925243646093</v>
      </c>
      <c r="S203" s="80">
        <f t="shared" si="131"/>
        <v>0</v>
      </c>
      <c r="T203" s="80">
        <f t="shared" si="132"/>
        <v>0</v>
      </c>
      <c r="U203" s="89">
        <f t="shared" si="152"/>
        <v>7.9026307053046798</v>
      </c>
      <c r="V203" s="70">
        <f t="shared" si="153"/>
        <v>33.043925243646093</v>
      </c>
      <c r="X203" s="68">
        <f t="shared" si="133"/>
        <v>104.53457359922309</v>
      </c>
      <c r="Y203" s="76">
        <f t="shared" si="108"/>
        <v>284.8334210469942</v>
      </c>
      <c r="Z203" s="77">
        <f t="shared" si="109"/>
        <v>33.043925243646093</v>
      </c>
      <c r="AA203" s="77">
        <f t="shared" si="134"/>
        <v>317.87734629064028</v>
      </c>
      <c r="AB203" s="70">
        <f t="shared" si="135"/>
        <v>21.9325794708929</v>
      </c>
      <c r="AC203" s="72">
        <f t="shared" si="136"/>
        <v>0</v>
      </c>
      <c r="AD203" s="80">
        <f t="shared" si="137"/>
        <v>0</v>
      </c>
      <c r="AE203" s="89">
        <f>Fishery!X209</f>
        <v>14.2929614915468</v>
      </c>
      <c r="AF203" s="89">
        <f t="shared" si="150"/>
        <v>1.0453457359922309</v>
      </c>
      <c r="AG203" s="70">
        <f t="shared" si="151"/>
        <v>14.2929614915468</v>
      </c>
      <c r="AI203" s="56">
        <f t="shared" si="110"/>
        <v>104.5365735992231</v>
      </c>
      <c r="AK203" s="68">
        <f t="shared" si="142"/>
        <v>1E-3</v>
      </c>
      <c r="AL203" s="57">
        <f t="shared" si="111"/>
        <v>0</v>
      </c>
      <c r="AM203" s="58">
        <f t="shared" si="112"/>
        <v>0</v>
      </c>
      <c r="AN203" s="58">
        <f t="shared" si="113"/>
        <v>0</v>
      </c>
      <c r="AO203" s="20">
        <f t="shared" si="114"/>
        <v>0</v>
      </c>
      <c r="AP203" s="20">
        <f t="shared" si="115"/>
        <v>0</v>
      </c>
      <c r="AQ203" s="58">
        <f t="shared" si="145"/>
        <v>0</v>
      </c>
      <c r="AR203" s="59">
        <f t="shared" si="116"/>
        <v>0</v>
      </c>
      <c r="AS203" s="64">
        <f t="shared" si="146"/>
        <v>0</v>
      </c>
      <c r="AT203" s="58">
        <f t="shared" si="147"/>
        <v>0</v>
      </c>
      <c r="AU203" s="89">
        <f>Fishery!Y209</f>
        <v>1.7988936365838156E-4</v>
      </c>
      <c r="AV203" s="80">
        <f t="shared" si="148"/>
        <v>1.0000000000000001E-5</v>
      </c>
      <c r="AW203" s="70">
        <f t="shared" si="149"/>
        <v>1.7988936365838156E-4</v>
      </c>
      <c r="BC203" s="68">
        <f t="shared" si="143"/>
        <v>1E-3</v>
      </c>
      <c r="BD203" s="57">
        <f t="shared" si="117"/>
        <v>0</v>
      </c>
      <c r="BE203" s="58">
        <f t="shared" si="118"/>
        <v>0</v>
      </c>
      <c r="BF203" s="58">
        <f t="shared" si="119"/>
        <v>0</v>
      </c>
      <c r="BG203" s="58">
        <f t="shared" si="120"/>
        <v>0</v>
      </c>
      <c r="BH203" s="58">
        <f t="shared" si="138"/>
        <v>0</v>
      </c>
      <c r="BI203" s="70">
        <f t="shared" si="121"/>
        <v>0</v>
      </c>
      <c r="BJ203" s="72">
        <f t="shared" si="139"/>
        <v>0</v>
      </c>
      <c r="BK203" s="58">
        <f t="shared" si="106"/>
        <v>0</v>
      </c>
      <c r="BL203" s="80">
        <f>Fishery!Z209</f>
        <v>1.209824091039493E-4</v>
      </c>
      <c r="BM203" s="80">
        <f t="shared" si="140"/>
        <v>5.0000000000000004E-6</v>
      </c>
      <c r="BN203" s="70">
        <f t="shared" si="141"/>
        <v>1.209824091039493E-4</v>
      </c>
    </row>
    <row r="204" spans="1:66" x14ac:dyDescent="0.2">
      <c r="A204" s="3">
        <v>15</v>
      </c>
      <c r="B204">
        <v>7</v>
      </c>
      <c r="C204" s="9">
        <f t="shared" si="122"/>
        <v>4.166666666666667</v>
      </c>
      <c r="D204" s="9">
        <f t="shared" si="154"/>
        <v>1.3149999999999995</v>
      </c>
      <c r="E204" s="9">
        <f t="shared" si="155"/>
        <v>2.1003268729341045</v>
      </c>
      <c r="F204" s="9">
        <f t="shared" si="123"/>
        <v>4.166666666666667</v>
      </c>
      <c r="I204" s="68">
        <f t="shared" si="144"/>
        <v>170.29283397042147</v>
      </c>
      <c r="J204" s="85">
        <f t="shared" si="124"/>
        <v>107.67200544528762</v>
      </c>
      <c r="K204" s="89">
        <f t="shared" si="125"/>
        <v>284.81630544934853</v>
      </c>
      <c r="L204" s="80">
        <f t="shared" si="126"/>
        <v>0</v>
      </c>
      <c r="M204" s="86">
        <f t="shared" si="127"/>
        <v>392.48831089463613</v>
      </c>
      <c r="O204" s="68">
        <f t="shared" si="128"/>
        <v>79.034451226518883</v>
      </c>
      <c r="P204" s="76">
        <f t="shared" si="129"/>
        <v>107.67200544528762</v>
      </c>
      <c r="Q204" s="83">
        <f t="shared" si="107"/>
        <v>35.890668481762539</v>
      </c>
      <c r="R204" s="85">
        <f t="shared" si="130"/>
        <v>33.046458674625889</v>
      </c>
      <c r="S204" s="80">
        <f t="shared" si="131"/>
        <v>0</v>
      </c>
      <c r="T204" s="80">
        <f t="shared" si="132"/>
        <v>0</v>
      </c>
      <c r="U204" s="89">
        <f t="shared" si="152"/>
        <v>7.9034451226518883</v>
      </c>
      <c r="V204" s="70">
        <f t="shared" si="153"/>
        <v>33.046458674625889</v>
      </c>
      <c r="X204" s="68">
        <f t="shared" si="133"/>
        <v>104.53181543549965</v>
      </c>
      <c r="Y204" s="76">
        <f t="shared" si="108"/>
        <v>284.81630544934853</v>
      </c>
      <c r="Z204" s="77">
        <f t="shared" si="109"/>
        <v>33.046458674625889</v>
      </c>
      <c r="AA204" s="77">
        <f t="shared" si="134"/>
        <v>317.86276412397444</v>
      </c>
      <c r="AB204" s="70">
        <f t="shared" si="135"/>
        <v>21.931826424912519</v>
      </c>
      <c r="AC204" s="72">
        <f t="shared" si="136"/>
        <v>0</v>
      </c>
      <c r="AD204" s="80">
        <f t="shared" si="137"/>
        <v>0</v>
      </c>
      <c r="AE204" s="89">
        <f>Fishery!X210</f>
        <v>14.292584369160117</v>
      </c>
      <c r="AF204" s="89">
        <f t="shared" si="150"/>
        <v>1.0453181543549965</v>
      </c>
      <c r="AG204" s="70">
        <f t="shared" si="151"/>
        <v>14.292584369160117</v>
      </c>
      <c r="AI204" s="56">
        <f t="shared" si="110"/>
        <v>104.53381543549966</v>
      </c>
      <c r="AK204" s="68">
        <f t="shared" si="142"/>
        <v>1E-3</v>
      </c>
      <c r="AL204" s="57">
        <f t="shared" si="111"/>
        <v>0</v>
      </c>
      <c r="AM204" s="58">
        <f t="shared" si="112"/>
        <v>0</v>
      </c>
      <c r="AN204" s="58">
        <f t="shared" si="113"/>
        <v>0</v>
      </c>
      <c r="AO204" s="20">
        <f t="shared" si="114"/>
        <v>0</v>
      </c>
      <c r="AP204" s="20">
        <f t="shared" si="115"/>
        <v>0</v>
      </c>
      <c r="AQ204" s="58">
        <f t="shared" si="145"/>
        <v>0</v>
      </c>
      <c r="AR204" s="59">
        <f t="shared" si="116"/>
        <v>0</v>
      </c>
      <c r="AS204" s="64">
        <f t="shared" si="146"/>
        <v>0</v>
      </c>
      <c r="AT204" s="58">
        <f t="shared" si="147"/>
        <v>0</v>
      </c>
      <c r="AU204" s="89">
        <f>Fishery!Y210</f>
        <v>1.7988936365838156E-4</v>
      </c>
      <c r="AV204" s="80">
        <f t="shared" si="148"/>
        <v>1.0000000000000001E-5</v>
      </c>
      <c r="AW204" s="70">
        <f t="shared" si="149"/>
        <v>1.7988936365838156E-4</v>
      </c>
      <c r="BC204" s="68">
        <f t="shared" si="143"/>
        <v>1E-3</v>
      </c>
      <c r="BD204" s="57">
        <f t="shared" si="117"/>
        <v>0</v>
      </c>
      <c r="BE204" s="58">
        <f t="shared" si="118"/>
        <v>0</v>
      </c>
      <c r="BF204" s="58">
        <f t="shared" si="119"/>
        <v>0</v>
      </c>
      <c r="BG204" s="58">
        <f t="shared" si="120"/>
        <v>0</v>
      </c>
      <c r="BH204" s="58">
        <f t="shared" si="138"/>
        <v>0</v>
      </c>
      <c r="BI204" s="70">
        <f t="shared" si="121"/>
        <v>0</v>
      </c>
      <c r="BJ204" s="72">
        <f t="shared" si="139"/>
        <v>0</v>
      </c>
      <c r="BK204" s="58">
        <f t="shared" si="106"/>
        <v>0</v>
      </c>
      <c r="BL204" s="80">
        <f>Fishery!Z210</f>
        <v>1.209824091039493E-4</v>
      </c>
      <c r="BM204" s="80">
        <f t="shared" si="140"/>
        <v>5.0000000000000004E-6</v>
      </c>
      <c r="BN204" s="70">
        <f t="shared" si="141"/>
        <v>1.209824091039493E-4</v>
      </c>
    </row>
    <row r="205" spans="1:66" x14ac:dyDescent="0.2">
      <c r="A205" s="3">
        <v>15</v>
      </c>
      <c r="B205">
        <v>8</v>
      </c>
      <c r="C205" s="9">
        <f t="shared" si="122"/>
        <v>4.166666666666667</v>
      </c>
      <c r="D205" s="9">
        <f t="shared" si="154"/>
        <v>1.6500000000000015</v>
      </c>
      <c r="E205" s="9">
        <f t="shared" si="155"/>
        <v>2.635391133339374</v>
      </c>
      <c r="F205" s="9">
        <f t="shared" si="123"/>
        <v>4.166666666666667</v>
      </c>
      <c r="I205" s="68">
        <f t="shared" si="144"/>
        <v>170.28631583710879</v>
      </c>
      <c r="J205" s="85">
        <f t="shared" si="124"/>
        <v>107.67825192722827</v>
      </c>
      <c r="K205" s="89">
        <f t="shared" si="125"/>
        <v>284.7981290421688</v>
      </c>
      <c r="L205" s="80">
        <f t="shared" si="126"/>
        <v>0</v>
      </c>
      <c r="M205" s="86">
        <f t="shared" si="127"/>
        <v>392.47638096939704</v>
      </c>
      <c r="O205" s="68">
        <f t="shared" si="128"/>
        <v>79.042061746046528</v>
      </c>
      <c r="P205" s="76">
        <f t="shared" si="129"/>
        <v>107.67825192722827</v>
      </c>
      <c r="Q205" s="83">
        <f t="shared" si="107"/>
        <v>35.892750642409425</v>
      </c>
      <c r="R205" s="85">
        <f t="shared" si="130"/>
        <v>33.048796654986461</v>
      </c>
      <c r="S205" s="80">
        <f t="shared" si="131"/>
        <v>0</v>
      </c>
      <c r="T205" s="80">
        <f t="shared" si="132"/>
        <v>0</v>
      </c>
      <c r="U205" s="89">
        <f t="shared" si="152"/>
        <v>7.9042061746046528</v>
      </c>
      <c r="V205" s="70">
        <f t="shared" si="153"/>
        <v>33.048796654986461</v>
      </c>
      <c r="X205" s="68">
        <f t="shared" si="133"/>
        <v>104.52914538454417</v>
      </c>
      <c r="Y205" s="76">
        <f t="shared" si="108"/>
        <v>284.7981290421688</v>
      </c>
      <c r="Z205" s="77">
        <f t="shared" si="109"/>
        <v>33.048796654986461</v>
      </c>
      <c r="AA205" s="77">
        <f t="shared" si="134"/>
        <v>317.84692569715526</v>
      </c>
      <c r="AB205" s="70">
        <f t="shared" si="135"/>
        <v>21.930982647008857</v>
      </c>
      <c r="AC205" s="72">
        <f t="shared" si="136"/>
        <v>0</v>
      </c>
      <c r="AD205" s="80">
        <f t="shared" si="137"/>
        <v>0</v>
      </c>
      <c r="AE205" s="89">
        <f>Fishery!X211</f>
        <v>14.292219294389415</v>
      </c>
      <c r="AF205" s="89">
        <f t="shared" si="150"/>
        <v>1.0452914538454416</v>
      </c>
      <c r="AG205" s="70">
        <f t="shared" si="151"/>
        <v>14.292219294389415</v>
      </c>
      <c r="AI205" s="56">
        <f t="shared" si="110"/>
        <v>104.53114538454417</v>
      </c>
      <c r="AK205" s="68">
        <f t="shared" si="142"/>
        <v>1E-3</v>
      </c>
      <c r="AL205" s="57">
        <f t="shared" si="111"/>
        <v>0</v>
      </c>
      <c r="AM205" s="58">
        <f t="shared" si="112"/>
        <v>0</v>
      </c>
      <c r="AN205" s="58">
        <f t="shared" si="113"/>
        <v>0</v>
      </c>
      <c r="AO205" s="20">
        <f t="shared" si="114"/>
        <v>0</v>
      </c>
      <c r="AP205" s="20">
        <f t="shared" si="115"/>
        <v>0</v>
      </c>
      <c r="AQ205" s="58">
        <f t="shared" si="145"/>
        <v>0</v>
      </c>
      <c r="AR205" s="59">
        <f t="shared" si="116"/>
        <v>0</v>
      </c>
      <c r="AS205" s="64">
        <f t="shared" si="146"/>
        <v>0</v>
      </c>
      <c r="AT205" s="58">
        <f t="shared" si="147"/>
        <v>0</v>
      </c>
      <c r="AU205" s="89">
        <f>Fishery!Y211</f>
        <v>1.7988936365838156E-4</v>
      </c>
      <c r="AV205" s="80">
        <f t="shared" si="148"/>
        <v>1.0000000000000001E-5</v>
      </c>
      <c r="AW205" s="70">
        <f t="shared" si="149"/>
        <v>1.7988936365838156E-4</v>
      </c>
      <c r="BC205" s="68">
        <f t="shared" si="143"/>
        <v>1E-3</v>
      </c>
      <c r="BD205" s="57">
        <f t="shared" si="117"/>
        <v>0</v>
      </c>
      <c r="BE205" s="58">
        <f t="shared" si="118"/>
        <v>0</v>
      </c>
      <c r="BF205" s="58">
        <f t="shared" si="119"/>
        <v>0</v>
      </c>
      <c r="BG205" s="58">
        <f t="shared" si="120"/>
        <v>0</v>
      </c>
      <c r="BH205" s="58">
        <f t="shared" si="138"/>
        <v>0</v>
      </c>
      <c r="BI205" s="70">
        <f t="shared" si="121"/>
        <v>0</v>
      </c>
      <c r="BJ205" s="72">
        <f t="shared" si="139"/>
        <v>0</v>
      </c>
      <c r="BK205" s="58">
        <f t="shared" si="106"/>
        <v>0</v>
      </c>
      <c r="BL205" s="80">
        <f>Fishery!Z211</f>
        <v>1.209824091039493E-4</v>
      </c>
      <c r="BM205" s="80">
        <f t="shared" si="140"/>
        <v>5.0000000000000004E-6</v>
      </c>
      <c r="BN205" s="70">
        <f t="shared" si="141"/>
        <v>1.209824091039493E-4</v>
      </c>
    </row>
    <row r="206" spans="1:66" x14ac:dyDescent="0.2">
      <c r="A206" s="3">
        <v>15</v>
      </c>
      <c r="B206">
        <v>9</v>
      </c>
      <c r="C206" s="9">
        <f t="shared" si="122"/>
        <v>4.166666666666667</v>
      </c>
      <c r="D206" s="9">
        <f t="shared" si="154"/>
        <v>2.4750000000000023</v>
      </c>
      <c r="E206" s="9">
        <f t="shared" si="155"/>
        <v>3.9530867000090613</v>
      </c>
      <c r="F206" s="9">
        <f t="shared" si="123"/>
        <v>4.166666666666667</v>
      </c>
      <c r="I206" s="68">
        <f t="shared" si="144"/>
        <v>170.27978915398447</v>
      </c>
      <c r="J206" s="85">
        <f t="shared" si="124"/>
        <v>107.68354743553851</v>
      </c>
      <c r="K206" s="89">
        <f t="shared" si="125"/>
        <v>284.77996747764229</v>
      </c>
      <c r="L206" s="80">
        <f t="shared" si="126"/>
        <v>0</v>
      </c>
      <c r="M206" s="86">
        <f t="shared" si="127"/>
        <v>392.4635149131808</v>
      </c>
      <c r="O206" s="68">
        <f t="shared" si="128"/>
        <v>79.048978720956711</v>
      </c>
      <c r="P206" s="76">
        <f t="shared" si="129"/>
        <v>107.68354743553851</v>
      </c>
      <c r="Q206" s="83">
        <f t="shared" si="107"/>
        <v>35.894515811846169</v>
      </c>
      <c r="R206" s="85">
        <f t="shared" si="130"/>
        <v>33.050847815147371</v>
      </c>
      <c r="S206" s="80">
        <f t="shared" si="131"/>
        <v>0</v>
      </c>
      <c r="T206" s="80">
        <f t="shared" si="132"/>
        <v>0</v>
      </c>
      <c r="U206" s="89">
        <f t="shared" si="152"/>
        <v>7.9048978720956713</v>
      </c>
      <c r="V206" s="70">
        <f t="shared" si="153"/>
        <v>33.050847815147371</v>
      </c>
      <c r="X206" s="68">
        <f t="shared" si="133"/>
        <v>104.52648582537994</v>
      </c>
      <c r="Y206" s="76">
        <f t="shared" si="108"/>
        <v>284.77996747764229</v>
      </c>
      <c r="Z206" s="77">
        <f t="shared" si="109"/>
        <v>33.050847815147371</v>
      </c>
      <c r="AA206" s="77">
        <f t="shared" si="134"/>
        <v>317.83081529278968</v>
      </c>
      <c r="AB206" s="70">
        <f t="shared" si="135"/>
        <v>21.930103944246063</v>
      </c>
      <c r="AC206" s="72">
        <f t="shared" si="136"/>
        <v>0</v>
      </c>
      <c r="AD206" s="80">
        <f t="shared" si="137"/>
        <v>0</v>
      </c>
      <c r="AE206" s="89">
        <f>Fishery!X212</f>
        <v>14.291855654156237</v>
      </c>
      <c r="AF206" s="89">
        <f t="shared" si="150"/>
        <v>1.0452648582537993</v>
      </c>
      <c r="AG206" s="70">
        <f t="shared" si="151"/>
        <v>14.291855654156237</v>
      </c>
      <c r="AI206" s="56">
        <f t="shared" si="110"/>
        <v>104.52848582537995</v>
      </c>
      <c r="AK206" s="68">
        <f t="shared" si="142"/>
        <v>1E-3</v>
      </c>
      <c r="AL206" s="57">
        <f t="shared" si="111"/>
        <v>0</v>
      </c>
      <c r="AM206" s="58">
        <f t="shared" si="112"/>
        <v>0</v>
      </c>
      <c r="AN206" s="58">
        <f t="shared" si="113"/>
        <v>0</v>
      </c>
      <c r="AO206" s="20">
        <f t="shared" si="114"/>
        <v>0</v>
      </c>
      <c r="AP206" s="20">
        <f t="shared" si="115"/>
        <v>0</v>
      </c>
      <c r="AQ206" s="58">
        <f t="shared" si="145"/>
        <v>0</v>
      </c>
      <c r="AR206" s="59">
        <f t="shared" si="116"/>
        <v>0</v>
      </c>
      <c r="AS206" s="64">
        <f t="shared" si="146"/>
        <v>0</v>
      </c>
      <c r="AT206" s="58">
        <f t="shared" si="147"/>
        <v>0</v>
      </c>
      <c r="AU206" s="89">
        <f>Fishery!Y212</f>
        <v>1.7988936365838156E-4</v>
      </c>
      <c r="AV206" s="80">
        <f t="shared" si="148"/>
        <v>1.0000000000000001E-5</v>
      </c>
      <c r="AW206" s="70">
        <f t="shared" si="149"/>
        <v>1.7988936365838156E-4</v>
      </c>
      <c r="BC206" s="68">
        <f t="shared" si="143"/>
        <v>1E-3</v>
      </c>
      <c r="BD206" s="57">
        <f t="shared" si="117"/>
        <v>0</v>
      </c>
      <c r="BE206" s="58">
        <f t="shared" si="118"/>
        <v>0</v>
      </c>
      <c r="BF206" s="58">
        <f t="shared" si="119"/>
        <v>0</v>
      </c>
      <c r="BG206" s="58">
        <f t="shared" si="120"/>
        <v>0</v>
      </c>
      <c r="BH206" s="58">
        <f t="shared" si="138"/>
        <v>0</v>
      </c>
      <c r="BI206" s="70">
        <f t="shared" si="121"/>
        <v>0</v>
      </c>
      <c r="BJ206" s="72">
        <f t="shared" si="139"/>
        <v>0</v>
      </c>
      <c r="BK206" s="58">
        <f t="shared" si="106"/>
        <v>0</v>
      </c>
      <c r="BL206" s="80">
        <f>Fishery!Z212</f>
        <v>1.209824091039493E-4</v>
      </c>
      <c r="BM206" s="80">
        <f t="shared" si="140"/>
        <v>5.0000000000000004E-6</v>
      </c>
      <c r="BN206" s="70">
        <f t="shared" si="141"/>
        <v>1.209824091039493E-4</v>
      </c>
    </row>
    <row r="207" spans="1:66" x14ac:dyDescent="0.2">
      <c r="A207" s="3">
        <v>15</v>
      </c>
      <c r="B207">
        <v>10</v>
      </c>
      <c r="C207" s="9">
        <f t="shared" si="122"/>
        <v>4.166666666666667</v>
      </c>
      <c r="D207" s="9">
        <f t="shared" si="154"/>
        <v>3.7900000000000045</v>
      </c>
      <c r="E207" s="9">
        <f t="shared" si="155"/>
        <v>6.0534135729431702</v>
      </c>
      <c r="F207" s="9">
        <f t="shared" si="123"/>
        <v>4.166666666666667</v>
      </c>
      <c r="I207" s="68">
        <f t="shared" si="144"/>
        <v>170.27408213126938</v>
      </c>
      <c r="J207" s="85">
        <f t="shared" si="124"/>
        <v>107.68844277507523</v>
      </c>
      <c r="K207" s="89">
        <f t="shared" si="125"/>
        <v>284.76313780141635</v>
      </c>
      <c r="L207" s="80">
        <f t="shared" si="126"/>
        <v>0</v>
      </c>
      <c r="M207" s="86">
        <f t="shared" si="127"/>
        <v>392.45158057649155</v>
      </c>
      <c r="O207" s="68">
        <f t="shared" si="128"/>
        <v>79.055221901045826</v>
      </c>
      <c r="P207" s="76">
        <f t="shared" si="129"/>
        <v>107.68844277507523</v>
      </c>
      <c r="Q207" s="83">
        <f t="shared" si="107"/>
        <v>35.896147591691744</v>
      </c>
      <c r="R207" s="85">
        <f t="shared" si="130"/>
        <v>33.052612538492319</v>
      </c>
      <c r="S207" s="80">
        <f t="shared" si="131"/>
        <v>0</v>
      </c>
      <c r="T207" s="80">
        <f t="shared" si="132"/>
        <v>0</v>
      </c>
      <c r="U207" s="89">
        <f t="shared" si="152"/>
        <v>7.9055221901045831</v>
      </c>
      <c r="V207" s="70">
        <f t="shared" si="153"/>
        <v>33.052612538492319</v>
      </c>
      <c r="X207" s="68">
        <f t="shared" si="133"/>
        <v>104.52381178521195</v>
      </c>
      <c r="Y207" s="76">
        <f t="shared" si="108"/>
        <v>284.76313780141635</v>
      </c>
      <c r="Z207" s="77">
        <f t="shared" si="109"/>
        <v>33.052612538492319</v>
      </c>
      <c r="AA207" s="77">
        <f t="shared" si="134"/>
        <v>317.81575033990867</v>
      </c>
      <c r="AB207" s="70">
        <f t="shared" si="135"/>
        <v>21.929272679900063</v>
      </c>
      <c r="AC207" s="72">
        <f t="shared" si="136"/>
        <v>0</v>
      </c>
      <c r="AD207" s="80">
        <f t="shared" si="137"/>
        <v>0</v>
      </c>
      <c r="AE207" s="89">
        <f>Fishery!X213</f>
        <v>14.291490033942447</v>
      </c>
      <c r="AF207" s="89">
        <f t="shared" si="150"/>
        <v>1.0452381178521195</v>
      </c>
      <c r="AG207" s="70">
        <f t="shared" si="151"/>
        <v>14.291490033942447</v>
      </c>
      <c r="AI207" s="56">
        <f t="shared" si="110"/>
        <v>104.52581178521196</v>
      </c>
      <c r="AK207" s="68">
        <f t="shared" si="142"/>
        <v>1E-3</v>
      </c>
      <c r="AL207" s="57">
        <f t="shared" si="111"/>
        <v>0</v>
      </c>
      <c r="AM207" s="58">
        <f t="shared" si="112"/>
        <v>0</v>
      </c>
      <c r="AN207" s="58">
        <f t="shared" si="113"/>
        <v>0</v>
      </c>
      <c r="AO207" s="20">
        <f t="shared" si="114"/>
        <v>0</v>
      </c>
      <c r="AP207" s="20">
        <f t="shared" si="115"/>
        <v>0</v>
      </c>
      <c r="AQ207" s="58">
        <f t="shared" si="145"/>
        <v>0</v>
      </c>
      <c r="AR207" s="59">
        <f t="shared" si="116"/>
        <v>0</v>
      </c>
      <c r="AS207" s="64">
        <f t="shared" si="146"/>
        <v>0</v>
      </c>
      <c r="AT207" s="58">
        <f t="shared" si="147"/>
        <v>0</v>
      </c>
      <c r="AU207" s="89">
        <f>Fishery!Y213</f>
        <v>1.7988936365838156E-4</v>
      </c>
      <c r="AV207" s="80">
        <f t="shared" si="148"/>
        <v>1.0000000000000001E-5</v>
      </c>
      <c r="AW207" s="70">
        <f t="shared" si="149"/>
        <v>1.7988936365838156E-4</v>
      </c>
      <c r="BC207" s="68">
        <f t="shared" si="143"/>
        <v>1E-3</v>
      </c>
      <c r="BD207" s="57">
        <f t="shared" si="117"/>
        <v>0</v>
      </c>
      <c r="BE207" s="58">
        <f t="shared" si="118"/>
        <v>0</v>
      </c>
      <c r="BF207" s="58">
        <f t="shared" si="119"/>
        <v>0</v>
      </c>
      <c r="BG207" s="58">
        <f t="shared" si="120"/>
        <v>0</v>
      </c>
      <c r="BH207" s="58">
        <f t="shared" si="138"/>
        <v>0</v>
      </c>
      <c r="BI207" s="70">
        <f t="shared" si="121"/>
        <v>0</v>
      </c>
      <c r="BJ207" s="72">
        <f t="shared" si="139"/>
        <v>0</v>
      </c>
      <c r="BK207" s="58">
        <f t="shared" si="106"/>
        <v>0</v>
      </c>
      <c r="BL207" s="80">
        <f>Fishery!Z213</f>
        <v>1.209824091039493E-4</v>
      </c>
      <c r="BM207" s="80">
        <f t="shared" si="140"/>
        <v>5.0000000000000004E-6</v>
      </c>
      <c r="BN207" s="70">
        <f t="shared" si="141"/>
        <v>1.209824091039493E-4</v>
      </c>
    </row>
    <row r="208" spans="1:66" x14ac:dyDescent="0.2">
      <c r="A208" s="3">
        <v>15</v>
      </c>
      <c r="B208">
        <v>11</v>
      </c>
      <c r="C208" s="9">
        <f t="shared" si="122"/>
        <v>4.166666666666667</v>
      </c>
      <c r="D208" s="9">
        <f t="shared" si="154"/>
        <v>5.5949999999999998</v>
      </c>
      <c r="E208" s="9">
        <f t="shared" si="155"/>
        <v>8.936371752141687</v>
      </c>
      <c r="F208" s="9">
        <f t="shared" si="123"/>
        <v>4.166666666666667</v>
      </c>
      <c r="I208" s="68">
        <f t="shared" si="144"/>
        <v>170.26970732648473</v>
      </c>
      <c r="J208" s="85">
        <f t="shared" si="124"/>
        <v>107.69351809803955</v>
      </c>
      <c r="K208" s="89">
        <f t="shared" si="125"/>
        <v>284.74858952637845</v>
      </c>
      <c r="L208" s="80">
        <f t="shared" si="126"/>
        <v>0</v>
      </c>
      <c r="M208" s="86">
        <f t="shared" si="127"/>
        <v>392.44210762441799</v>
      </c>
      <c r="O208" s="68">
        <f t="shared" si="128"/>
        <v>79.060979040991356</v>
      </c>
      <c r="P208" s="76">
        <f t="shared" si="129"/>
        <v>107.69351809803955</v>
      </c>
      <c r="Q208" s="83">
        <f t="shared" si="107"/>
        <v>35.89783936601318</v>
      </c>
      <c r="R208" s="85">
        <f t="shared" si="130"/>
        <v>33.054180074042932</v>
      </c>
      <c r="S208" s="80">
        <f t="shared" si="131"/>
        <v>0</v>
      </c>
      <c r="T208" s="80">
        <f t="shared" si="132"/>
        <v>0</v>
      </c>
      <c r="U208" s="89">
        <f t="shared" si="152"/>
        <v>7.9060979040991359</v>
      </c>
      <c r="V208" s="70">
        <f t="shared" si="153"/>
        <v>33.054180074042932</v>
      </c>
      <c r="X208" s="68">
        <f t="shared" si="133"/>
        <v>104.52115719723467</v>
      </c>
      <c r="Y208" s="76">
        <f t="shared" si="108"/>
        <v>284.74858952637845</v>
      </c>
      <c r="Z208" s="77">
        <f t="shared" si="109"/>
        <v>33.054180074042932</v>
      </c>
      <c r="AA208" s="77">
        <f t="shared" si="134"/>
        <v>317.80276960042136</v>
      </c>
      <c r="AB208" s="70">
        <f t="shared" si="135"/>
        <v>21.92855935465402</v>
      </c>
      <c r="AC208" s="72">
        <f t="shared" si="136"/>
        <v>0</v>
      </c>
      <c r="AD208" s="80">
        <f t="shared" si="137"/>
        <v>0</v>
      </c>
      <c r="AE208" s="89">
        <f>Fishery!X214</f>
        <v>14.291127073417245</v>
      </c>
      <c r="AF208" s="89">
        <f t="shared" si="150"/>
        <v>1.0452115719723467</v>
      </c>
      <c r="AG208" s="70">
        <f t="shared" si="151"/>
        <v>14.291127073417245</v>
      </c>
      <c r="AI208" s="56">
        <f t="shared" si="110"/>
        <v>104.52315719723468</v>
      </c>
      <c r="AK208" s="68">
        <f t="shared" si="142"/>
        <v>1E-3</v>
      </c>
      <c r="AL208" s="57">
        <f t="shared" si="111"/>
        <v>0</v>
      </c>
      <c r="AM208" s="58">
        <f t="shared" si="112"/>
        <v>0</v>
      </c>
      <c r="AN208" s="58">
        <f t="shared" si="113"/>
        <v>0</v>
      </c>
      <c r="AO208" s="20">
        <f t="shared" si="114"/>
        <v>0</v>
      </c>
      <c r="AP208" s="20">
        <f t="shared" si="115"/>
        <v>0</v>
      </c>
      <c r="AQ208" s="58">
        <f t="shared" si="145"/>
        <v>0</v>
      </c>
      <c r="AR208" s="59">
        <f t="shared" si="116"/>
        <v>0</v>
      </c>
      <c r="AS208" s="64">
        <f t="shared" si="146"/>
        <v>0</v>
      </c>
      <c r="AT208" s="58">
        <f t="shared" si="147"/>
        <v>0</v>
      </c>
      <c r="AU208" s="89">
        <f>Fishery!Y214</f>
        <v>1.7988936365838156E-4</v>
      </c>
      <c r="AV208" s="80">
        <f t="shared" si="148"/>
        <v>1.0000000000000001E-5</v>
      </c>
      <c r="AW208" s="70">
        <f t="shared" si="149"/>
        <v>1.7988936365838156E-4</v>
      </c>
      <c r="BC208" s="68">
        <f t="shared" si="143"/>
        <v>1E-3</v>
      </c>
      <c r="BD208" s="57">
        <f t="shared" si="117"/>
        <v>0</v>
      </c>
      <c r="BE208" s="58">
        <f t="shared" si="118"/>
        <v>0</v>
      </c>
      <c r="BF208" s="58">
        <f t="shared" si="119"/>
        <v>0</v>
      </c>
      <c r="BG208" s="58">
        <f t="shared" si="120"/>
        <v>0</v>
      </c>
      <c r="BH208" s="58">
        <f t="shared" si="138"/>
        <v>0</v>
      </c>
      <c r="BI208" s="70">
        <f t="shared" si="121"/>
        <v>0</v>
      </c>
      <c r="BJ208" s="72">
        <f t="shared" si="139"/>
        <v>0</v>
      </c>
      <c r="BK208" s="58">
        <f t="shared" si="106"/>
        <v>0</v>
      </c>
      <c r="BL208" s="80">
        <f>Fishery!Z214</f>
        <v>1.209824091039493E-4</v>
      </c>
      <c r="BM208" s="80">
        <f t="shared" si="140"/>
        <v>5.0000000000000004E-6</v>
      </c>
      <c r="BN208" s="70">
        <f t="shared" si="141"/>
        <v>1.209824091039493E-4</v>
      </c>
    </row>
    <row r="209" spans="1:66" x14ac:dyDescent="0.2">
      <c r="A209" s="1">
        <v>15</v>
      </c>
      <c r="B209" s="2">
        <v>12</v>
      </c>
      <c r="C209" s="9">
        <f t="shared" si="122"/>
        <v>4.166666666666667</v>
      </c>
      <c r="D209" s="9">
        <f t="shared" si="154"/>
        <v>7.8900000000000023</v>
      </c>
      <c r="E209" s="9">
        <f t="shared" si="155"/>
        <v>12.601961237604636</v>
      </c>
      <c r="F209" s="9">
        <f t="shared" si="123"/>
        <v>4.166666666666667</v>
      </c>
      <c r="I209" s="68">
        <f t="shared" si="144"/>
        <v>170.26664569810345</v>
      </c>
      <c r="J209" s="85">
        <f t="shared" si="124"/>
        <v>107.69912918922208</v>
      </c>
      <c r="K209" s="89">
        <f t="shared" si="125"/>
        <v>284.73648883226019</v>
      </c>
      <c r="L209" s="80">
        <f t="shared" si="126"/>
        <v>0</v>
      </c>
      <c r="M209" s="86">
        <f t="shared" si="127"/>
        <v>392.43561802148224</v>
      </c>
      <c r="O209" s="68">
        <f t="shared" si="128"/>
        <v>79.066520007228362</v>
      </c>
      <c r="P209" s="76">
        <f t="shared" si="129"/>
        <v>107.69912918922208</v>
      </c>
      <c r="Q209" s="83">
        <f t="shared" si="107"/>
        <v>35.899709729740692</v>
      </c>
      <c r="R209" s="85">
        <f t="shared" si="130"/>
        <v>33.055686271874769</v>
      </c>
      <c r="S209" s="80">
        <f t="shared" si="131"/>
        <v>0</v>
      </c>
      <c r="T209" s="80">
        <f t="shared" si="132"/>
        <v>0</v>
      </c>
      <c r="U209" s="89">
        <f t="shared" si="152"/>
        <v>7.9066520007228362</v>
      </c>
      <c r="V209" s="70">
        <f t="shared" si="153"/>
        <v>33.055686271874769</v>
      </c>
      <c r="X209" s="68">
        <f t="shared" si="133"/>
        <v>104.51859481374917</v>
      </c>
      <c r="Y209" s="76">
        <f t="shared" si="108"/>
        <v>284.73648883226019</v>
      </c>
      <c r="Z209" s="77">
        <f t="shared" si="109"/>
        <v>33.055686271874769</v>
      </c>
      <c r="AA209" s="77">
        <f t="shared" si="134"/>
        <v>317.79217510413497</v>
      </c>
      <c r="AB209" s="70">
        <f t="shared" si="135"/>
        <v>21.927991336000609</v>
      </c>
      <c r="AC209" s="72">
        <f t="shared" si="136"/>
        <v>0</v>
      </c>
      <c r="AD209" s="80">
        <f t="shared" si="137"/>
        <v>0</v>
      </c>
      <c r="AE209" s="89">
        <f>Fishery!X215</f>
        <v>14.290776719967438</v>
      </c>
      <c r="AF209" s="89">
        <f t="shared" si="150"/>
        <v>1.0451859481374917</v>
      </c>
      <c r="AG209" s="70">
        <f t="shared" si="151"/>
        <v>14.290776719967438</v>
      </c>
      <c r="AI209" s="56">
        <f t="shared" si="110"/>
        <v>104.52059481374918</v>
      </c>
      <c r="AK209" s="68">
        <f t="shared" si="142"/>
        <v>1E-3</v>
      </c>
      <c r="AL209" s="57">
        <f t="shared" si="111"/>
        <v>0</v>
      </c>
      <c r="AM209" s="58">
        <f t="shared" si="112"/>
        <v>0</v>
      </c>
      <c r="AN209" s="58">
        <f t="shared" si="113"/>
        <v>0</v>
      </c>
      <c r="AO209" s="20">
        <f t="shared" si="114"/>
        <v>0</v>
      </c>
      <c r="AP209" s="20">
        <f t="shared" si="115"/>
        <v>0</v>
      </c>
      <c r="AQ209" s="58">
        <f t="shared" si="145"/>
        <v>0</v>
      </c>
      <c r="AR209" s="59">
        <f t="shared" si="116"/>
        <v>0</v>
      </c>
      <c r="AS209" s="64">
        <f t="shared" si="146"/>
        <v>0</v>
      </c>
      <c r="AT209" s="58">
        <f t="shared" si="147"/>
        <v>0</v>
      </c>
      <c r="AU209" s="89">
        <f>Fishery!Y215</f>
        <v>1.7988936365838156E-4</v>
      </c>
      <c r="AV209" s="80">
        <f t="shared" si="148"/>
        <v>1.0000000000000001E-5</v>
      </c>
      <c r="AW209" s="70">
        <f t="shared" si="149"/>
        <v>1.7988936365838156E-4</v>
      </c>
      <c r="BC209" s="68">
        <f t="shared" si="143"/>
        <v>1E-3</v>
      </c>
      <c r="BD209" s="57">
        <f t="shared" si="117"/>
        <v>0</v>
      </c>
      <c r="BE209" s="58">
        <f t="shared" si="118"/>
        <v>0</v>
      </c>
      <c r="BF209" s="58">
        <f t="shared" si="119"/>
        <v>0</v>
      </c>
      <c r="BG209" s="58">
        <f t="shared" si="120"/>
        <v>0</v>
      </c>
      <c r="BH209" s="58">
        <f t="shared" si="138"/>
        <v>0</v>
      </c>
      <c r="BI209" s="70">
        <f t="shared" si="121"/>
        <v>0</v>
      </c>
      <c r="BJ209" s="72">
        <f t="shared" si="139"/>
        <v>0</v>
      </c>
      <c r="BK209" s="58">
        <f t="shared" si="106"/>
        <v>0</v>
      </c>
      <c r="BL209" s="80">
        <f>Fishery!Z215</f>
        <v>1.209824091039493E-4</v>
      </c>
      <c r="BM209" s="80">
        <f t="shared" si="140"/>
        <v>5.0000000000000004E-6</v>
      </c>
      <c r="BN209" s="70">
        <f t="shared" si="141"/>
        <v>1.209824091039493E-4</v>
      </c>
    </row>
    <row r="210" spans="1:66" x14ac:dyDescent="0.2">
      <c r="A210" s="4">
        <v>16</v>
      </c>
      <c r="B210">
        <v>1</v>
      </c>
      <c r="C210" s="9">
        <f t="shared" si="122"/>
        <v>4.166666666666667</v>
      </c>
      <c r="D210" s="9">
        <f t="shared" si="154"/>
        <v>8.6</v>
      </c>
      <c r="E210" s="9">
        <f t="shared" si="155"/>
        <v>11.596880177810366</v>
      </c>
      <c r="F210" s="9">
        <f t="shared" si="123"/>
        <v>4.166666666666667</v>
      </c>
      <c r="I210" s="68">
        <f t="shared" si="144"/>
        <v>170.26437713081935</v>
      </c>
      <c r="J210" s="85">
        <f t="shared" si="124"/>
        <v>107.70526534620339</v>
      </c>
      <c r="K210" s="89">
        <f t="shared" si="125"/>
        <v>284.72617097493594</v>
      </c>
      <c r="L210" s="80">
        <f t="shared" si="126"/>
        <v>0</v>
      </c>
      <c r="M210" s="86">
        <f t="shared" si="127"/>
        <v>392.43143632113936</v>
      </c>
      <c r="O210" s="68">
        <f t="shared" si="128"/>
        <v>79.072078347494056</v>
      </c>
      <c r="P210" s="76">
        <f t="shared" si="129"/>
        <v>107.70526534620339</v>
      </c>
      <c r="Q210" s="83">
        <f t="shared" si="107"/>
        <v>35.90175511540113</v>
      </c>
      <c r="R210" s="85">
        <f t="shared" si="130"/>
        <v>33.057252606653599</v>
      </c>
      <c r="S210" s="80">
        <f t="shared" si="131"/>
        <v>0</v>
      </c>
      <c r="T210" s="80">
        <f t="shared" si="132"/>
        <v>0</v>
      </c>
      <c r="U210" s="89">
        <f t="shared" si="152"/>
        <v>7.9072078347494061</v>
      </c>
      <c r="V210" s="70">
        <f t="shared" si="153"/>
        <v>33.057252606653599</v>
      </c>
      <c r="X210" s="68">
        <f t="shared" si="133"/>
        <v>104.51619995802618</v>
      </c>
      <c r="Y210" s="76">
        <f t="shared" si="108"/>
        <v>284.72617097493594</v>
      </c>
      <c r="Z210" s="77">
        <f t="shared" si="109"/>
        <v>33.057252606653599</v>
      </c>
      <c r="AA210" s="77">
        <f t="shared" si="134"/>
        <v>317.78342358158955</v>
      </c>
      <c r="AB210" s="70">
        <f t="shared" si="135"/>
        <v>21.927542261765197</v>
      </c>
      <c r="AC210" s="72">
        <f t="shared" si="136"/>
        <v>0</v>
      </c>
      <c r="AD210" s="80">
        <f t="shared" si="137"/>
        <v>0</v>
      </c>
      <c r="AE210" s="89">
        <f>Fishery!X216</f>
        <v>14.290449272507251</v>
      </c>
      <c r="AF210" s="89">
        <f t="shared" si="150"/>
        <v>1.0451619995802619</v>
      </c>
      <c r="AG210" s="70">
        <f t="shared" si="151"/>
        <v>14.290449272507251</v>
      </c>
      <c r="AI210" s="56">
        <f t="shared" si="110"/>
        <v>104.51819995802619</v>
      </c>
      <c r="AK210" s="68">
        <f t="shared" si="142"/>
        <v>1E-3</v>
      </c>
      <c r="AL210" s="57">
        <f t="shared" si="111"/>
        <v>0</v>
      </c>
      <c r="AM210" s="58">
        <f t="shared" si="112"/>
        <v>0</v>
      </c>
      <c r="AN210" s="58">
        <f t="shared" si="113"/>
        <v>0</v>
      </c>
      <c r="AO210" s="20">
        <f t="shared" si="114"/>
        <v>0</v>
      </c>
      <c r="AP210" s="20">
        <f t="shared" si="115"/>
        <v>0</v>
      </c>
      <c r="AQ210" s="58">
        <f t="shared" si="145"/>
        <v>0</v>
      </c>
      <c r="AR210" s="59">
        <f t="shared" si="116"/>
        <v>0</v>
      </c>
      <c r="AS210" s="64">
        <f t="shared" si="146"/>
        <v>0</v>
      </c>
      <c r="AT210" s="58">
        <f t="shared" si="147"/>
        <v>0</v>
      </c>
      <c r="AU210" s="89">
        <f>Fishery!Y216</f>
        <v>1.7988936365838156E-4</v>
      </c>
      <c r="AV210" s="80">
        <f t="shared" si="148"/>
        <v>1.0000000000000001E-5</v>
      </c>
      <c r="AW210" s="70">
        <f t="shared" si="149"/>
        <v>1.7988936365838156E-4</v>
      </c>
      <c r="BC210" s="68">
        <f t="shared" si="143"/>
        <v>1E-3</v>
      </c>
      <c r="BD210" s="57">
        <f t="shared" si="117"/>
        <v>0</v>
      </c>
      <c r="BE210" s="58">
        <f t="shared" si="118"/>
        <v>0</v>
      </c>
      <c r="BF210" s="58">
        <f t="shared" si="119"/>
        <v>0</v>
      </c>
      <c r="BG210" s="58">
        <f t="shared" si="120"/>
        <v>0</v>
      </c>
      <c r="BH210" s="58">
        <f t="shared" si="138"/>
        <v>0</v>
      </c>
      <c r="BI210" s="70">
        <f t="shared" si="121"/>
        <v>0</v>
      </c>
      <c r="BJ210" s="72">
        <f t="shared" si="139"/>
        <v>0</v>
      </c>
      <c r="BK210" s="58">
        <f t="shared" si="106"/>
        <v>0</v>
      </c>
      <c r="BL210" s="80">
        <f>Fishery!Z216</f>
        <v>1.209824091039493E-4</v>
      </c>
      <c r="BM210" s="80">
        <f t="shared" si="140"/>
        <v>5.0000000000000004E-6</v>
      </c>
      <c r="BN210" s="70">
        <f t="shared" si="141"/>
        <v>1.209824091039493E-4</v>
      </c>
    </row>
    <row r="211" spans="1:66" x14ac:dyDescent="0.2">
      <c r="A211" s="4">
        <v>16</v>
      </c>
      <c r="B211">
        <v>2</v>
      </c>
      <c r="C211" s="9">
        <f t="shared" si="122"/>
        <v>4.166666666666667</v>
      </c>
      <c r="D211" s="9">
        <f t="shared" si="154"/>
        <v>6.990000000000002</v>
      </c>
      <c r="E211" s="9">
        <f t="shared" si="155"/>
        <v>9.4258363305691262</v>
      </c>
      <c r="F211" s="9">
        <f t="shared" si="123"/>
        <v>4.166666666666667</v>
      </c>
      <c r="I211" s="68">
        <f t="shared" si="144"/>
        <v>170.26213196947774</v>
      </c>
      <c r="J211" s="85">
        <f t="shared" si="124"/>
        <v>107.71157652975786</v>
      </c>
      <c r="K211" s="89">
        <f t="shared" si="125"/>
        <v>284.71646416593882</v>
      </c>
      <c r="L211" s="80">
        <f t="shared" si="126"/>
        <v>0</v>
      </c>
      <c r="M211" s="86">
        <f t="shared" si="127"/>
        <v>392.42804069569667</v>
      </c>
      <c r="O211" s="68">
        <f t="shared" si="128"/>
        <v>79.077754462944029</v>
      </c>
      <c r="P211" s="76">
        <f t="shared" si="129"/>
        <v>107.71157652975786</v>
      </c>
      <c r="Q211" s="83">
        <f t="shared" si="107"/>
        <v>35.903858843252621</v>
      </c>
      <c r="R211" s="85">
        <f t="shared" si="130"/>
        <v>33.058934456588155</v>
      </c>
      <c r="S211" s="80">
        <f t="shared" si="131"/>
        <v>0</v>
      </c>
      <c r="T211" s="80">
        <f t="shared" si="132"/>
        <v>0</v>
      </c>
      <c r="U211" s="89">
        <f t="shared" si="152"/>
        <v>7.9077754462944032</v>
      </c>
      <c r="V211" s="70">
        <f t="shared" si="153"/>
        <v>33.058934456588155</v>
      </c>
      <c r="X211" s="68">
        <f t="shared" si="133"/>
        <v>104.51401497522173</v>
      </c>
      <c r="Y211" s="76">
        <f t="shared" si="108"/>
        <v>284.71646416593882</v>
      </c>
      <c r="Z211" s="77">
        <f t="shared" si="109"/>
        <v>33.058934456588155</v>
      </c>
      <c r="AA211" s="77">
        <f t="shared" si="134"/>
        <v>317.77539862252695</v>
      </c>
      <c r="AB211" s="70">
        <f t="shared" si="135"/>
        <v>21.927145817444696</v>
      </c>
      <c r="AC211" s="72">
        <f t="shared" si="136"/>
        <v>0</v>
      </c>
      <c r="AD211" s="80">
        <f t="shared" si="137"/>
        <v>0</v>
      </c>
      <c r="AE211" s="89">
        <f>Fishery!X217</f>
        <v>14.290150520869316</v>
      </c>
      <c r="AF211" s="89">
        <f t="shared" si="150"/>
        <v>1.0451401497522173</v>
      </c>
      <c r="AG211" s="70">
        <f t="shared" si="151"/>
        <v>14.290150520869316</v>
      </c>
      <c r="AI211" s="56">
        <f t="shared" si="110"/>
        <v>104.51601497522174</v>
      </c>
      <c r="AK211" s="68">
        <f t="shared" si="142"/>
        <v>1E-3</v>
      </c>
      <c r="AL211" s="57">
        <f t="shared" si="111"/>
        <v>0</v>
      </c>
      <c r="AM211" s="58">
        <f t="shared" si="112"/>
        <v>0</v>
      </c>
      <c r="AN211" s="58">
        <f t="shared" si="113"/>
        <v>0</v>
      </c>
      <c r="AO211" s="20">
        <f t="shared" si="114"/>
        <v>0</v>
      </c>
      <c r="AP211" s="20">
        <f t="shared" si="115"/>
        <v>0</v>
      </c>
      <c r="AQ211" s="58">
        <f t="shared" si="145"/>
        <v>0</v>
      </c>
      <c r="AR211" s="59">
        <f t="shared" si="116"/>
        <v>0</v>
      </c>
      <c r="AS211" s="64">
        <f t="shared" si="146"/>
        <v>0</v>
      </c>
      <c r="AT211" s="58">
        <f t="shared" si="147"/>
        <v>0</v>
      </c>
      <c r="AU211" s="89">
        <f>Fishery!Y217</f>
        <v>1.7988936365838156E-4</v>
      </c>
      <c r="AV211" s="80">
        <f t="shared" si="148"/>
        <v>1.0000000000000001E-5</v>
      </c>
      <c r="AW211" s="70">
        <f t="shared" si="149"/>
        <v>1.7988936365838156E-4</v>
      </c>
      <c r="BC211" s="68">
        <f t="shared" si="143"/>
        <v>1E-3</v>
      </c>
      <c r="BD211" s="57">
        <f t="shared" si="117"/>
        <v>0</v>
      </c>
      <c r="BE211" s="58">
        <f t="shared" si="118"/>
        <v>0</v>
      </c>
      <c r="BF211" s="58">
        <f t="shared" si="119"/>
        <v>0</v>
      </c>
      <c r="BG211" s="58">
        <f t="shared" si="120"/>
        <v>0</v>
      </c>
      <c r="BH211" s="58">
        <f t="shared" si="138"/>
        <v>0</v>
      </c>
      <c r="BI211" s="70">
        <f t="shared" si="121"/>
        <v>0</v>
      </c>
      <c r="BJ211" s="72">
        <f t="shared" si="139"/>
        <v>0</v>
      </c>
      <c r="BK211" s="58">
        <f t="shared" si="106"/>
        <v>0</v>
      </c>
      <c r="BL211" s="80">
        <f>Fishery!Z217</f>
        <v>1.209824091039493E-4</v>
      </c>
      <c r="BM211" s="80">
        <f t="shared" si="140"/>
        <v>5.0000000000000004E-6</v>
      </c>
      <c r="BN211" s="70">
        <f t="shared" si="141"/>
        <v>1.209824091039493E-4</v>
      </c>
    </row>
    <row r="212" spans="1:66" x14ac:dyDescent="0.2">
      <c r="A212" s="4">
        <v>16</v>
      </c>
      <c r="B212">
        <v>3</v>
      </c>
      <c r="C212" s="9">
        <f t="shared" si="122"/>
        <v>4.166666666666667</v>
      </c>
      <c r="D212" s="9">
        <f t="shared" si="154"/>
        <v>4.875</v>
      </c>
      <c r="E212" s="9">
        <f t="shared" si="155"/>
        <v>6.5738128914913414</v>
      </c>
      <c r="F212" s="9">
        <f t="shared" si="123"/>
        <v>4.166666666666667</v>
      </c>
      <c r="I212" s="68">
        <f t="shared" si="144"/>
        <v>170.25924131006548</v>
      </c>
      <c r="J212" s="85">
        <f t="shared" si="124"/>
        <v>107.71754959387276</v>
      </c>
      <c r="K212" s="89">
        <f t="shared" si="125"/>
        <v>284.7062232889287</v>
      </c>
      <c r="L212" s="80">
        <f t="shared" si="126"/>
        <v>0</v>
      </c>
      <c r="M212" s="86">
        <f t="shared" si="127"/>
        <v>392.42377288280147</v>
      </c>
      <c r="O212" s="68">
        <f t="shared" si="128"/>
        <v>79.083482315729555</v>
      </c>
      <c r="P212" s="76">
        <f t="shared" si="129"/>
        <v>107.71754959387276</v>
      </c>
      <c r="Q212" s="83">
        <f t="shared" si="107"/>
        <v>35.905849864624251</v>
      </c>
      <c r="R212" s="85">
        <f t="shared" si="130"/>
        <v>33.060701142271938</v>
      </c>
      <c r="S212" s="80">
        <f t="shared" si="131"/>
        <v>0</v>
      </c>
      <c r="T212" s="80">
        <f t="shared" si="132"/>
        <v>0</v>
      </c>
      <c r="U212" s="89">
        <f t="shared" si="152"/>
        <v>7.9083482315729556</v>
      </c>
      <c r="V212" s="70">
        <f t="shared" si="153"/>
        <v>33.060701142271938</v>
      </c>
      <c r="X212" s="68">
        <f t="shared" si="133"/>
        <v>104.51203011736949</v>
      </c>
      <c r="Y212" s="76">
        <f t="shared" si="108"/>
        <v>284.7062232889287</v>
      </c>
      <c r="Z212" s="77">
        <f t="shared" si="109"/>
        <v>33.060701142271938</v>
      </c>
      <c r="AA212" s="77">
        <f t="shared" si="134"/>
        <v>317.76692443120066</v>
      </c>
      <c r="AB212" s="70">
        <f t="shared" si="135"/>
        <v>21.926726598342036</v>
      </c>
      <c r="AC212" s="72">
        <f t="shared" si="136"/>
        <v>0</v>
      </c>
      <c r="AD212" s="80">
        <f t="shared" si="137"/>
        <v>0</v>
      </c>
      <c r="AE212" s="89">
        <f>Fishery!X218</f>
        <v>14.289879132218926</v>
      </c>
      <c r="AF212" s="89">
        <f t="shared" si="150"/>
        <v>1.0451203011736949</v>
      </c>
      <c r="AG212" s="70">
        <f t="shared" si="151"/>
        <v>14.289879132218926</v>
      </c>
      <c r="AI212" s="56">
        <f t="shared" si="110"/>
        <v>104.5140301173695</v>
      </c>
      <c r="AK212" s="68">
        <f t="shared" si="142"/>
        <v>1E-3</v>
      </c>
      <c r="AL212" s="57">
        <f t="shared" si="111"/>
        <v>0</v>
      </c>
      <c r="AM212" s="58">
        <f t="shared" si="112"/>
        <v>0</v>
      </c>
      <c r="AN212" s="58">
        <f t="shared" si="113"/>
        <v>0</v>
      </c>
      <c r="AO212" s="20">
        <f t="shared" si="114"/>
        <v>0</v>
      </c>
      <c r="AP212" s="20">
        <f t="shared" si="115"/>
        <v>0</v>
      </c>
      <c r="AQ212" s="58">
        <f t="shared" si="145"/>
        <v>0</v>
      </c>
      <c r="AR212" s="59">
        <f t="shared" si="116"/>
        <v>0</v>
      </c>
      <c r="AS212" s="64">
        <f t="shared" si="146"/>
        <v>0</v>
      </c>
      <c r="AT212" s="58">
        <f t="shared" si="147"/>
        <v>0</v>
      </c>
      <c r="AU212" s="89">
        <f>Fishery!Y218</f>
        <v>1.7988936365838156E-4</v>
      </c>
      <c r="AV212" s="80">
        <f t="shared" si="148"/>
        <v>1.0000000000000001E-5</v>
      </c>
      <c r="AW212" s="70">
        <f t="shared" si="149"/>
        <v>1.7988936365838156E-4</v>
      </c>
      <c r="BC212" s="68">
        <f t="shared" si="143"/>
        <v>1E-3</v>
      </c>
      <c r="BD212" s="57">
        <f t="shared" si="117"/>
        <v>0</v>
      </c>
      <c r="BE212" s="58">
        <f t="shared" si="118"/>
        <v>0</v>
      </c>
      <c r="BF212" s="58">
        <f t="shared" si="119"/>
        <v>0</v>
      </c>
      <c r="BG212" s="58">
        <f t="shared" si="120"/>
        <v>0</v>
      </c>
      <c r="BH212" s="58">
        <f t="shared" si="138"/>
        <v>0</v>
      </c>
      <c r="BI212" s="70">
        <f t="shared" si="121"/>
        <v>0</v>
      </c>
      <c r="BJ212" s="72">
        <f t="shared" si="139"/>
        <v>0</v>
      </c>
      <c r="BK212" s="58">
        <f t="shared" si="106"/>
        <v>0</v>
      </c>
      <c r="BL212" s="80">
        <f>Fishery!Z218</f>
        <v>1.209824091039493E-4</v>
      </c>
      <c r="BM212" s="80">
        <f t="shared" si="140"/>
        <v>5.0000000000000004E-6</v>
      </c>
      <c r="BN212" s="70">
        <f t="shared" si="141"/>
        <v>1.209824091039493E-4</v>
      </c>
    </row>
    <row r="213" spans="1:66" x14ac:dyDescent="0.2">
      <c r="A213" s="4">
        <v>16</v>
      </c>
      <c r="B213">
        <v>4</v>
      </c>
      <c r="C213" s="9">
        <f t="shared" si="122"/>
        <v>4.166666666666667</v>
      </c>
      <c r="D213" s="9">
        <f t="shared" si="154"/>
        <v>3.25</v>
      </c>
      <c r="E213" s="9">
        <f t="shared" si="155"/>
        <v>4.3825419276608946</v>
      </c>
      <c r="F213" s="9">
        <f t="shared" si="123"/>
        <v>4.166666666666667</v>
      </c>
      <c r="I213" s="68">
        <f t="shared" si="144"/>
        <v>170.25542586201013</v>
      </c>
      <c r="J213" s="85">
        <f t="shared" si="124"/>
        <v>107.72274825147676</v>
      </c>
      <c r="K213" s="89">
        <f t="shared" si="125"/>
        <v>284.69482653078035</v>
      </c>
      <c r="L213" s="80">
        <f t="shared" si="126"/>
        <v>0</v>
      </c>
      <c r="M213" s="86">
        <f t="shared" si="127"/>
        <v>392.41757478225713</v>
      </c>
      <c r="O213" s="68">
        <f t="shared" si="128"/>
        <v>79.089071395281621</v>
      </c>
      <c r="P213" s="76">
        <f t="shared" si="129"/>
        <v>107.72274825147676</v>
      </c>
      <c r="Q213" s="83">
        <f t="shared" si="107"/>
        <v>35.907582750492253</v>
      </c>
      <c r="R213" s="85">
        <f t="shared" si="130"/>
        <v>33.062455054456443</v>
      </c>
      <c r="S213" s="80">
        <f t="shared" si="131"/>
        <v>0</v>
      </c>
      <c r="T213" s="80">
        <f t="shared" si="132"/>
        <v>0</v>
      </c>
      <c r="U213" s="89">
        <f t="shared" si="152"/>
        <v>7.9089071395281625</v>
      </c>
      <c r="V213" s="70">
        <f t="shared" si="153"/>
        <v>33.062455054456443</v>
      </c>
      <c r="X213" s="68">
        <f t="shared" si="133"/>
        <v>104.51018854808844</v>
      </c>
      <c r="Y213" s="76">
        <f t="shared" si="108"/>
        <v>284.69482653078035</v>
      </c>
      <c r="Z213" s="77">
        <f t="shared" si="109"/>
        <v>33.062455054456443</v>
      </c>
      <c r="AA213" s="77">
        <f t="shared" si="134"/>
        <v>317.7572815852368</v>
      </c>
      <c r="AB213" s="70">
        <f t="shared" si="135"/>
        <v>21.926233539980828</v>
      </c>
      <c r="AC213" s="72">
        <f t="shared" si="136"/>
        <v>0</v>
      </c>
      <c r="AD213" s="80">
        <f t="shared" si="137"/>
        <v>0</v>
      </c>
      <c r="AE213" s="89">
        <f>Fishery!X219</f>
        <v>14.289627335345299</v>
      </c>
      <c r="AF213" s="89">
        <f t="shared" si="150"/>
        <v>1.0451018854808845</v>
      </c>
      <c r="AG213" s="70">
        <f t="shared" si="151"/>
        <v>14.289627335345299</v>
      </c>
      <c r="AI213" s="56">
        <f t="shared" si="110"/>
        <v>104.51218854808845</v>
      </c>
      <c r="AK213" s="68">
        <f t="shared" si="142"/>
        <v>1E-3</v>
      </c>
      <c r="AL213" s="57">
        <f t="shared" si="111"/>
        <v>0</v>
      </c>
      <c r="AM213" s="58">
        <f t="shared" si="112"/>
        <v>0</v>
      </c>
      <c r="AN213" s="58">
        <f t="shared" si="113"/>
        <v>0</v>
      </c>
      <c r="AO213" s="20">
        <f t="shared" si="114"/>
        <v>0</v>
      </c>
      <c r="AP213" s="20">
        <f t="shared" si="115"/>
        <v>0</v>
      </c>
      <c r="AQ213" s="58">
        <f t="shared" si="145"/>
        <v>0</v>
      </c>
      <c r="AR213" s="59">
        <f t="shared" si="116"/>
        <v>0</v>
      </c>
      <c r="AS213" s="64">
        <f t="shared" si="146"/>
        <v>0</v>
      </c>
      <c r="AT213" s="58">
        <f t="shared" si="147"/>
        <v>0</v>
      </c>
      <c r="AU213" s="89">
        <f>Fishery!Y219</f>
        <v>1.7988936365838156E-4</v>
      </c>
      <c r="AV213" s="80">
        <f t="shared" si="148"/>
        <v>1.0000000000000001E-5</v>
      </c>
      <c r="AW213" s="70">
        <f t="shared" si="149"/>
        <v>1.7988936365838156E-4</v>
      </c>
      <c r="BC213" s="68">
        <f t="shared" si="143"/>
        <v>1E-3</v>
      </c>
      <c r="BD213" s="57">
        <f t="shared" si="117"/>
        <v>0</v>
      </c>
      <c r="BE213" s="58">
        <f t="shared" si="118"/>
        <v>0</v>
      </c>
      <c r="BF213" s="58">
        <f t="shared" si="119"/>
        <v>0</v>
      </c>
      <c r="BG213" s="58">
        <f t="shared" si="120"/>
        <v>0</v>
      </c>
      <c r="BH213" s="58">
        <f t="shared" si="138"/>
        <v>0</v>
      </c>
      <c r="BI213" s="70">
        <f t="shared" si="121"/>
        <v>0</v>
      </c>
      <c r="BJ213" s="72">
        <f t="shared" si="139"/>
        <v>0</v>
      </c>
      <c r="BK213" s="58">
        <f t="shared" si="106"/>
        <v>0</v>
      </c>
      <c r="BL213" s="80">
        <f>Fishery!Z219</f>
        <v>1.209824091039493E-4</v>
      </c>
      <c r="BM213" s="80">
        <f t="shared" si="140"/>
        <v>5.0000000000000004E-6</v>
      </c>
      <c r="BN213" s="70">
        <f t="shared" si="141"/>
        <v>1.209824091039493E-4</v>
      </c>
    </row>
    <row r="214" spans="1:66" x14ac:dyDescent="0.2">
      <c r="A214" s="4">
        <v>16</v>
      </c>
      <c r="B214">
        <v>5</v>
      </c>
      <c r="C214" s="9">
        <f t="shared" si="122"/>
        <v>4.166666666666667</v>
      </c>
      <c r="D214" s="9">
        <f t="shared" si="154"/>
        <v>2.1150000000000029</v>
      </c>
      <c r="E214" s="9">
        <f t="shared" si="155"/>
        <v>2.8520234390777861</v>
      </c>
      <c r="F214" s="9">
        <f t="shared" si="123"/>
        <v>4.166666666666667</v>
      </c>
      <c r="I214" s="68">
        <f t="shared" si="144"/>
        <v>170.25089812436792</v>
      </c>
      <c r="J214" s="85">
        <f t="shared" si="124"/>
        <v>107.72700722871214</v>
      </c>
      <c r="K214" s="89">
        <f t="shared" si="125"/>
        <v>284.68241629441644</v>
      </c>
      <c r="L214" s="80">
        <f t="shared" si="126"/>
        <v>0</v>
      </c>
      <c r="M214" s="86">
        <f t="shared" si="127"/>
        <v>392.40942352312857</v>
      </c>
      <c r="O214" s="68">
        <f t="shared" si="128"/>
        <v>79.09430171553177</v>
      </c>
      <c r="P214" s="76">
        <f t="shared" si="129"/>
        <v>107.72700722871214</v>
      </c>
      <c r="Q214" s="83">
        <f t="shared" si="107"/>
        <v>35.909002409570711</v>
      </c>
      <c r="R214" s="85">
        <f t="shared" si="130"/>
        <v>33.064079507893034</v>
      </c>
      <c r="S214" s="80">
        <f t="shared" si="131"/>
        <v>0</v>
      </c>
      <c r="T214" s="80">
        <f t="shared" si="132"/>
        <v>0</v>
      </c>
      <c r="U214" s="89">
        <f t="shared" si="152"/>
        <v>7.9094301715531774</v>
      </c>
      <c r="V214" s="70">
        <f t="shared" si="153"/>
        <v>33.064079507893034</v>
      </c>
      <c r="X214" s="68">
        <f t="shared" si="133"/>
        <v>104.50841208134791</v>
      </c>
      <c r="Y214" s="76">
        <f t="shared" si="108"/>
        <v>284.68241629441644</v>
      </c>
      <c r="Z214" s="77">
        <f t="shared" si="109"/>
        <v>33.064079507893034</v>
      </c>
      <c r="AA214" s="77">
        <f t="shared" si="134"/>
        <v>317.74649580230948</v>
      </c>
      <c r="AB214" s="70">
        <f t="shared" si="135"/>
        <v>21.925660956887658</v>
      </c>
      <c r="AC214" s="72">
        <f t="shared" si="136"/>
        <v>0</v>
      </c>
      <c r="AD214" s="80">
        <f t="shared" si="137"/>
        <v>0</v>
      </c>
      <c r="AE214" s="89">
        <f>Fishery!X220</f>
        <v>14.28938443991043</v>
      </c>
      <c r="AF214" s="89">
        <f t="shared" si="150"/>
        <v>1.0450841208134791</v>
      </c>
      <c r="AG214" s="70">
        <f t="shared" si="151"/>
        <v>14.28938443991043</v>
      </c>
      <c r="AI214" s="56">
        <f t="shared" si="110"/>
        <v>104.51041208134792</v>
      </c>
      <c r="AK214" s="68">
        <f t="shared" si="142"/>
        <v>1E-3</v>
      </c>
      <c r="AL214" s="57">
        <f t="shared" si="111"/>
        <v>0</v>
      </c>
      <c r="AM214" s="58">
        <f t="shared" si="112"/>
        <v>0</v>
      </c>
      <c r="AN214" s="58">
        <f t="shared" si="113"/>
        <v>0</v>
      </c>
      <c r="AO214" s="20">
        <f t="shared" si="114"/>
        <v>0</v>
      </c>
      <c r="AP214" s="20">
        <f t="shared" si="115"/>
        <v>0</v>
      </c>
      <c r="AQ214" s="58">
        <f t="shared" si="145"/>
        <v>0</v>
      </c>
      <c r="AR214" s="59">
        <f t="shared" si="116"/>
        <v>0</v>
      </c>
      <c r="AS214" s="64">
        <f t="shared" si="146"/>
        <v>0</v>
      </c>
      <c r="AT214" s="58">
        <f t="shared" si="147"/>
        <v>0</v>
      </c>
      <c r="AU214" s="89">
        <f>Fishery!Y220</f>
        <v>1.7988936365838156E-4</v>
      </c>
      <c r="AV214" s="80">
        <f t="shared" si="148"/>
        <v>1.0000000000000001E-5</v>
      </c>
      <c r="AW214" s="70">
        <f t="shared" si="149"/>
        <v>1.7988936365838156E-4</v>
      </c>
      <c r="BC214" s="68">
        <f t="shared" si="143"/>
        <v>1E-3</v>
      </c>
      <c r="BD214" s="57">
        <f t="shared" si="117"/>
        <v>0</v>
      </c>
      <c r="BE214" s="58">
        <f t="shared" si="118"/>
        <v>0</v>
      </c>
      <c r="BF214" s="58">
        <f t="shared" si="119"/>
        <v>0</v>
      </c>
      <c r="BG214" s="58">
        <f t="shared" si="120"/>
        <v>0</v>
      </c>
      <c r="BH214" s="58">
        <f t="shared" si="138"/>
        <v>0</v>
      </c>
      <c r="BI214" s="70">
        <f t="shared" si="121"/>
        <v>0</v>
      </c>
      <c r="BJ214" s="72">
        <f t="shared" si="139"/>
        <v>0</v>
      </c>
      <c r="BK214" s="58">
        <f t="shared" si="106"/>
        <v>0</v>
      </c>
      <c r="BL214" s="80">
        <f>Fishery!Z220</f>
        <v>1.209824091039493E-4</v>
      </c>
      <c r="BM214" s="80">
        <f t="shared" si="140"/>
        <v>5.0000000000000004E-6</v>
      </c>
      <c r="BN214" s="70">
        <f t="shared" si="141"/>
        <v>1.209824091039493E-4</v>
      </c>
    </row>
    <row r="215" spans="1:66" x14ac:dyDescent="0.2">
      <c r="A215" s="4">
        <v>16</v>
      </c>
      <c r="B215">
        <v>6</v>
      </c>
      <c r="C215" s="9">
        <f t="shared" si="122"/>
        <v>4.166666666666667</v>
      </c>
      <c r="D215" s="9">
        <f t="shared" si="154"/>
        <v>1.470000000000002</v>
      </c>
      <c r="E215" s="9">
        <f t="shared" si="155"/>
        <v>1.9822574257420071</v>
      </c>
      <c r="F215" s="9">
        <f t="shared" si="123"/>
        <v>4.166666666666667</v>
      </c>
      <c r="I215" s="68">
        <f t="shared" si="144"/>
        <v>170.24624148408731</v>
      </c>
      <c r="J215" s="85">
        <f t="shared" si="124"/>
        <v>107.73049661367439</v>
      </c>
      <c r="K215" s="89">
        <f t="shared" si="125"/>
        <v>284.66978972943366</v>
      </c>
      <c r="L215" s="80">
        <f t="shared" si="126"/>
        <v>0</v>
      </c>
      <c r="M215" s="86">
        <f t="shared" si="127"/>
        <v>392.40028634310806</v>
      </c>
      <c r="O215" s="68">
        <f t="shared" si="128"/>
        <v>79.099027146323095</v>
      </c>
      <c r="P215" s="76">
        <f t="shared" si="129"/>
        <v>107.73049661367439</v>
      </c>
      <c r="Q215" s="83">
        <f t="shared" si="107"/>
        <v>35.910165537891466</v>
      </c>
      <c r="R215" s="85">
        <f t="shared" si="130"/>
        <v>33.065492708177061</v>
      </c>
      <c r="S215" s="80">
        <f t="shared" si="131"/>
        <v>0</v>
      </c>
      <c r="T215" s="80">
        <f t="shared" si="132"/>
        <v>0</v>
      </c>
      <c r="U215" s="89">
        <f t="shared" si="152"/>
        <v>7.9099027146323095</v>
      </c>
      <c r="V215" s="70">
        <f t="shared" si="153"/>
        <v>33.065492708177061</v>
      </c>
      <c r="X215" s="68">
        <f t="shared" si="133"/>
        <v>104.50663523019735</v>
      </c>
      <c r="Y215" s="76">
        <f t="shared" si="108"/>
        <v>284.66978972943366</v>
      </c>
      <c r="Z215" s="77">
        <f t="shared" si="109"/>
        <v>33.065492708177061</v>
      </c>
      <c r="AA215" s="77">
        <f t="shared" si="134"/>
        <v>317.73528243761075</v>
      </c>
      <c r="AB215" s="70">
        <f t="shared" si="135"/>
        <v>21.925048446611736</v>
      </c>
      <c r="AC215" s="72">
        <f t="shared" si="136"/>
        <v>0</v>
      </c>
      <c r="AD215" s="80">
        <f t="shared" si="137"/>
        <v>0</v>
      </c>
      <c r="AE215" s="89">
        <f>Fishery!X221</f>
        <v>14.289141491915361</v>
      </c>
      <c r="AF215" s="89">
        <f t="shared" si="150"/>
        <v>1.0450663523019734</v>
      </c>
      <c r="AG215" s="70">
        <f t="shared" si="151"/>
        <v>14.289141491915361</v>
      </c>
      <c r="AI215" s="56">
        <f t="shared" si="110"/>
        <v>104.50863523019736</v>
      </c>
      <c r="AK215" s="68">
        <f t="shared" si="142"/>
        <v>1E-3</v>
      </c>
      <c r="AL215" s="57">
        <f t="shared" si="111"/>
        <v>0</v>
      </c>
      <c r="AM215" s="58">
        <f t="shared" si="112"/>
        <v>0</v>
      </c>
      <c r="AN215" s="58">
        <f t="shared" si="113"/>
        <v>0</v>
      </c>
      <c r="AO215" s="20">
        <f t="shared" si="114"/>
        <v>0</v>
      </c>
      <c r="AP215" s="20">
        <f t="shared" si="115"/>
        <v>0</v>
      </c>
      <c r="AQ215" s="58">
        <f t="shared" si="145"/>
        <v>0</v>
      </c>
      <c r="AR215" s="59">
        <f t="shared" si="116"/>
        <v>0</v>
      </c>
      <c r="AS215" s="64">
        <f t="shared" si="146"/>
        <v>0</v>
      </c>
      <c r="AT215" s="58">
        <f t="shared" si="147"/>
        <v>0</v>
      </c>
      <c r="AU215" s="89">
        <f>Fishery!Y221</f>
        <v>1.7988936365838156E-4</v>
      </c>
      <c r="AV215" s="80">
        <f t="shared" si="148"/>
        <v>1.0000000000000001E-5</v>
      </c>
      <c r="AW215" s="70">
        <f t="shared" si="149"/>
        <v>1.7988936365838156E-4</v>
      </c>
      <c r="BC215" s="68">
        <f t="shared" si="143"/>
        <v>1E-3</v>
      </c>
      <c r="BD215" s="57">
        <f t="shared" si="117"/>
        <v>0</v>
      </c>
      <c r="BE215" s="58">
        <f t="shared" si="118"/>
        <v>0</v>
      </c>
      <c r="BF215" s="58">
        <f t="shared" si="119"/>
        <v>0</v>
      </c>
      <c r="BG215" s="58">
        <f t="shared" si="120"/>
        <v>0</v>
      </c>
      <c r="BH215" s="58">
        <f t="shared" si="138"/>
        <v>0</v>
      </c>
      <c r="BI215" s="70">
        <f t="shared" si="121"/>
        <v>0</v>
      </c>
      <c r="BJ215" s="72">
        <f t="shared" si="139"/>
        <v>0</v>
      </c>
      <c r="BK215" s="58">
        <f t="shared" si="106"/>
        <v>0</v>
      </c>
      <c r="BL215" s="80">
        <f>Fishery!Z221</f>
        <v>1.209824091039493E-4</v>
      </c>
      <c r="BM215" s="80">
        <f t="shared" si="140"/>
        <v>5.0000000000000004E-6</v>
      </c>
      <c r="BN215" s="70">
        <f t="shared" si="141"/>
        <v>1.209824091039493E-4</v>
      </c>
    </row>
    <row r="216" spans="1:66" x14ac:dyDescent="0.2">
      <c r="A216" s="4">
        <v>16</v>
      </c>
      <c r="B216">
        <v>7</v>
      </c>
      <c r="C216" s="9">
        <f t="shared" si="122"/>
        <v>4.166666666666667</v>
      </c>
      <c r="D216" s="9">
        <f t="shared" si="154"/>
        <v>1.3149999999999995</v>
      </c>
      <c r="E216" s="9">
        <f t="shared" si="155"/>
        <v>1.7732438876535612</v>
      </c>
      <c r="F216" s="9">
        <f t="shared" si="123"/>
        <v>4.166666666666667</v>
      </c>
      <c r="I216" s="68">
        <f t="shared" si="144"/>
        <v>170.2421306368629</v>
      </c>
      <c r="J216" s="85">
        <f t="shared" si="124"/>
        <v>107.73363405618069</v>
      </c>
      <c r="K216" s="89">
        <f t="shared" si="125"/>
        <v>284.65800432111945</v>
      </c>
      <c r="L216" s="80">
        <f t="shared" si="126"/>
        <v>0</v>
      </c>
      <c r="M216" s="86">
        <f t="shared" si="127"/>
        <v>392.39163837730013</v>
      </c>
      <c r="O216" s="68">
        <f t="shared" si="128"/>
        <v>79.103240817326864</v>
      </c>
      <c r="P216" s="76">
        <f t="shared" si="129"/>
        <v>107.73363405618069</v>
      </c>
      <c r="Q216" s="83">
        <f t="shared" si="107"/>
        <v>35.911211352060228</v>
      </c>
      <c r="R216" s="85">
        <f t="shared" si="130"/>
        <v>33.06668358495839</v>
      </c>
      <c r="S216" s="80">
        <f t="shared" si="131"/>
        <v>0</v>
      </c>
      <c r="T216" s="80">
        <f t="shared" si="132"/>
        <v>0</v>
      </c>
      <c r="U216" s="89">
        <f t="shared" si="152"/>
        <v>7.9103240817326865</v>
      </c>
      <c r="V216" s="70">
        <f t="shared" si="153"/>
        <v>33.06668358495839</v>
      </c>
      <c r="X216" s="68">
        <f t="shared" si="133"/>
        <v>104.50483205017886</v>
      </c>
      <c r="Y216" s="76">
        <f t="shared" si="108"/>
        <v>284.65800432111945</v>
      </c>
      <c r="Z216" s="77">
        <f t="shared" si="109"/>
        <v>33.06668358495839</v>
      </c>
      <c r="AA216" s="77">
        <f t="shared" si="134"/>
        <v>317.72468790607786</v>
      </c>
      <c r="AB216" s="70">
        <f t="shared" si="135"/>
        <v>21.924460718189763</v>
      </c>
      <c r="AC216" s="72">
        <f t="shared" si="136"/>
        <v>0</v>
      </c>
      <c r="AD216" s="80">
        <f t="shared" si="137"/>
        <v>0</v>
      </c>
      <c r="AE216" s="89">
        <f>Fishery!X222</f>
        <v>14.288894943986966</v>
      </c>
      <c r="AF216" s="89">
        <f t="shared" si="150"/>
        <v>1.0450483205017886</v>
      </c>
      <c r="AG216" s="70">
        <f t="shared" si="151"/>
        <v>14.288894943986966</v>
      </c>
      <c r="AI216" s="56">
        <f t="shared" si="110"/>
        <v>104.50683205017887</v>
      </c>
      <c r="AK216" s="68">
        <f t="shared" si="142"/>
        <v>1E-3</v>
      </c>
      <c r="AL216" s="57">
        <f t="shared" si="111"/>
        <v>0</v>
      </c>
      <c r="AM216" s="58">
        <f t="shared" si="112"/>
        <v>0</v>
      </c>
      <c r="AN216" s="58">
        <f t="shared" si="113"/>
        <v>0</v>
      </c>
      <c r="AO216" s="20">
        <f t="shared" si="114"/>
        <v>0</v>
      </c>
      <c r="AP216" s="20">
        <f t="shared" si="115"/>
        <v>0</v>
      </c>
      <c r="AQ216" s="58">
        <f t="shared" si="145"/>
        <v>0</v>
      </c>
      <c r="AR216" s="59">
        <f t="shared" si="116"/>
        <v>0</v>
      </c>
      <c r="AS216" s="64">
        <f t="shared" si="146"/>
        <v>0</v>
      </c>
      <c r="AT216" s="58">
        <f t="shared" si="147"/>
        <v>0</v>
      </c>
      <c r="AU216" s="89">
        <f>Fishery!Y222</f>
        <v>1.7988936365838156E-4</v>
      </c>
      <c r="AV216" s="80">
        <f t="shared" si="148"/>
        <v>1.0000000000000001E-5</v>
      </c>
      <c r="AW216" s="70">
        <f t="shared" si="149"/>
        <v>1.7988936365838156E-4</v>
      </c>
      <c r="BC216" s="68">
        <f t="shared" si="143"/>
        <v>1E-3</v>
      </c>
      <c r="BD216" s="57">
        <f t="shared" si="117"/>
        <v>0</v>
      </c>
      <c r="BE216" s="58">
        <f t="shared" si="118"/>
        <v>0</v>
      </c>
      <c r="BF216" s="58">
        <f t="shared" si="119"/>
        <v>0</v>
      </c>
      <c r="BG216" s="58">
        <f t="shared" si="120"/>
        <v>0</v>
      </c>
      <c r="BH216" s="58">
        <f t="shared" si="138"/>
        <v>0</v>
      </c>
      <c r="BI216" s="70">
        <f t="shared" si="121"/>
        <v>0</v>
      </c>
      <c r="BJ216" s="72">
        <f t="shared" si="139"/>
        <v>0</v>
      </c>
      <c r="BK216" s="58">
        <f t="shared" si="106"/>
        <v>0</v>
      </c>
      <c r="BL216" s="80">
        <f>Fishery!Z222</f>
        <v>1.209824091039493E-4</v>
      </c>
      <c r="BM216" s="80">
        <f t="shared" si="140"/>
        <v>5.0000000000000004E-6</v>
      </c>
      <c r="BN216" s="70">
        <f t="shared" si="141"/>
        <v>1.209824091039493E-4</v>
      </c>
    </row>
    <row r="217" spans="1:66" x14ac:dyDescent="0.2">
      <c r="A217" s="4">
        <v>16</v>
      </c>
      <c r="B217">
        <v>8</v>
      </c>
      <c r="C217" s="9">
        <f t="shared" si="122"/>
        <v>4.166666666666667</v>
      </c>
      <c r="D217" s="9">
        <f t="shared" si="154"/>
        <v>1.6500000000000015</v>
      </c>
      <c r="E217" s="9">
        <f t="shared" si="155"/>
        <v>2.2249828248124559</v>
      </c>
      <c r="F217" s="9">
        <f t="shared" si="123"/>
        <v>4.166666666666667</v>
      </c>
      <c r="I217" s="68">
        <f t="shared" si="144"/>
        <v>170.23902508000322</v>
      </c>
      <c r="J217" s="85">
        <f t="shared" si="124"/>
        <v>107.73689112351587</v>
      </c>
      <c r="K217" s="89">
        <f t="shared" si="125"/>
        <v>284.64788734321604</v>
      </c>
      <c r="L217" s="80">
        <f t="shared" si="126"/>
        <v>0</v>
      </c>
      <c r="M217" s="86">
        <f t="shared" si="127"/>
        <v>392.38477846673192</v>
      </c>
      <c r="O217" s="68">
        <f t="shared" si="128"/>
        <v>79.107075384804773</v>
      </c>
      <c r="P217" s="76">
        <f t="shared" si="129"/>
        <v>107.73689112351587</v>
      </c>
      <c r="Q217" s="83">
        <f t="shared" si="107"/>
        <v>35.912297041171961</v>
      </c>
      <c r="R217" s="85">
        <f t="shared" si="130"/>
        <v>33.067714455606044</v>
      </c>
      <c r="S217" s="80">
        <f t="shared" si="131"/>
        <v>0</v>
      </c>
      <c r="T217" s="80">
        <f t="shared" si="132"/>
        <v>0</v>
      </c>
      <c r="U217" s="89">
        <f t="shared" si="152"/>
        <v>7.9107075384804775</v>
      </c>
      <c r="V217" s="70">
        <f t="shared" si="153"/>
        <v>33.067714455606044</v>
      </c>
      <c r="X217" s="68">
        <f t="shared" si="133"/>
        <v>104.50302420723112</v>
      </c>
      <c r="Y217" s="76">
        <f t="shared" si="108"/>
        <v>284.64788734321604</v>
      </c>
      <c r="Z217" s="77">
        <f t="shared" si="109"/>
        <v>33.067714455606044</v>
      </c>
      <c r="AA217" s="77">
        <f t="shared" si="134"/>
        <v>317.71560179882209</v>
      </c>
      <c r="AB217" s="70">
        <f t="shared" si="135"/>
        <v>21.923957265901759</v>
      </c>
      <c r="AC217" s="72">
        <f t="shared" si="136"/>
        <v>0</v>
      </c>
      <c r="AD217" s="80">
        <f t="shared" si="137"/>
        <v>0</v>
      </c>
      <c r="AE217" s="89">
        <f>Fishery!X223</f>
        <v>14.288647758498518</v>
      </c>
      <c r="AF217" s="89">
        <f t="shared" si="150"/>
        <v>1.0450302420723112</v>
      </c>
      <c r="AG217" s="70">
        <f t="shared" si="151"/>
        <v>14.288647758498518</v>
      </c>
      <c r="AI217" s="56">
        <f t="shared" si="110"/>
        <v>104.50502420723113</v>
      </c>
      <c r="AK217" s="68">
        <f t="shared" si="142"/>
        <v>1E-3</v>
      </c>
      <c r="AL217" s="57">
        <f t="shared" si="111"/>
        <v>0</v>
      </c>
      <c r="AM217" s="58">
        <f t="shared" si="112"/>
        <v>0</v>
      </c>
      <c r="AN217" s="58">
        <f t="shared" si="113"/>
        <v>0</v>
      </c>
      <c r="AO217" s="20">
        <f t="shared" si="114"/>
        <v>0</v>
      </c>
      <c r="AP217" s="20">
        <f t="shared" si="115"/>
        <v>0</v>
      </c>
      <c r="AQ217" s="58">
        <f t="shared" si="145"/>
        <v>0</v>
      </c>
      <c r="AR217" s="59">
        <f t="shared" si="116"/>
        <v>0</v>
      </c>
      <c r="AS217" s="64">
        <f t="shared" si="146"/>
        <v>0</v>
      </c>
      <c r="AT217" s="58">
        <f t="shared" si="147"/>
        <v>0</v>
      </c>
      <c r="AU217" s="89">
        <f>Fishery!Y223</f>
        <v>1.7988936365838156E-4</v>
      </c>
      <c r="AV217" s="80">
        <f t="shared" si="148"/>
        <v>1.0000000000000001E-5</v>
      </c>
      <c r="AW217" s="70">
        <f t="shared" si="149"/>
        <v>1.7988936365838156E-4</v>
      </c>
      <c r="BC217" s="68">
        <f t="shared" si="143"/>
        <v>1E-3</v>
      </c>
      <c r="BD217" s="57">
        <f t="shared" si="117"/>
        <v>0</v>
      </c>
      <c r="BE217" s="58">
        <f t="shared" si="118"/>
        <v>0</v>
      </c>
      <c r="BF217" s="58">
        <f t="shared" si="119"/>
        <v>0</v>
      </c>
      <c r="BG217" s="58">
        <f t="shared" si="120"/>
        <v>0</v>
      </c>
      <c r="BH217" s="58">
        <f t="shared" si="138"/>
        <v>0</v>
      </c>
      <c r="BI217" s="70">
        <f t="shared" si="121"/>
        <v>0</v>
      </c>
      <c r="BJ217" s="72">
        <f t="shared" si="139"/>
        <v>0</v>
      </c>
      <c r="BK217" s="58">
        <f t="shared" ref="BK217:BK269" si="156">BG217</f>
        <v>0</v>
      </c>
      <c r="BL217" s="80">
        <f>Fishery!Z223</f>
        <v>1.209824091039493E-4</v>
      </c>
      <c r="BM217" s="80">
        <f t="shared" si="140"/>
        <v>5.0000000000000004E-6</v>
      </c>
      <c r="BN217" s="70">
        <f t="shared" si="141"/>
        <v>1.209824091039493E-4</v>
      </c>
    </row>
    <row r="218" spans="1:66" x14ac:dyDescent="0.2">
      <c r="A218" s="4">
        <v>16</v>
      </c>
      <c r="B218">
        <v>9</v>
      </c>
      <c r="C218" s="9">
        <f t="shared" si="122"/>
        <v>4.166666666666667</v>
      </c>
      <c r="D218" s="9">
        <f t="shared" si="154"/>
        <v>2.4750000000000023</v>
      </c>
      <c r="E218" s="9">
        <f t="shared" si="155"/>
        <v>3.3374742372186841</v>
      </c>
      <c r="F218" s="9">
        <f t="shared" si="123"/>
        <v>4.166666666666667</v>
      </c>
      <c r="I218" s="68">
        <f t="shared" si="144"/>
        <v>170.23697300947762</v>
      </c>
      <c r="J218" s="85">
        <f t="shared" si="124"/>
        <v>107.74058488964427</v>
      </c>
      <c r="K218" s="89">
        <f t="shared" si="125"/>
        <v>284.6396715274625</v>
      </c>
      <c r="L218" s="80">
        <f t="shared" si="126"/>
        <v>0</v>
      </c>
      <c r="M218" s="86">
        <f t="shared" si="127"/>
        <v>392.38025641710675</v>
      </c>
      <c r="O218" s="68">
        <f t="shared" si="128"/>
        <v>79.110741181093204</v>
      </c>
      <c r="P218" s="76">
        <f t="shared" si="129"/>
        <v>107.74058488964427</v>
      </c>
      <c r="Q218" s="83">
        <f t="shared" si="107"/>
        <v>35.913528296548087</v>
      </c>
      <c r="R218" s="85">
        <f t="shared" si="130"/>
        <v>33.068690934176239</v>
      </c>
      <c r="S218" s="80">
        <f t="shared" si="131"/>
        <v>0</v>
      </c>
      <c r="T218" s="80">
        <f t="shared" si="132"/>
        <v>0</v>
      </c>
      <c r="U218" s="89">
        <f t="shared" si="152"/>
        <v>7.9110741181093207</v>
      </c>
      <c r="V218" s="70">
        <f t="shared" si="153"/>
        <v>33.068690934176239</v>
      </c>
      <c r="X218" s="68">
        <f t="shared" si="133"/>
        <v>104.5012675917116</v>
      </c>
      <c r="Y218" s="76">
        <f t="shared" si="108"/>
        <v>284.6396715274625</v>
      </c>
      <c r="Z218" s="77">
        <f t="shared" si="109"/>
        <v>33.068690934176239</v>
      </c>
      <c r="AA218" s="77">
        <f t="shared" si="134"/>
        <v>317.70836246163873</v>
      </c>
      <c r="AB218" s="70">
        <f t="shared" si="135"/>
        <v>21.923565837238435</v>
      </c>
      <c r="AC218" s="72">
        <f t="shared" si="136"/>
        <v>0</v>
      </c>
      <c r="AD218" s="80">
        <f t="shared" si="137"/>
        <v>0</v>
      </c>
      <c r="AE218" s="89">
        <f>Fishery!X224</f>
        <v>14.288407577311457</v>
      </c>
      <c r="AF218" s="89">
        <f t="shared" si="150"/>
        <v>1.0450126759171159</v>
      </c>
      <c r="AG218" s="70">
        <f t="shared" si="151"/>
        <v>14.288407577311457</v>
      </c>
      <c r="AI218" s="56">
        <f t="shared" si="110"/>
        <v>104.50326759171161</v>
      </c>
      <c r="AK218" s="68">
        <f t="shared" si="142"/>
        <v>1E-3</v>
      </c>
      <c r="AL218" s="57">
        <f t="shared" si="111"/>
        <v>0</v>
      </c>
      <c r="AM218" s="58">
        <f t="shared" si="112"/>
        <v>0</v>
      </c>
      <c r="AN218" s="58">
        <f t="shared" si="113"/>
        <v>0</v>
      </c>
      <c r="AO218" s="20">
        <f t="shared" si="114"/>
        <v>0</v>
      </c>
      <c r="AP218" s="20">
        <f t="shared" si="115"/>
        <v>0</v>
      </c>
      <c r="AQ218" s="58">
        <f t="shared" si="145"/>
        <v>0</v>
      </c>
      <c r="AR218" s="59">
        <f t="shared" si="116"/>
        <v>0</v>
      </c>
      <c r="AS218" s="64">
        <f t="shared" si="146"/>
        <v>0</v>
      </c>
      <c r="AT218" s="58">
        <f t="shared" si="147"/>
        <v>0</v>
      </c>
      <c r="AU218" s="89">
        <f>Fishery!Y224</f>
        <v>1.7988936365838156E-4</v>
      </c>
      <c r="AV218" s="80">
        <f t="shared" si="148"/>
        <v>1.0000000000000001E-5</v>
      </c>
      <c r="AW218" s="70">
        <f t="shared" si="149"/>
        <v>1.7988936365838156E-4</v>
      </c>
      <c r="BC218" s="68">
        <f t="shared" si="143"/>
        <v>1E-3</v>
      </c>
      <c r="BD218" s="57">
        <f t="shared" si="117"/>
        <v>0</v>
      </c>
      <c r="BE218" s="58">
        <f t="shared" si="118"/>
        <v>0</v>
      </c>
      <c r="BF218" s="58">
        <f t="shared" si="119"/>
        <v>0</v>
      </c>
      <c r="BG218" s="58">
        <f t="shared" si="120"/>
        <v>0</v>
      </c>
      <c r="BH218" s="58">
        <f t="shared" si="138"/>
        <v>0</v>
      </c>
      <c r="BI218" s="70">
        <f t="shared" si="121"/>
        <v>0</v>
      </c>
      <c r="BJ218" s="72">
        <f t="shared" si="139"/>
        <v>0</v>
      </c>
      <c r="BK218" s="58">
        <f t="shared" si="156"/>
        <v>0</v>
      </c>
      <c r="BL218" s="80">
        <f>Fishery!Z224</f>
        <v>1.209824091039493E-4</v>
      </c>
      <c r="BM218" s="80">
        <f t="shared" si="140"/>
        <v>5.0000000000000004E-6</v>
      </c>
      <c r="BN218" s="70">
        <f t="shared" si="141"/>
        <v>1.209824091039493E-4</v>
      </c>
    </row>
    <row r="219" spans="1:66" x14ac:dyDescent="0.2">
      <c r="A219" s="4">
        <v>16</v>
      </c>
      <c r="B219">
        <v>10</v>
      </c>
      <c r="C219" s="9">
        <f t="shared" si="122"/>
        <v>4.166666666666667</v>
      </c>
      <c r="D219" s="9">
        <f t="shared" si="154"/>
        <v>3.7900000000000045</v>
      </c>
      <c r="E219" s="9">
        <f t="shared" si="155"/>
        <v>5.1107181248722489</v>
      </c>
      <c r="F219" s="9">
        <f t="shared" si="123"/>
        <v>4.166666666666667</v>
      </c>
      <c r="I219" s="68">
        <f t="shared" si="144"/>
        <v>170.23560730920161</v>
      </c>
      <c r="J219" s="85">
        <f t="shared" si="124"/>
        <v>107.74474798289839</v>
      </c>
      <c r="K219" s="89">
        <f t="shared" si="125"/>
        <v>284.63291251262552</v>
      </c>
      <c r="L219" s="80">
        <f t="shared" si="126"/>
        <v>0</v>
      </c>
      <c r="M219" s="86">
        <f t="shared" si="127"/>
        <v>392.37766049552391</v>
      </c>
      <c r="O219" s="68">
        <f t="shared" si="128"/>
        <v>79.11443270149698</v>
      </c>
      <c r="P219" s="76">
        <f t="shared" si="129"/>
        <v>107.74474798289839</v>
      </c>
      <c r="Q219" s="83">
        <f t="shared" si="107"/>
        <v>35.914915994299463</v>
      </c>
      <c r="R219" s="85">
        <f t="shared" si="130"/>
        <v>33.069714023915033</v>
      </c>
      <c r="S219" s="80">
        <f t="shared" si="131"/>
        <v>0</v>
      </c>
      <c r="T219" s="80">
        <f t="shared" si="132"/>
        <v>0</v>
      </c>
      <c r="U219" s="89">
        <f t="shared" si="152"/>
        <v>7.9114432701496984</v>
      </c>
      <c r="V219" s="70">
        <f t="shared" si="153"/>
        <v>33.069714023915033</v>
      </c>
      <c r="X219" s="68">
        <f t="shared" si="133"/>
        <v>104.49962445123271</v>
      </c>
      <c r="Y219" s="76">
        <f t="shared" si="108"/>
        <v>284.63291251262552</v>
      </c>
      <c r="Z219" s="77">
        <f t="shared" si="109"/>
        <v>33.069714023915033</v>
      </c>
      <c r="AA219" s="77">
        <f t="shared" si="134"/>
        <v>317.70262653654055</v>
      </c>
      <c r="AB219" s="70">
        <f t="shared" si="135"/>
        <v>21.923271285028473</v>
      </c>
      <c r="AC219" s="72">
        <f t="shared" si="136"/>
        <v>0</v>
      </c>
      <c r="AD219" s="80">
        <f t="shared" si="137"/>
        <v>0</v>
      </c>
      <c r="AE219" s="89">
        <f>Fishery!X225</f>
        <v>14.288182911511603</v>
      </c>
      <c r="AF219" s="89">
        <f t="shared" si="150"/>
        <v>1.0449962445123271</v>
      </c>
      <c r="AG219" s="70">
        <f t="shared" si="151"/>
        <v>14.288182911511603</v>
      </c>
      <c r="AI219" s="56">
        <f t="shared" si="110"/>
        <v>104.50162445123271</v>
      </c>
      <c r="AK219" s="68">
        <f t="shared" si="142"/>
        <v>1E-3</v>
      </c>
      <c r="AL219" s="57">
        <f t="shared" si="111"/>
        <v>0</v>
      </c>
      <c r="AM219" s="58">
        <f t="shared" si="112"/>
        <v>0</v>
      </c>
      <c r="AN219" s="58">
        <f t="shared" si="113"/>
        <v>0</v>
      </c>
      <c r="AO219" s="20">
        <f t="shared" si="114"/>
        <v>0</v>
      </c>
      <c r="AP219" s="20">
        <f t="shared" si="115"/>
        <v>0</v>
      </c>
      <c r="AQ219" s="58">
        <f t="shared" si="145"/>
        <v>0</v>
      </c>
      <c r="AR219" s="59">
        <f t="shared" si="116"/>
        <v>0</v>
      </c>
      <c r="AS219" s="64">
        <f t="shared" si="146"/>
        <v>0</v>
      </c>
      <c r="AT219" s="58">
        <f t="shared" si="147"/>
        <v>0</v>
      </c>
      <c r="AU219" s="89">
        <f>Fishery!Y225</f>
        <v>1.7988936365838156E-4</v>
      </c>
      <c r="AV219" s="80">
        <f t="shared" si="148"/>
        <v>1.0000000000000001E-5</v>
      </c>
      <c r="AW219" s="70">
        <f t="shared" si="149"/>
        <v>1.7988936365838156E-4</v>
      </c>
      <c r="BC219" s="68">
        <f t="shared" si="143"/>
        <v>1E-3</v>
      </c>
      <c r="BD219" s="57">
        <f t="shared" si="117"/>
        <v>0</v>
      </c>
      <c r="BE219" s="58">
        <f t="shared" si="118"/>
        <v>0</v>
      </c>
      <c r="BF219" s="58">
        <f t="shared" si="119"/>
        <v>0</v>
      </c>
      <c r="BG219" s="58">
        <f t="shared" si="120"/>
        <v>0</v>
      </c>
      <c r="BH219" s="58">
        <f t="shared" si="138"/>
        <v>0</v>
      </c>
      <c r="BI219" s="70">
        <f t="shared" si="121"/>
        <v>0</v>
      </c>
      <c r="BJ219" s="72">
        <f t="shared" si="139"/>
        <v>0</v>
      </c>
      <c r="BK219" s="58">
        <f t="shared" si="156"/>
        <v>0</v>
      </c>
      <c r="BL219" s="80">
        <f>Fishery!Z225</f>
        <v>1.209824091039493E-4</v>
      </c>
      <c r="BM219" s="80">
        <f t="shared" si="140"/>
        <v>5.0000000000000004E-6</v>
      </c>
      <c r="BN219" s="70">
        <f t="shared" si="141"/>
        <v>1.209824091039493E-4</v>
      </c>
    </row>
    <row r="220" spans="1:66" x14ac:dyDescent="0.2">
      <c r="A220" s="4">
        <v>16</v>
      </c>
      <c r="B220">
        <v>11</v>
      </c>
      <c r="C220" s="9">
        <f t="shared" si="122"/>
        <v>4.166666666666667</v>
      </c>
      <c r="D220" s="9">
        <f t="shared" si="154"/>
        <v>5.5949999999999998</v>
      </c>
      <c r="E220" s="9">
        <f t="shared" si="155"/>
        <v>7.5447144877731391</v>
      </c>
      <c r="F220" s="9">
        <f t="shared" si="123"/>
        <v>4.166666666666667</v>
      </c>
      <c r="I220" s="68">
        <f t="shared" si="144"/>
        <v>170.23432614640242</v>
      </c>
      <c r="J220" s="85">
        <f t="shared" si="124"/>
        <v>107.74913098619859</v>
      </c>
      <c r="K220" s="89">
        <f t="shared" si="125"/>
        <v>284.62671108580111</v>
      </c>
      <c r="L220" s="80">
        <f t="shared" si="126"/>
        <v>0</v>
      </c>
      <c r="M220" s="86">
        <f t="shared" si="127"/>
        <v>392.37584207199973</v>
      </c>
      <c r="O220" s="68">
        <f t="shared" si="128"/>
        <v>79.118246467470499</v>
      </c>
      <c r="P220" s="76">
        <f t="shared" si="129"/>
        <v>107.74913098619859</v>
      </c>
      <c r="Q220" s="83">
        <f t="shared" si="107"/>
        <v>35.916376995399531</v>
      </c>
      <c r="R220" s="85">
        <f t="shared" si="130"/>
        <v>33.070836517931944</v>
      </c>
      <c r="S220" s="80">
        <f t="shared" si="131"/>
        <v>0</v>
      </c>
      <c r="T220" s="80">
        <f t="shared" si="132"/>
        <v>0</v>
      </c>
      <c r="U220" s="89">
        <f t="shared" si="152"/>
        <v>7.9118246467470499</v>
      </c>
      <c r="V220" s="70">
        <f t="shared" si="153"/>
        <v>33.070836517931944</v>
      </c>
      <c r="X220" s="68">
        <f t="shared" si="133"/>
        <v>104.49813410465634</v>
      </c>
      <c r="Y220" s="76">
        <f t="shared" si="108"/>
        <v>284.62671108580111</v>
      </c>
      <c r="Z220" s="77">
        <f t="shared" si="109"/>
        <v>33.070836517931944</v>
      </c>
      <c r="AA220" s="77">
        <f t="shared" si="134"/>
        <v>317.69754760373303</v>
      </c>
      <c r="AB220" s="70">
        <f t="shared" si="135"/>
        <v>21.923024007604063</v>
      </c>
      <c r="AC220" s="72">
        <f t="shared" si="136"/>
        <v>0</v>
      </c>
      <c r="AD220" s="80">
        <f t="shared" si="137"/>
        <v>0</v>
      </c>
      <c r="AE220" s="89">
        <f>Fishery!X226</f>
        <v>14.287979137147854</v>
      </c>
      <c r="AF220" s="89">
        <f t="shared" si="150"/>
        <v>1.0449813410465634</v>
      </c>
      <c r="AG220" s="70">
        <f t="shared" si="151"/>
        <v>14.287979137147854</v>
      </c>
      <c r="AI220" s="56">
        <f t="shared" si="110"/>
        <v>104.50013410465635</v>
      </c>
      <c r="AK220" s="68">
        <f t="shared" si="142"/>
        <v>1E-3</v>
      </c>
      <c r="AL220" s="57">
        <f t="shared" si="111"/>
        <v>0</v>
      </c>
      <c r="AM220" s="58">
        <f t="shared" si="112"/>
        <v>0</v>
      </c>
      <c r="AN220" s="58">
        <f t="shared" si="113"/>
        <v>0</v>
      </c>
      <c r="AO220" s="20">
        <f t="shared" si="114"/>
        <v>0</v>
      </c>
      <c r="AP220" s="20">
        <f t="shared" si="115"/>
        <v>0</v>
      </c>
      <c r="AQ220" s="58">
        <f t="shared" si="145"/>
        <v>0</v>
      </c>
      <c r="AR220" s="59">
        <f t="shared" si="116"/>
        <v>0</v>
      </c>
      <c r="AS220" s="64">
        <f t="shared" si="146"/>
        <v>0</v>
      </c>
      <c r="AT220" s="58">
        <f t="shared" si="147"/>
        <v>0</v>
      </c>
      <c r="AU220" s="89">
        <f>Fishery!Y226</f>
        <v>1.7988936365838156E-4</v>
      </c>
      <c r="AV220" s="80">
        <f t="shared" si="148"/>
        <v>1.0000000000000001E-5</v>
      </c>
      <c r="AW220" s="70">
        <f t="shared" si="149"/>
        <v>1.7988936365838156E-4</v>
      </c>
      <c r="BC220" s="68">
        <f t="shared" si="143"/>
        <v>1E-3</v>
      </c>
      <c r="BD220" s="57">
        <f t="shared" si="117"/>
        <v>0</v>
      </c>
      <c r="BE220" s="58">
        <f t="shared" si="118"/>
        <v>0</v>
      </c>
      <c r="BF220" s="58">
        <f t="shared" si="119"/>
        <v>0</v>
      </c>
      <c r="BG220" s="58">
        <f t="shared" si="120"/>
        <v>0</v>
      </c>
      <c r="BH220" s="58">
        <f t="shared" si="138"/>
        <v>0</v>
      </c>
      <c r="BI220" s="70">
        <f t="shared" si="121"/>
        <v>0</v>
      </c>
      <c r="BJ220" s="72">
        <f t="shared" si="139"/>
        <v>0</v>
      </c>
      <c r="BK220" s="58">
        <f t="shared" si="156"/>
        <v>0</v>
      </c>
      <c r="BL220" s="80">
        <f>Fishery!Z226</f>
        <v>1.209824091039493E-4</v>
      </c>
      <c r="BM220" s="80">
        <f t="shared" si="140"/>
        <v>5.0000000000000004E-6</v>
      </c>
      <c r="BN220" s="70">
        <f t="shared" si="141"/>
        <v>1.209824091039493E-4</v>
      </c>
    </row>
    <row r="221" spans="1:66" x14ac:dyDescent="0.2">
      <c r="A221" s="5">
        <v>16</v>
      </c>
      <c r="B221" s="2">
        <v>12</v>
      </c>
      <c r="C221" s="9">
        <f t="shared" si="122"/>
        <v>4.166666666666667</v>
      </c>
      <c r="D221" s="9">
        <f t="shared" si="154"/>
        <v>7.8900000000000023</v>
      </c>
      <c r="E221" s="9">
        <f t="shared" si="155"/>
        <v>10.639463325921374</v>
      </c>
      <c r="F221" s="9">
        <f t="shared" si="123"/>
        <v>4.166666666666667</v>
      </c>
      <c r="I221" s="68">
        <f t="shared" si="144"/>
        <v>170.23256915130941</v>
      </c>
      <c r="J221" s="85">
        <f t="shared" si="124"/>
        <v>107.75332976462298</v>
      </c>
      <c r="K221" s="89">
        <f t="shared" si="125"/>
        <v>284.62012691021243</v>
      </c>
      <c r="L221" s="80">
        <f t="shared" si="126"/>
        <v>0</v>
      </c>
      <c r="M221" s="86">
        <f t="shared" si="127"/>
        <v>392.37345667483544</v>
      </c>
      <c r="O221" s="68">
        <f t="shared" si="128"/>
        <v>79.122146177597472</v>
      </c>
      <c r="P221" s="76">
        <f t="shared" si="129"/>
        <v>107.75332976462298</v>
      </c>
      <c r="Q221" s="83">
        <f t="shared" si="107"/>
        <v>35.917776588207659</v>
      </c>
      <c r="R221" s="85">
        <f t="shared" si="130"/>
        <v>33.072042851065298</v>
      </c>
      <c r="S221" s="80">
        <f t="shared" si="131"/>
        <v>0</v>
      </c>
      <c r="T221" s="80">
        <f t="shared" si="132"/>
        <v>0</v>
      </c>
      <c r="U221" s="89">
        <f t="shared" si="152"/>
        <v>7.9122146177597479</v>
      </c>
      <c r="V221" s="70">
        <f t="shared" si="153"/>
        <v>33.072042851065298</v>
      </c>
      <c r="X221" s="68">
        <f t="shared" si="133"/>
        <v>104.49679529935852</v>
      </c>
      <c r="Y221" s="76">
        <f t="shared" si="108"/>
        <v>284.62012691021243</v>
      </c>
      <c r="Z221" s="77">
        <f t="shared" si="109"/>
        <v>33.072042851065298</v>
      </c>
      <c r="AA221" s="77">
        <f t="shared" si="134"/>
        <v>317.69216976127774</v>
      </c>
      <c r="AB221" s="70">
        <f t="shared" si="135"/>
        <v>21.92276328827144</v>
      </c>
      <c r="AC221" s="72">
        <f t="shared" si="136"/>
        <v>0</v>
      </c>
      <c r="AD221" s="80">
        <f t="shared" si="137"/>
        <v>0</v>
      </c>
      <c r="AE221" s="89">
        <f>Fishery!X227</f>
        <v>14.287796082949539</v>
      </c>
      <c r="AF221" s="89">
        <f t="shared" si="150"/>
        <v>1.0449679529935854</v>
      </c>
      <c r="AG221" s="70">
        <f t="shared" si="151"/>
        <v>14.287796082949539</v>
      </c>
      <c r="AI221" s="56">
        <f t="shared" si="110"/>
        <v>104.49879529935853</v>
      </c>
      <c r="AK221" s="68">
        <f t="shared" si="142"/>
        <v>1E-3</v>
      </c>
      <c r="AL221" s="57">
        <f t="shared" si="111"/>
        <v>0</v>
      </c>
      <c r="AM221" s="58">
        <f t="shared" si="112"/>
        <v>0</v>
      </c>
      <c r="AN221" s="58">
        <f t="shared" si="113"/>
        <v>0</v>
      </c>
      <c r="AO221" s="20">
        <f t="shared" si="114"/>
        <v>0</v>
      </c>
      <c r="AP221" s="20">
        <f t="shared" si="115"/>
        <v>0</v>
      </c>
      <c r="AQ221" s="58">
        <f t="shared" si="145"/>
        <v>0</v>
      </c>
      <c r="AR221" s="59">
        <f t="shared" si="116"/>
        <v>0</v>
      </c>
      <c r="AS221" s="64">
        <f t="shared" si="146"/>
        <v>0</v>
      </c>
      <c r="AT221" s="58">
        <f t="shared" si="147"/>
        <v>0</v>
      </c>
      <c r="AU221" s="89">
        <f>Fishery!Y227</f>
        <v>1.7988936365838156E-4</v>
      </c>
      <c r="AV221" s="80">
        <f t="shared" si="148"/>
        <v>1.0000000000000001E-5</v>
      </c>
      <c r="AW221" s="70">
        <f t="shared" si="149"/>
        <v>1.7988936365838156E-4</v>
      </c>
      <c r="BC221" s="68">
        <f t="shared" si="143"/>
        <v>1E-3</v>
      </c>
      <c r="BD221" s="57">
        <f t="shared" si="117"/>
        <v>0</v>
      </c>
      <c r="BE221" s="58">
        <f t="shared" si="118"/>
        <v>0</v>
      </c>
      <c r="BF221" s="58">
        <f t="shared" si="119"/>
        <v>0</v>
      </c>
      <c r="BG221" s="58">
        <f t="shared" si="120"/>
        <v>0</v>
      </c>
      <c r="BH221" s="58">
        <f t="shared" si="138"/>
        <v>0</v>
      </c>
      <c r="BI221" s="70">
        <f t="shared" si="121"/>
        <v>0</v>
      </c>
      <c r="BJ221" s="72">
        <f t="shared" si="139"/>
        <v>0</v>
      </c>
      <c r="BK221" s="58">
        <f t="shared" si="156"/>
        <v>0</v>
      </c>
      <c r="BL221" s="80">
        <f>Fishery!Z227</f>
        <v>1.209824091039493E-4</v>
      </c>
      <c r="BM221" s="80">
        <f t="shared" si="140"/>
        <v>5.0000000000000004E-6</v>
      </c>
      <c r="BN221" s="70">
        <f t="shared" si="141"/>
        <v>1.209824091039493E-4</v>
      </c>
    </row>
    <row r="222" spans="1:66" x14ac:dyDescent="0.2">
      <c r="A222" s="3">
        <v>17</v>
      </c>
      <c r="B222">
        <v>1</v>
      </c>
      <c r="C222" s="9">
        <f t="shared" si="122"/>
        <v>4.166666666666667</v>
      </c>
      <c r="D222" s="9">
        <f t="shared" si="154"/>
        <v>8.6</v>
      </c>
      <c r="E222" s="9">
        <f t="shared" si="155"/>
        <v>2.3728536651028116</v>
      </c>
      <c r="F222" s="9">
        <f t="shared" si="123"/>
        <v>4.166666666666667</v>
      </c>
      <c r="I222" s="68">
        <f t="shared" si="144"/>
        <v>170.23006202259265</v>
      </c>
      <c r="J222" s="85">
        <f t="shared" si="124"/>
        <v>107.75697522875519</v>
      </c>
      <c r="K222" s="89">
        <f t="shared" si="125"/>
        <v>284.61259092833683</v>
      </c>
      <c r="L222" s="80">
        <f t="shared" si="126"/>
        <v>0</v>
      </c>
      <c r="M222" s="86">
        <f t="shared" si="127"/>
        <v>392.36956615709204</v>
      </c>
      <c r="O222" s="68">
        <f t="shared" si="128"/>
        <v>79.12598834515336</v>
      </c>
      <c r="P222" s="76">
        <f t="shared" si="129"/>
        <v>107.75697522875519</v>
      </c>
      <c r="Q222" s="83">
        <f t="shared" ref="Q222:Q269" si="157">P222/$B$17</f>
        <v>35.918991742918401</v>
      </c>
      <c r="R222" s="85">
        <f t="shared" si="130"/>
        <v>33.073260217826025</v>
      </c>
      <c r="S222" s="80">
        <f t="shared" si="131"/>
        <v>0</v>
      </c>
      <c r="T222" s="80">
        <f t="shared" si="132"/>
        <v>0</v>
      </c>
      <c r="U222" s="89">
        <f t="shared" si="152"/>
        <v>7.912598834515336</v>
      </c>
      <c r="V222" s="70">
        <f t="shared" si="153"/>
        <v>33.073260217826025</v>
      </c>
      <c r="X222" s="68">
        <f t="shared" si="133"/>
        <v>104.49556747891111</v>
      </c>
      <c r="Y222" s="76">
        <f t="shared" ref="Y222:Y269" si="158">X222*I222*$Y$11*$AJ$4</f>
        <v>284.61259092833683</v>
      </c>
      <c r="Z222" s="77">
        <f t="shared" ref="Z222:Z269" si="159">X222*O222*$Y$11*$AJ$5</f>
        <v>33.073260217826025</v>
      </c>
      <c r="AA222" s="77">
        <f t="shared" si="134"/>
        <v>317.68585114616286</v>
      </c>
      <c r="AB222" s="70">
        <f t="shared" si="135"/>
        <v>21.922444460249306</v>
      </c>
      <c r="AC222" s="72">
        <f t="shared" si="136"/>
        <v>0</v>
      </c>
      <c r="AD222" s="80">
        <f t="shared" si="137"/>
        <v>0</v>
      </c>
      <c r="AE222" s="89">
        <f>Fishery!X228</f>
        <v>14.287628203655933</v>
      </c>
      <c r="AF222" s="89">
        <f t="shared" si="150"/>
        <v>1.0449556747891111</v>
      </c>
      <c r="AG222" s="70">
        <f t="shared" si="151"/>
        <v>14.287628203655933</v>
      </c>
      <c r="AI222" s="56">
        <f t="shared" ref="AI222:AI269" si="160">X222+AK222+BC222</f>
        <v>104.49756747891112</v>
      </c>
      <c r="AK222" s="68">
        <f t="shared" si="142"/>
        <v>1E-3</v>
      </c>
      <c r="AL222" s="57">
        <f t="shared" ref="AL222:AL269" si="161">AK222*$AL$11*$AK$4*I222</f>
        <v>0</v>
      </c>
      <c r="AM222" s="58">
        <f t="shared" ref="AM222:AM269" si="162">AK222*$AL$11*$AK$5*O222</f>
        <v>0</v>
      </c>
      <c r="AN222" s="58">
        <f t="shared" ref="AN222:AN269" si="163">AK222*$AL$11*$AK$6*X222</f>
        <v>0</v>
      </c>
      <c r="AO222" s="20">
        <f t="shared" ref="AO222:AO269" si="164">AK222*$AL$11*$AK$6*AK222</f>
        <v>0</v>
      </c>
      <c r="AP222" s="20">
        <f t="shared" ref="AP222:AP269" si="165">AK222*$AL$11*$AK$6*BC222</f>
        <v>0</v>
      </c>
      <c r="AQ222" s="58">
        <f t="shared" si="145"/>
        <v>0</v>
      </c>
      <c r="AR222" s="59">
        <f t="shared" ref="AR222:AR269" si="166">AL222/$AO$4+AM222/$AO$5+SUM(AN222:AP222)/$AO$6</f>
        <v>0</v>
      </c>
      <c r="AS222" s="64">
        <f t="shared" si="146"/>
        <v>0</v>
      </c>
      <c r="AT222" s="58">
        <f t="shared" si="147"/>
        <v>0</v>
      </c>
      <c r="AU222" s="89">
        <f>Fishery!Y228</f>
        <v>1.7988936365838156E-4</v>
      </c>
      <c r="AV222" s="80">
        <f t="shared" si="148"/>
        <v>1.0000000000000001E-5</v>
      </c>
      <c r="AW222" s="70">
        <f t="shared" si="149"/>
        <v>1.7988936365838156E-4</v>
      </c>
      <c r="BC222" s="68">
        <f t="shared" si="143"/>
        <v>1E-3</v>
      </c>
      <c r="BD222" s="57">
        <f t="shared" ref="BD222:BD269" si="167">BC222*$BD$11*$AL$5*O222</f>
        <v>0</v>
      </c>
      <c r="BE222" s="58">
        <f t="shared" ref="BE222:BE269" si="168">BC222*$BD$11*$AL$6*X222</f>
        <v>0</v>
      </c>
      <c r="BF222" s="58">
        <f t="shared" ref="BF222:BF269" si="169">BC222*$BD$11*$AL$6*AK222</f>
        <v>0</v>
      </c>
      <c r="BG222" s="58">
        <f t="shared" ref="BG222:BG269" si="170">BC222*$BD$11*$AL$6*BC222</f>
        <v>0</v>
      </c>
      <c r="BH222" s="58">
        <f t="shared" si="138"/>
        <v>0</v>
      </c>
      <c r="BI222" s="70">
        <f t="shared" ref="BI222:BI269" si="171">BD222/$AO$5+SUM(BE222:BG222)/$AO$6</f>
        <v>0</v>
      </c>
      <c r="BJ222" s="72">
        <f t="shared" si="139"/>
        <v>0</v>
      </c>
      <c r="BK222" s="58">
        <f t="shared" si="156"/>
        <v>0</v>
      </c>
      <c r="BL222" s="80">
        <f>Fishery!Z228</f>
        <v>1.209824091039493E-4</v>
      </c>
      <c r="BM222" s="80">
        <f t="shared" si="140"/>
        <v>5.0000000000000004E-6</v>
      </c>
      <c r="BN222" s="70">
        <f t="shared" si="141"/>
        <v>1.209824091039493E-4</v>
      </c>
    </row>
    <row r="223" spans="1:66" x14ac:dyDescent="0.2">
      <c r="A223" s="3">
        <v>17</v>
      </c>
      <c r="B223">
        <v>2</v>
      </c>
      <c r="C223" s="9">
        <f t="shared" ref="C223:C269" si="172">$B$4/COUNT($B$30:$B$269)</f>
        <v>4.166666666666667</v>
      </c>
      <c r="D223" s="9">
        <f t="shared" si="154"/>
        <v>6.990000000000002</v>
      </c>
      <c r="E223" s="9">
        <f t="shared" si="155"/>
        <v>1.9286333859382163</v>
      </c>
      <c r="F223" s="9">
        <f t="shared" ref="F223:F269" si="173">IF($B$5=1,C223,IF($B$5=2,D223,E223))</f>
        <v>4.166666666666667</v>
      </c>
      <c r="I223" s="68">
        <f t="shared" si="144"/>
        <v>170.22692249715206</v>
      </c>
      <c r="J223" s="85">
        <f t="shared" ref="J223:J269" si="174">P223</f>
        <v>107.75989832240921</v>
      </c>
      <c r="K223" s="89">
        <f t="shared" ref="K223:K269" si="175">Y223</f>
        <v>284.60413345083856</v>
      </c>
      <c r="L223" s="80">
        <f t="shared" ref="L223:L269" si="176">AL223</f>
        <v>0</v>
      </c>
      <c r="M223" s="86">
        <f t="shared" ref="M223:M269" si="177">SUM(J223:L223)</f>
        <v>392.3640317732478</v>
      </c>
      <c r="O223" s="68">
        <f t="shared" ref="O223:O269" si="178">MAX(0.001,(O222+Q222*(1-O222/$B$15)-V222))</f>
        <v>79.12959414822592</v>
      </c>
      <c r="P223" s="76">
        <f t="shared" ref="P223:P269" si="179">I223*O223*$B$14</f>
        <v>107.75989832240921</v>
      </c>
      <c r="Q223" s="83">
        <f t="shared" si="157"/>
        <v>35.91996610746974</v>
      </c>
      <c r="R223" s="85">
        <f t="shared" ref="R223:R269" si="180">Z223</f>
        <v>33.074394523652913</v>
      </c>
      <c r="S223" s="80">
        <f t="shared" ref="S223:S269" si="181">AM223</f>
        <v>0</v>
      </c>
      <c r="T223" s="80">
        <f t="shared" ref="T223:T269" si="182">BD223</f>
        <v>0</v>
      </c>
      <c r="U223" s="89">
        <f t="shared" si="152"/>
        <v>7.9129594148225921</v>
      </c>
      <c r="V223" s="70">
        <f t="shared" si="153"/>
        <v>33.074394523652913</v>
      </c>
      <c r="X223" s="68">
        <f t="shared" ref="X223:X269" si="183">MAX(0.001,(X222+AB222*(1-X222/$Y$12)-AG222))</f>
        <v>104.49438948750895</v>
      </c>
      <c r="Y223" s="76">
        <f t="shared" si="158"/>
        <v>284.60413345083856</v>
      </c>
      <c r="Z223" s="77">
        <f t="shared" si="159"/>
        <v>33.074394523652913</v>
      </c>
      <c r="AA223" s="77">
        <f t="shared" ref="AA223:AA269" si="184">SUM(Y223:Z223)</f>
        <v>317.67852797449149</v>
      </c>
      <c r="AB223" s="70">
        <f t="shared" ref="AB223:AB269" si="185">Y223/$AO$4+Z223/$AO$5</f>
        <v>21.922057656134022</v>
      </c>
      <c r="AC223" s="72">
        <f t="shared" ref="AC223:AC269" si="186">AN223</f>
        <v>0</v>
      </c>
      <c r="AD223" s="80">
        <f t="shared" ref="AD223:AD269" si="187">BE223</f>
        <v>0</v>
      </c>
      <c r="AE223" s="89">
        <f>Fishery!X229</f>
        <v>14.287467137463487</v>
      </c>
      <c r="AF223" s="89">
        <f t="shared" si="150"/>
        <v>1.0449438948750895</v>
      </c>
      <c r="AG223" s="70">
        <f t="shared" si="151"/>
        <v>14.287467137463487</v>
      </c>
      <c r="AI223" s="56">
        <f t="shared" si="160"/>
        <v>104.49638948750896</v>
      </c>
      <c r="AK223" s="68">
        <f t="shared" si="142"/>
        <v>1E-3</v>
      </c>
      <c r="AL223" s="57">
        <f t="shared" si="161"/>
        <v>0</v>
      </c>
      <c r="AM223" s="58">
        <f t="shared" si="162"/>
        <v>0</v>
      </c>
      <c r="AN223" s="58">
        <f t="shared" si="163"/>
        <v>0</v>
      </c>
      <c r="AO223" s="20">
        <f t="shared" si="164"/>
        <v>0</v>
      </c>
      <c r="AP223" s="20">
        <f t="shared" si="165"/>
        <v>0</v>
      </c>
      <c r="AQ223" s="58">
        <f t="shared" si="145"/>
        <v>0</v>
      </c>
      <c r="AR223" s="59">
        <f t="shared" si="166"/>
        <v>0</v>
      </c>
      <c r="AS223" s="64">
        <f t="shared" si="146"/>
        <v>0</v>
      </c>
      <c r="AT223" s="58">
        <f t="shared" si="147"/>
        <v>0</v>
      </c>
      <c r="AU223" s="89">
        <f>Fishery!Y229</f>
        <v>1.7988936365838156E-4</v>
      </c>
      <c r="AV223" s="80">
        <f t="shared" si="148"/>
        <v>1.0000000000000001E-5</v>
      </c>
      <c r="AW223" s="70">
        <f t="shared" si="149"/>
        <v>1.7988936365838156E-4</v>
      </c>
      <c r="BC223" s="68">
        <f t="shared" si="143"/>
        <v>1E-3</v>
      </c>
      <c r="BD223" s="57">
        <f t="shared" si="167"/>
        <v>0</v>
      </c>
      <c r="BE223" s="58">
        <f t="shared" si="168"/>
        <v>0</v>
      </c>
      <c r="BF223" s="58">
        <f t="shared" si="169"/>
        <v>0</v>
      </c>
      <c r="BG223" s="58">
        <f t="shared" si="170"/>
        <v>0</v>
      </c>
      <c r="BH223" s="58">
        <f t="shared" ref="BH223:BH269" si="188">SUM(BD223:BG223)</f>
        <v>0</v>
      </c>
      <c r="BI223" s="70">
        <f t="shared" si="171"/>
        <v>0</v>
      </c>
      <c r="BJ223" s="72">
        <f t="shared" ref="BJ223:BJ269" si="189">AP223</f>
        <v>0</v>
      </c>
      <c r="BK223" s="58">
        <f t="shared" si="156"/>
        <v>0</v>
      </c>
      <c r="BL223" s="80">
        <f>Fishery!Z229</f>
        <v>1.209824091039493E-4</v>
      </c>
      <c r="BM223" s="80">
        <f t="shared" ref="BM223:BM269" si="190">$BD$14*BC223</f>
        <v>5.0000000000000004E-6</v>
      </c>
      <c r="BN223" s="70">
        <f t="shared" ref="BN223:BN269" si="191">MAX(BM223,SUM(BJ223:BL223))</f>
        <v>1.209824091039493E-4</v>
      </c>
    </row>
    <row r="224" spans="1:66" x14ac:dyDescent="0.2">
      <c r="A224" s="3">
        <v>17</v>
      </c>
      <c r="B224">
        <v>3</v>
      </c>
      <c r="C224" s="9">
        <f t="shared" si="172"/>
        <v>4.166666666666667</v>
      </c>
      <c r="D224" s="9">
        <f t="shared" si="154"/>
        <v>4.875</v>
      </c>
      <c r="E224" s="9">
        <f t="shared" si="155"/>
        <v>1.3450769322530474</v>
      </c>
      <c r="F224" s="9">
        <f t="shared" si="173"/>
        <v>4.166666666666667</v>
      </c>
      <c r="I224" s="68">
        <f t="shared" si="144"/>
        <v>170.22358728698057</v>
      </c>
      <c r="J224" s="85">
        <f t="shared" si="174"/>
        <v>107.76219817754513</v>
      </c>
      <c r="K224" s="89">
        <f t="shared" si="175"/>
        <v>284.59533550931513</v>
      </c>
      <c r="L224" s="80">
        <f t="shared" si="176"/>
        <v>0</v>
      </c>
      <c r="M224" s="86">
        <f t="shared" si="177"/>
        <v>392.35753368686028</v>
      </c>
      <c r="O224" s="68">
        <f t="shared" si="178"/>
        <v>79.132833392140626</v>
      </c>
      <c r="P224" s="76">
        <f t="shared" si="179"/>
        <v>107.76219817754513</v>
      </c>
      <c r="Q224" s="83">
        <f t="shared" si="157"/>
        <v>35.920732725848374</v>
      </c>
      <c r="R224" s="85">
        <f t="shared" si="180"/>
        <v>33.075374024210639</v>
      </c>
      <c r="S224" s="80">
        <f t="shared" si="181"/>
        <v>0</v>
      </c>
      <c r="T224" s="80">
        <f t="shared" si="182"/>
        <v>0</v>
      </c>
      <c r="U224" s="89">
        <f t="shared" si="152"/>
        <v>7.9132833392140629</v>
      </c>
      <c r="V224" s="70">
        <f t="shared" si="153"/>
        <v>33.075374024210639</v>
      </c>
      <c r="X224" s="68">
        <f t="shared" si="183"/>
        <v>104.49320656922049</v>
      </c>
      <c r="Y224" s="76">
        <f t="shared" si="158"/>
        <v>284.59533550931513</v>
      </c>
      <c r="Z224" s="77">
        <f t="shared" si="159"/>
        <v>33.075374024210639</v>
      </c>
      <c r="AA224" s="77">
        <f t="shared" si="184"/>
        <v>317.67070953352578</v>
      </c>
      <c r="AB224" s="70">
        <f t="shared" si="185"/>
        <v>21.921630222358527</v>
      </c>
      <c r="AC224" s="72">
        <f t="shared" si="186"/>
        <v>0</v>
      </c>
      <c r="AD224" s="80">
        <f t="shared" si="187"/>
        <v>0</v>
      </c>
      <c r="AE224" s="89">
        <f>Fishery!X230</f>
        <v>14.287305397620271</v>
      </c>
      <c r="AF224" s="89">
        <f t="shared" si="150"/>
        <v>1.044932065692205</v>
      </c>
      <c r="AG224" s="70">
        <f t="shared" si="151"/>
        <v>14.287305397620271</v>
      </c>
      <c r="AI224" s="56">
        <f t="shared" si="160"/>
        <v>104.4952065692205</v>
      </c>
      <c r="AK224" s="68">
        <f t="shared" ref="AK224:AK265" si="192">MAX(0.001,AK223+AR223*(1-AK223/$AL$12)-AW223)</f>
        <v>1E-3</v>
      </c>
      <c r="AL224" s="57">
        <f t="shared" si="161"/>
        <v>0</v>
      </c>
      <c r="AM224" s="58">
        <f t="shared" si="162"/>
        <v>0</v>
      </c>
      <c r="AN224" s="58">
        <f t="shared" si="163"/>
        <v>0</v>
      </c>
      <c r="AO224" s="20">
        <f t="shared" si="164"/>
        <v>0</v>
      </c>
      <c r="AP224" s="20">
        <f t="shared" si="165"/>
        <v>0</v>
      </c>
      <c r="AQ224" s="58">
        <f t="shared" si="145"/>
        <v>0</v>
      </c>
      <c r="AR224" s="59">
        <f t="shared" si="166"/>
        <v>0</v>
      </c>
      <c r="AS224" s="64">
        <f t="shared" si="146"/>
        <v>0</v>
      </c>
      <c r="AT224" s="58">
        <f t="shared" si="147"/>
        <v>0</v>
      </c>
      <c r="AU224" s="89">
        <f>Fishery!Y230</f>
        <v>1.7988936365838156E-4</v>
      </c>
      <c r="AV224" s="80">
        <f t="shared" si="148"/>
        <v>1.0000000000000001E-5</v>
      </c>
      <c r="AW224" s="70">
        <f t="shared" si="149"/>
        <v>1.7988936365838156E-4</v>
      </c>
      <c r="BC224" s="68">
        <f t="shared" ref="BC224:BC269" si="193">MAX(0.001,BC223+BI223*(1-BC223/$BD$12)-BN223)</f>
        <v>1E-3</v>
      </c>
      <c r="BD224" s="57">
        <f t="shared" si="167"/>
        <v>0</v>
      </c>
      <c r="BE224" s="58">
        <f t="shared" si="168"/>
        <v>0</v>
      </c>
      <c r="BF224" s="58">
        <f t="shared" si="169"/>
        <v>0</v>
      </c>
      <c r="BG224" s="58">
        <f t="shared" si="170"/>
        <v>0</v>
      </c>
      <c r="BH224" s="58">
        <f t="shared" si="188"/>
        <v>0</v>
      </c>
      <c r="BI224" s="70">
        <f t="shared" si="171"/>
        <v>0</v>
      </c>
      <c r="BJ224" s="72">
        <f t="shared" si="189"/>
        <v>0</v>
      </c>
      <c r="BK224" s="58">
        <f t="shared" si="156"/>
        <v>0</v>
      </c>
      <c r="BL224" s="80">
        <f>Fishery!Z230</f>
        <v>1.209824091039493E-4</v>
      </c>
      <c r="BM224" s="80">
        <f t="shared" si="190"/>
        <v>5.0000000000000004E-6</v>
      </c>
      <c r="BN224" s="70">
        <f t="shared" si="191"/>
        <v>1.209824091039493E-4</v>
      </c>
    </row>
    <row r="225" spans="1:66" x14ac:dyDescent="0.2">
      <c r="A225" s="3">
        <v>17</v>
      </c>
      <c r="B225">
        <v>4</v>
      </c>
      <c r="C225" s="9">
        <f t="shared" si="172"/>
        <v>4.166666666666667</v>
      </c>
      <c r="D225" s="9">
        <f t="shared" si="154"/>
        <v>3.25</v>
      </c>
      <c r="E225" s="9">
        <f t="shared" si="155"/>
        <v>0.89671795483536498</v>
      </c>
      <c r="F225" s="9">
        <f t="shared" si="173"/>
        <v>4.166666666666667</v>
      </c>
      <c r="I225" s="68">
        <f t="shared" ref="I225:I269" si="194">MAX(0.001,(I224+I224*($B$8*F224)*(1-I224/$B$9)-M224))+M224*$B$11</f>
        <v>170.22060101413697</v>
      </c>
      <c r="J225" s="85">
        <f t="shared" si="174"/>
        <v>107.76418781542513</v>
      </c>
      <c r="K225" s="89">
        <f t="shared" si="175"/>
        <v>284.58703834776986</v>
      </c>
      <c r="L225" s="80">
        <f t="shared" si="176"/>
        <v>0</v>
      </c>
      <c r="M225" s="86">
        <f t="shared" si="177"/>
        <v>392.35122616319501</v>
      </c>
      <c r="O225" s="68">
        <f t="shared" si="178"/>
        <v>79.135682735660197</v>
      </c>
      <c r="P225" s="76">
        <f t="shared" si="179"/>
        <v>107.76418781542513</v>
      </c>
      <c r="Q225" s="83">
        <f t="shared" si="157"/>
        <v>35.921395938475044</v>
      </c>
      <c r="R225" s="85">
        <f t="shared" si="180"/>
        <v>33.076180913466359</v>
      </c>
      <c r="S225" s="80">
        <f t="shared" si="181"/>
        <v>0</v>
      </c>
      <c r="T225" s="80">
        <f t="shared" si="182"/>
        <v>0</v>
      </c>
      <c r="U225" s="89">
        <f t="shared" si="152"/>
        <v>7.9135682735660202</v>
      </c>
      <c r="V225" s="70">
        <f t="shared" si="153"/>
        <v>33.076180913466359</v>
      </c>
      <c r="X225" s="68">
        <f t="shared" si="183"/>
        <v>104.49199327676216</v>
      </c>
      <c r="Y225" s="76">
        <f t="shared" si="158"/>
        <v>284.58703834776986</v>
      </c>
      <c r="Z225" s="77">
        <f t="shared" si="159"/>
        <v>33.076180913466359</v>
      </c>
      <c r="AA225" s="77">
        <f t="shared" si="184"/>
        <v>317.66321926123624</v>
      </c>
      <c r="AB225" s="70">
        <f t="shared" si="185"/>
        <v>21.921212510918913</v>
      </c>
      <c r="AC225" s="72">
        <f t="shared" si="186"/>
        <v>0</v>
      </c>
      <c r="AD225" s="80">
        <f t="shared" si="187"/>
        <v>0</v>
      </c>
      <c r="AE225" s="89">
        <f>Fishery!X231</f>
        <v>14.287139504731556</v>
      </c>
      <c r="AF225" s="89">
        <f t="shared" si="150"/>
        <v>1.0449199327676215</v>
      </c>
      <c r="AG225" s="70">
        <f t="shared" si="151"/>
        <v>14.287139504731556</v>
      </c>
      <c r="AI225" s="56">
        <f t="shared" si="160"/>
        <v>104.49399327676217</v>
      </c>
      <c r="AK225" s="68">
        <f t="shared" si="192"/>
        <v>1E-3</v>
      </c>
      <c r="AL225" s="57">
        <f t="shared" si="161"/>
        <v>0</v>
      </c>
      <c r="AM225" s="58">
        <f t="shared" si="162"/>
        <v>0</v>
      </c>
      <c r="AN225" s="58">
        <f t="shared" si="163"/>
        <v>0</v>
      </c>
      <c r="AO225" s="20">
        <f t="shared" si="164"/>
        <v>0</v>
      </c>
      <c r="AP225" s="20">
        <f t="shared" si="165"/>
        <v>0</v>
      </c>
      <c r="AQ225" s="58">
        <f t="shared" ref="AQ225:AQ269" si="195">SUM(AL225:AP225)</f>
        <v>0</v>
      </c>
      <c r="AR225" s="59">
        <f t="shared" si="166"/>
        <v>0</v>
      </c>
      <c r="AS225" s="64">
        <f t="shared" ref="AS225:AS269" si="196">AO225</f>
        <v>0</v>
      </c>
      <c r="AT225" s="58">
        <f t="shared" ref="AT225:AT269" si="197">BF225</f>
        <v>0</v>
      </c>
      <c r="AU225" s="89">
        <f>Fishery!Y231</f>
        <v>1.7988936365838156E-4</v>
      </c>
      <c r="AV225" s="80">
        <f t="shared" si="148"/>
        <v>1.0000000000000001E-5</v>
      </c>
      <c r="AW225" s="70">
        <f t="shared" si="149"/>
        <v>1.7988936365838156E-4</v>
      </c>
      <c r="BC225" s="68">
        <f t="shared" si="193"/>
        <v>1E-3</v>
      </c>
      <c r="BD225" s="57">
        <f t="shared" si="167"/>
        <v>0</v>
      </c>
      <c r="BE225" s="58">
        <f t="shared" si="168"/>
        <v>0</v>
      </c>
      <c r="BF225" s="58">
        <f t="shared" si="169"/>
        <v>0</v>
      </c>
      <c r="BG225" s="58">
        <f t="shared" si="170"/>
        <v>0</v>
      </c>
      <c r="BH225" s="58">
        <f t="shared" si="188"/>
        <v>0</v>
      </c>
      <c r="BI225" s="70">
        <f t="shared" si="171"/>
        <v>0</v>
      </c>
      <c r="BJ225" s="72">
        <f t="shared" si="189"/>
        <v>0</v>
      </c>
      <c r="BK225" s="58">
        <f t="shared" si="156"/>
        <v>0</v>
      </c>
      <c r="BL225" s="80">
        <f>Fishery!Z231</f>
        <v>1.209824091039493E-4</v>
      </c>
      <c r="BM225" s="80">
        <f t="shared" si="190"/>
        <v>5.0000000000000004E-6</v>
      </c>
      <c r="BN225" s="70">
        <f t="shared" si="191"/>
        <v>1.209824091039493E-4</v>
      </c>
    </row>
    <row r="226" spans="1:66" x14ac:dyDescent="0.2">
      <c r="A226" s="3">
        <v>17</v>
      </c>
      <c r="B226">
        <v>5</v>
      </c>
      <c r="C226" s="9">
        <f t="shared" si="172"/>
        <v>4.166666666666667</v>
      </c>
      <c r="D226" s="9">
        <f t="shared" si="154"/>
        <v>2.1150000000000029</v>
      </c>
      <c r="E226" s="9">
        <f t="shared" si="155"/>
        <v>0.58355645368516906</v>
      </c>
      <c r="F226" s="9">
        <f t="shared" si="173"/>
        <v>4.166666666666667</v>
      </c>
      <c r="I226" s="68">
        <f t="shared" si="194"/>
        <v>170.21836747856887</v>
      </c>
      <c r="J226" s="85">
        <f t="shared" si="174"/>
        <v>107.76624738501472</v>
      </c>
      <c r="K226" s="89">
        <f t="shared" si="175"/>
        <v>284.57995164629239</v>
      </c>
      <c r="L226" s="80">
        <f t="shared" si="176"/>
        <v>0</v>
      </c>
      <c r="M226" s="86">
        <f t="shared" si="177"/>
        <v>392.34619903130709</v>
      </c>
      <c r="O226" s="68">
        <f t="shared" si="178"/>
        <v>79.138233568259679</v>
      </c>
      <c r="P226" s="76">
        <f t="shared" si="179"/>
        <v>107.76624738501472</v>
      </c>
      <c r="Q226" s="83">
        <f t="shared" si="157"/>
        <v>35.922082461671572</v>
      </c>
      <c r="R226" s="85">
        <f t="shared" si="180"/>
        <v>33.076857415319509</v>
      </c>
      <c r="S226" s="80">
        <f t="shared" si="181"/>
        <v>0</v>
      </c>
      <c r="T226" s="80">
        <f t="shared" si="182"/>
        <v>0</v>
      </c>
      <c r="U226" s="89">
        <f t="shared" si="152"/>
        <v>7.9138233568259686</v>
      </c>
      <c r="V226" s="70">
        <f t="shared" si="153"/>
        <v>33.076857415319509</v>
      </c>
      <c r="X226" s="68">
        <f t="shared" si="183"/>
        <v>104.49076231525147</v>
      </c>
      <c r="Y226" s="76">
        <f t="shared" si="158"/>
        <v>284.57995164629239</v>
      </c>
      <c r="Z226" s="77">
        <f t="shared" si="159"/>
        <v>33.076857415319509</v>
      </c>
      <c r="AA226" s="77">
        <f t="shared" si="184"/>
        <v>317.65680906161191</v>
      </c>
      <c r="AB226" s="70">
        <f t="shared" si="185"/>
        <v>21.920854154808211</v>
      </c>
      <c r="AC226" s="72">
        <f t="shared" si="186"/>
        <v>0</v>
      </c>
      <c r="AD226" s="80">
        <f t="shared" si="187"/>
        <v>0</v>
      </c>
      <c r="AE226" s="89">
        <f>Fishery!X232</f>
        <v>14.286971195961893</v>
      </c>
      <c r="AF226" s="89">
        <f t="shared" si="150"/>
        <v>1.0449076231525147</v>
      </c>
      <c r="AG226" s="70">
        <f t="shared" si="151"/>
        <v>14.286971195961893</v>
      </c>
      <c r="AI226" s="56">
        <f t="shared" si="160"/>
        <v>104.49276231525148</v>
      </c>
      <c r="AK226" s="68">
        <f t="shared" si="192"/>
        <v>1E-3</v>
      </c>
      <c r="AL226" s="57">
        <f t="shared" si="161"/>
        <v>0</v>
      </c>
      <c r="AM226" s="58">
        <f t="shared" si="162"/>
        <v>0</v>
      </c>
      <c r="AN226" s="58">
        <f t="shared" si="163"/>
        <v>0</v>
      </c>
      <c r="AO226" s="20">
        <f t="shared" si="164"/>
        <v>0</v>
      </c>
      <c r="AP226" s="20">
        <f t="shared" si="165"/>
        <v>0</v>
      </c>
      <c r="AQ226" s="58">
        <f t="shared" si="195"/>
        <v>0</v>
      </c>
      <c r="AR226" s="59">
        <f t="shared" si="166"/>
        <v>0</v>
      </c>
      <c r="AS226" s="64">
        <f t="shared" si="196"/>
        <v>0</v>
      </c>
      <c r="AT226" s="58">
        <f t="shared" si="197"/>
        <v>0</v>
      </c>
      <c r="AU226" s="89">
        <f>Fishery!Y232</f>
        <v>1.7988936365838156E-4</v>
      </c>
      <c r="AV226" s="80">
        <f t="shared" si="148"/>
        <v>1.0000000000000001E-5</v>
      </c>
      <c r="AW226" s="70">
        <f t="shared" si="149"/>
        <v>1.7988936365838156E-4</v>
      </c>
      <c r="BC226" s="68">
        <f t="shared" si="193"/>
        <v>1E-3</v>
      </c>
      <c r="BD226" s="57">
        <f t="shared" si="167"/>
        <v>0</v>
      </c>
      <c r="BE226" s="58">
        <f t="shared" si="168"/>
        <v>0</v>
      </c>
      <c r="BF226" s="58">
        <f t="shared" si="169"/>
        <v>0</v>
      </c>
      <c r="BG226" s="58">
        <f t="shared" si="170"/>
        <v>0</v>
      </c>
      <c r="BH226" s="58">
        <f t="shared" si="188"/>
        <v>0</v>
      </c>
      <c r="BI226" s="70">
        <f t="shared" si="171"/>
        <v>0</v>
      </c>
      <c r="BJ226" s="72">
        <f t="shared" si="189"/>
        <v>0</v>
      </c>
      <c r="BK226" s="58">
        <f t="shared" si="156"/>
        <v>0</v>
      </c>
      <c r="BL226" s="80">
        <f>Fishery!Z232</f>
        <v>1.209824091039493E-4</v>
      </c>
      <c r="BM226" s="80">
        <f t="shared" si="190"/>
        <v>5.0000000000000004E-6</v>
      </c>
      <c r="BN226" s="70">
        <f t="shared" si="191"/>
        <v>1.209824091039493E-4</v>
      </c>
    </row>
    <row r="227" spans="1:66" x14ac:dyDescent="0.2">
      <c r="A227" s="3">
        <v>17</v>
      </c>
      <c r="B227">
        <v>6</v>
      </c>
      <c r="C227" s="9">
        <f t="shared" si="172"/>
        <v>4.166666666666667</v>
      </c>
      <c r="D227" s="9">
        <f t="shared" si="154"/>
        <v>1.470000000000002</v>
      </c>
      <c r="E227" s="9">
        <f t="shared" si="155"/>
        <v>0.40559242880245794</v>
      </c>
      <c r="F227" s="9">
        <f t="shared" si="173"/>
        <v>4.166666666666667</v>
      </c>
      <c r="I227" s="68">
        <f t="shared" si="194"/>
        <v>170.21697547914184</v>
      </c>
      <c r="J227" s="85">
        <f t="shared" si="174"/>
        <v>107.76865454996027</v>
      </c>
      <c r="K227" s="89">
        <f t="shared" si="175"/>
        <v>284.57433925422487</v>
      </c>
      <c r="L227" s="80">
        <f t="shared" si="176"/>
        <v>0</v>
      </c>
      <c r="M227" s="86">
        <f t="shared" si="177"/>
        <v>392.34299380418514</v>
      </c>
      <c r="O227" s="68">
        <f t="shared" si="178"/>
        <v>79.140648462501687</v>
      </c>
      <c r="P227" s="76">
        <f t="shared" si="179"/>
        <v>107.76865454996027</v>
      </c>
      <c r="Q227" s="83">
        <f t="shared" si="157"/>
        <v>35.922884849986758</v>
      </c>
      <c r="R227" s="85">
        <f t="shared" si="180"/>
        <v>33.077484899746452</v>
      </c>
      <c r="S227" s="80">
        <f t="shared" si="181"/>
        <v>0</v>
      </c>
      <c r="T227" s="80">
        <f t="shared" si="182"/>
        <v>0</v>
      </c>
      <c r="U227" s="89">
        <f t="shared" si="152"/>
        <v>7.9140648462501693</v>
      </c>
      <c r="V227" s="70">
        <f t="shared" si="153"/>
        <v>33.077484899746452</v>
      </c>
      <c r="X227" s="68">
        <f t="shared" si="183"/>
        <v>104.48955606997326</v>
      </c>
      <c r="Y227" s="76">
        <f t="shared" si="158"/>
        <v>284.57433925422487</v>
      </c>
      <c r="Z227" s="77">
        <f t="shared" si="159"/>
        <v>33.077484899746452</v>
      </c>
      <c r="AA227" s="77">
        <f t="shared" si="184"/>
        <v>317.65182415397135</v>
      </c>
      <c r="AB227" s="70">
        <f t="shared" si="185"/>
        <v>21.920581815857361</v>
      </c>
      <c r="AC227" s="72">
        <f t="shared" si="186"/>
        <v>0</v>
      </c>
      <c r="AD227" s="80">
        <f t="shared" si="187"/>
        <v>0</v>
      </c>
      <c r="AE227" s="89">
        <f>Fishery!X233</f>
        <v>14.286806266630695</v>
      </c>
      <c r="AF227" s="89">
        <f t="shared" si="150"/>
        <v>1.0448955606997326</v>
      </c>
      <c r="AG227" s="70">
        <f t="shared" si="151"/>
        <v>14.286806266630695</v>
      </c>
      <c r="AI227" s="56">
        <f t="shared" si="160"/>
        <v>104.49155606997327</v>
      </c>
      <c r="AK227" s="68">
        <f t="shared" si="192"/>
        <v>1E-3</v>
      </c>
      <c r="AL227" s="57">
        <f t="shared" si="161"/>
        <v>0</v>
      </c>
      <c r="AM227" s="58">
        <f t="shared" si="162"/>
        <v>0</v>
      </c>
      <c r="AN227" s="58">
        <f t="shared" si="163"/>
        <v>0</v>
      </c>
      <c r="AO227" s="20">
        <f t="shared" si="164"/>
        <v>0</v>
      </c>
      <c r="AP227" s="20">
        <f t="shared" si="165"/>
        <v>0</v>
      </c>
      <c r="AQ227" s="58">
        <f t="shared" si="195"/>
        <v>0</v>
      </c>
      <c r="AR227" s="59">
        <f t="shared" si="166"/>
        <v>0</v>
      </c>
      <c r="AS227" s="64">
        <f t="shared" si="196"/>
        <v>0</v>
      </c>
      <c r="AT227" s="58">
        <f t="shared" si="197"/>
        <v>0</v>
      </c>
      <c r="AU227" s="89">
        <f>Fishery!Y233</f>
        <v>1.7988936365838156E-4</v>
      </c>
      <c r="AV227" s="80">
        <f t="shared" ref="AV227:AV269" si="198">$AL$14*AK227</f>
        <v>1.0000000000000001E-5</v>
      </c>
      <c r="AW227" s="70">
        <f t="shared" ref="AW227:AW269" si="199">MAX(AV227,SUM(AS227:AU227))</f>
        <v>1.7988936365838156E-4</v>
      </c>
      <c r="BC227" s="68">
        <f t="shared" si="193"/>
        <v>1E-3</v>
      </c>
      <c r="BD227" s="57">
        <f t="shared" si="167"/>
        <v>0</v>
      </c>
      <c r="BE227" s="58">
        <f t="shared" si="168"/>
        <v>0</v>
      </c>
      <c r="BF227" s="58">
        <f t="shared" si="169"/>
        <v>0</v>
      </c>
      <c r="BG227" s="58">
        <f t="shared" si="170"/>
        <v>0</v>
      </c>
      <c r="BH227" s="58">
        <f t="shared" si="188"/>
        <v>0</v>
      </c>
      <c r="BI227" s="70">
        <f t="shared" si="171"/>
        <v>0</v>
      </c>
      <c r="BJ227" s="72">
        <f t="shared" si="189"/>
        <v>0</v>
      </c>
      <c r="BK227" s="58">
        <f t="shared" si="156"/>
        <v>0</v>
      </c>
      <c r="BL227" s="80">
        <f>Fishery!Z233</f>
        <v>1.209824091039493E-4</v>
      </c>
      <c r="BM227" s="80">
        <f t="shared" si="190"/>
        <v>5.0000000000000004E-6</v>
      </c>
      <c r="BN227" s="70">
        <f t="shared" si="191"/>
        <v>1.209824091039493E-4</v>
      </c>
    </row>
    <row r="228" spans="1:66" x14ac:dyDescent="0.2">
      <c r="A228" s="3">
        <v>17</v>
      </c>
      <c r="B228">
        <v>7</v>
      </c>
      <c r="C228" s="9">
        <f t="shared" si="172"/>
        <v>4.166666666666667</v>
      </c>
      <c r="D228" s="9">
        <f t="shared" si="154"/>
        <v>1.3149999999999995</v>
      </c>
      <c r="E228" s="9">
        <f t="shared" si="155"/>
        <v>0.36282588018723216</v>
      </c>
      <c r="F228" s="9">
        <f t="shared" si="173"/>
        <v>4.166666666666667</v>
      </c>
      <c r="I228" s="68">
        <f t="shared" si="194"/>
        <v>170.21617290006287</v>
      </c>
      <c r="J228" s="85">
        <f t="shared" si="174"/>
        <v>107.77146842189784</v>
      </c>
      <c r="K228" s="89">
        <f t="shared" si="175"/>
        <v>284.56991817053381</v>
      </c>
      <c r="L228" s="80">
        <f t="shared" si="176"/>
        <v>0</v>
      </c>
      <c r="M228" s="86">
        <f t="shared" si="177"/>
        <v>392.34138659243166</v>
      </c>
      <c r="O228" s="68">
        <f t="shared" si="178"/>
        <v>79.143088011070262</v>
      </c>
      <c r="P228" s="76">
        <f t="shared" si="179"/>
        <v>107.77146842189784</v>
      </c>
      <c r="Q228" s="83">
        <f t="shared" si="157"/>
        <v>35.923822807299281</v>
      </c>
      <c r="R228" s="85">
        <f t="shared" si="180"/>
        <v>33.078146593474052</v>
      </c>
      <c r="S228" s="80">
        <f t="shared" si="181"/>
        <v>0</v>
      </c>
      <c r="T228" s="80">
        <f t="shared" si="182"/>
        <v>0</v>
      </c>
      <c r="U228" s="89">
        <f t="shared" si="152"/>
        <v>7.9143088011070262</v>
      </c>
      <c r="V228" s="70">
        <f t="shared" si="153"/>
        <v>33.078146593474052</v>
      </c>
      <c r="X228" s="68">
        <f t="shared" si="183"/>
        <v>104.48842541008506</v>
      </c>
      <c r="Y228" s="76">
        <f t="shared" si="158"/>
        <v>284.56991817053381</v>
      </c>
      <c r="Z228" s="77">
        <f t="shared" si="159"/>
        <v>33.078146593474052</v>
      </c>
      <c r="AA228" s="77">
        <f t="shared" si="184"/>
        <v>317.64806476400787</v>
      </c>
      <c r="AB228" s="70">
        <f t="shared" si="185"/>
        <v>21.920388209842621</v>
      </c>
      <c r="AC228" s="72">
        <f t="shared" si="186"/>
        <v>0</v>
      </c>
      <c r="AD228" s="80">
        <f t="shared" si="187"/>
        <v>0</v>
      </c>
      <c r="AE228" s="89">
        <f>Fishery!X234</f>
        <v>14.286651672053171</v>
      </c>
      <c r="AF228" s="89">
        <f t="shared" si="150"/>
        <v>1.0448842541008505</v>
      </c>
      <c r="AG228" s="70">
        <f t="shared" si="151"/>
        <v>14.286651672053171</v>
      </c>
      <c r="AI228" s="56">
        <f t="shared" si="160"/>
        <v>104.49042541008507</v>
      </c>
      <c r="AK228" s="68">
        <f t="shared" si="192"/>
        <v>1E-3</v>
      </c>
      <c r="AL228" s="57">
        <f t="shared" si="161"/>
        <v>0</v>
      </c>
      <c r="AM228" s="58">
        <f t="shared" si="162"/>
        <v>0</v>
      </c>
      <c r="AN228" s="58">
        <f t="shared" si="163"/>
        <v>0</v>
      </c>
      <c r="AO228" s="20">
        <f t="shared" si="164"/>
        <v>0</v>
      </c>
      <c r="AP228" s="20">
        <f t="shared" si="165"/>
        <v>0</v>
      </c>
      <c r="AQ228" s="58">
        <f t="shared" si="195"/>
        <v>0</v>
      </c>
      <c r="AR228" s="59">
        <f t="shared" si="166"/>
        <v>0</v>
      </c>
      <c r="AS228" s="64">
        <f t="shared" si="196"/>
        <v>0</v>
      </c>
      <c r="AT228" s="58">
        <f t="shared" si="197"/>
        <v>0</v>
      </c>
      <c r="AU228" s="89">
        <f>Fishery!Y234</f>
        <v>1.7988936365838156E-4</v>
      </c>
      <c r="AV228" s="80">
        <f t="shared" si="198"/>
        <v>1.0000000000000001E-5</v>
      </c>
      <c r="AW228" s="70">
        <f t="shared" si="199"/>
        <v>1.7988936365838156E-4</v>
      </c>
      <c r="BC228" s="68">
        <f t="shared" si="193"/>
        <v>1E-3</v>
      </c>
      <c r="BD228" s="57">
        <f t="shared" si="167"/>
        <v>0</v>
      </c>
      <c r="BE228" s="58">
        <f t="shared" si="168"/>
        <v>0</v>
      </c>
      <c r="BF228" s="58">
        <f t="shared" si="169"/>
        <v>0</v>
      </c>
      <c r="BG228" s="58">
        <f t="shared" si="170"/>
        <v>0</v>
      </c>
      <c r="BH228" s="58">
        <f t="shared" si="188"/>
        <v>0</v>
      </c>
      <c r="BI228" s="70">
        <f t="shared" si="171"/>
        <v>0</v>
      </c>
      <c r="BJ228" s="72">
        <f t="shared" si="189"/>
        <v>0</v>
      </c>
      <c r="BK228" s="58">
        <f t="shared" si="156"/>
        <v>0</v>
      </c>
      <c r="BL228" s="80">
        <f>Fishery!Z234</f>
        <v>1.209824091039493E-4</v>
      </c>
      <c r="BM228" s="80">
        <f t="shared" si="190"/>
        <v>5.0000000000000004E-6</v>
      </c>
      <c r="BN228" s="70">
        <f t="shared" si="191"/>
        <v>1.209824091039493E-4</v>
      </c>
    </row>
    <row r="229" spans="1:66" x14ac:dyDescent="0.2">
      <c r="A229" s="3">
        <v>17</v>
      </c>
      <c r="B229">
        <v>8</v>
      </c>
      <c r="C229" s="9">
        <f t="shared" si="172"/>
        <v>4.166666666666667</v>
      </c>
      <c r="D229" s="9">
        <f t="shared" si="154"/>
        <v>1.6500000000000015</v>
      </c>
      <c r="E229" s="9">
        <f t="shared" si="155"/>
        <v>0.4552568078394934</v>
      </c>
      <c r="F229" s="9">
        <f t="shared" si="173"/>
        <v>4.166666666666667</v>
      </c>
      <c r="I229" s="68">
        <f t="shared" si="194"/>
        <v>170.21549342517136</v>
      </c>
      <c r="J229" s="85">
        <f t="shared" si="174"/>
        <v>107.77451598225583</v>
      </c>
      <c r="K229" s="89">
        <f t="shared" si="175"/>
        <v>284.56600532253526</v>
      </c>
      <c r="L229" s="80">
        <f t="shared" si="176"/>
        <v>0</v>
      </c>
      <c r="M229" s="86">
        <f t="shared" si="177"/>
        <v>392.34052130479108</v>
      </c>
      <c r="O229" s="68">
        <f t="shared" si="178"/>
        <v>79.145641954763306</v>
      </c>
      <c r="P229" s="76">
        <f t="shared" si="179"/>
        <v>107.77451598225583</v>
      </c>
      <c r="Q229" s="83">
        <f t="shared" si="157"/>
        <v>35.924838660751945</v>
      </c>
      <c r="R229" s="85">
        <f t="shared" si="180"/>
        <v>33.078891228629018</v>
      </c>
      <c r="S229" s="80">
        <f t="shared" si="181"/>
        <v>0</v>
      </c>
      <c r="T229" s="80">
        <f t="shared" si="182"/>
        <v>0</v>
      </c>
      <c r="U229" s="89">
        <f t="shared" si="152"/>
        <v>7.9145641954763306</v>
      </c>
      <c r="V229" s="70">
        <f t="shared" si="153"/>
        <v>33.078891228629018</v>
      </c>
      <c r="X229" s="68">
        <f t="shared" si="183"/>
        <v>104.48740578646034</v>
      </c>
      <c r="Y229" s="76">
        <f t="shared" si="158"/>
        <v>284.56600532253526</v>
      </c>
      <c r="Z229" s="77">
        <f t="shared" si="159"/>
        <v>33.078891228629018</v>
      </c>
      <c r="AA229" s="77">
        <f t="shared" si="184"/>
        <v>317.64489655116427</v>
      </c>
      <c r="AB229" s="70">
        <f t="shared" si="185"/>
        <v>21.920236736237079</v>
      </c>
      <c r="AC229" s="72">
        <f t="shared" si="186"/>
        <v>0</v>
      </c>
      <c r="AD229" s="80">
        <f t="shared" si="187"/>
        <v>0</v>
      </c>
      <c r="AE229" s="89">
        <f>Fishery!X235</f>
        <v>14.286512259410042</v>
      </c>
      <c r="AF229" s="89">
        <f t="shared" ref="AF229:AF269" si="200">$Y$14*X229</f>
        <v>1.0448740578646034</v>
      </c>
      <c r="AG229" s="70">
        <f t="shared" ref="AG229:AG269" si="201">MAX(AF229,SUM(AC229:AE229))</f>
        <v>14.286512259410042</v>
      </c>
      <c r="AI229" s="56">
        <f t="shared" si="160"/>
        <v>104.48940578646035</v>
      </c>
      <c r="AK229" s="68">
        <f t="shared" si="192"/>
        <v>1E-3</v>
      </c>
      <c r="AL229" s="57">
        <f t="shared" si="161"/>
        <v>0</v>
      </c>
      <c r="AM229" s="58">
        <f t="shared" si="162"/>
        <v>0</v>
      </c>
      <c r="AN229" s="58">
        <f t="shared" si="163"/>
        <v>0</v>
      </c>
      <c r="AO229" s="20">
        <f t="shared" si="164"/>
        <v>0</v>
      </c>
      <c r="AP229" s="20">
        <f t="shared" si="165"/>
        <v>0</v>
      </c>
      <c r="AQ229" s="58">
        <f t="shared" si="195"/>
        <v>0</v>
      </c>
      <c r="AR229" s="59">
        <f t="shared" si="166"/>
        <v>0</v>
      </c>
      <c r="AS229" s="64">
        <f t="shared" si="196"/>
        <v>0</v>
      </c>
      <c r="AT229" s="58">
        <f t="shared" si="197"/>
        <v>0</v>
      </c>
      <c r="AU229" s="89">
        <f>Fishery!Y235</f>
        <v>1.7988936365838156E-4</v>
      </c>
      <c r="AV229" s="80">
        <f t="shared" si="198"/>
        <v>1.0000000000000001E-5</v>
      </c>
      <c r="AW229" s="70">
        <f t="shared" si="199"/>
        <v>1.7988936365838156E-4</v>
      </c>
      <c r="BC229" s="68">
        <f t="shared" si="193"/>
        <v>1E-3</v>
      </c>
      <c r="BD229" s="57">
        <f t="shared" si="167"/>
        <v>0</v>
      </c>
      <c r="BE229" s="58">
        <f t="shared" si="168"/>
        <v>0</v>
      </c>
      <c r="BF229" s="58">
        <f t="shared" si="169"/>
        <v>0</v>
      </c>
      <c r="BG229" s="58">
        <f t="shared" si="170"/>
        <v>0</v>
      </c>
      <c r="BH229" s="58">
        <f t="shared" si="188"/>
        <v>0</v>
      </c>
      <c r="BI229" s="70">
        <f t="shared" si="171"/>
        <v>0</v>
      </c>
      <c r="BJ229" s="72">
        <f t="shared" si="189"/>
        <v>0</v>
      </c>
      <c r="BK229" s="58">
        <f t="shared" si="156"/>
        <v>0</v>
      </c>
      <c r="BL229" s="80">
        <f>Fishery!Z235</f>
        <v>1.209824091039493E-4</v>
      </c>
      <c r="BM229" s="80">
        <f t="shared" si="190"/>
        <v>5.0000000000000004E-6</v>
      </c>
      <c r="BN229" s="70">
        <f t="shared" si="191"/>
        <v>1.209824091039493E-4</v>
      </c>
    </row>
    <row r="230" spans="1:66" x14ac:dyDescent="0.2">
      <c r="A230" s="3">
        <v>17</v>
      </c>
      <c r="B230">
        <v>9</v>
      </c>
      <c r="C230" s="9">
        <f t="shared" si="172"/>
        <v>4.166666666666667</v>
      </c>
      <c r="D230" s="9">
        <f t="shared" si="154"/>
        <v>2.4750000000000023</v>
      </c>
      <c r="E230" s="9">
        <f t="shared" si="155"/>
        <v>0.68288521175924011</v>
      </c>
      <c r="F230" s="9">
        <f t="shared" si="173"/>
        <v>4.166666666666667</v>
      </c>
      <c r="I230" s="68">
        <f t="shared" si="194"/>
        <v>170.21447230885136</v>
      </c>
      <c r="J230" s="85">
        <f t="shared" si="174"/>
        <v>107.77748209829436</v>
      </c>
      <c r="K230" s="89">
        <f t="shared" si="175"/>
        <v>284.56183507998827</v>
      </c>
      <c r="L230" s="80">
        <f t="shared" si="176"/>
        <v>0</v>
      </c>
      <c r="M230" s="86">
        <f t="shared" si="177"/>
        <v>392.33931717828261</v>
      </c>
      <c r="O230" s="68">
        <f t="shared" si="178"/>
        <v>79.148294968959718</v>
      </c>
      <c r="P230" s="76">
        <f t="shared" si="179"/>
        <v>107.77748209829436</v>
      </c>
      <c r="Q230" s="83">
        <f t="shared" si="157"/>
        <v>35.925827366098119</v>
      </c>
      <c r="R230" s="85">
        <f t="shared" si="180"/>
        <v>33.079713719865907</v>
      </c>
      <c r="S230" s="80">
        <f t="shared" si="181"/>
        <v>0</v>
      </c>
      <c r="T230" s="80">
        <f t="shared" si="182"/>
        <v>0</v>
      </c>
      <c r="U230" s="89">
        <f t="shared" si="152"/>
        <v>7.9148294968959725</v>
      </c>
      <c r="V230" s="70">
        <f t="shared" si="153"/>
        <v>33.079713719865907</v>
      </c>
      <c r="X230" s="68">
        <f t="shared" si="183"/>
        <v>104.48650136063911</v>
      </c>
      <c r="Y230" s="76">
        <f t="shared" si="158"/>
        <v>284.56183507998827</v>
      </c>
      <c r="Z230" s="77">
        <f t="shared" si="159"/>
        <v>33.079713719865907</v>
      </c>
      <c r="AA230" s="77">
        <f t="shared" si="184"/>
        <v>317.64154879985415</v>
      </c>
      <c r="AB230" s="70">
        <f t="shared" si="185"/>
        <v>21.920078907482505</v>
      </c>
      <c r="AC230" s="72">
        <f t="shared" si="186"/>
        <v>0</v>
      </c>
      <c r="AD230" s="80">
        <f t="shared" si="187"/>
        <v>0</v>
      </c>
      <c r="AE230" s="89">
        <f>Fishery!X236</f>
        <v>14.286388597706647</v>
      </c>
      <c r="AF230" s="89">
        <f t="shared" si="200"/>
        <v>1.0448650136063911</v>
      </c>
      <c r="AG230" s="70">
        <f t="shared" si="201"/>
        <v>14.286388597706647</v>
      </c>
      <c r="AI230" s="56">
        <f t="shared" si="160"/>
        <v>104.48850136063912</v>
      </c>
      <c r="AK230" s="68">
        <f t="shared" si="192"/>
        <v>1E-3</v>
      </c>
      <c r="AL230" s="57">
        <f t="shared" si="161"/>
        <v>0</v>
      </c>
      <c r="AM230" s="58">
        <f t="shared" si="162"/>
        <v>0</v>
      </c>
      <c r="AN230" s="58">
        <f t="shared" si="163"/>
        <v>0</v>
      </c>
      <c r="AO230" s="20">
        <f t="shared" si="164"/>
        <v>0</v>
      </c>
      <c r="AP230" s="20">
        <f t="shared" si="165"/>
        <v>0</v>
      </c>
      <c r="AQ230" s="58">
        <f t="shared" si="195"/>
        <v>0</v>
      </c>
      <c r="AR230" s="59">
        <f t="shared" si="166"/>
        <v>0</v>
      </c>
      <c r="AS230" s="64">
        <f t="shared" si="196"/>
        <v>0</v>
      </c>
      <c r="AT230" s="58">
        <f t="shared" si="197"/>
        <v>0</v>
      </c>
      <c r="AU230" s="89">
        <f>Fishery!Y236</f>
        <v>1.7988936365838156E-4</v>
      </c>
      <c r="AV230" s="80">
        <f t="shared" si="198"/>
        <v>1.0000000000000001E-5</v>
      </c>
      <c r="AW230" s="70">
        <f t="shared" si="199"/>
        <v>1.7988936365838156E-4</v>
      </c>
      <c r="BC230" s="68">
        <f t="shared" si="193"/>
        <v>1E-3</v>
      </c>
      <c r="BD230" s="57">
        <f t="shared" si="167"/>
        <v>0</v>
      </c>
      <c r="BE230" s="58">
        <f t="shared" si="168"/>
        <v>0</v>
      </c>
      <c r="BF230" s="58">
        <f t="shared" si="169"/>
        <v>0</v>
      </c>
      <c r="BG230" s="58">
        <f t="shared" si="170"/>
        <v>0</v>
      </c>
      <c r="BH230" s="58">
        <f t="shared" si="188"/>
        <v>0</v>
      </c>
      <c r="BI230" s="70">
        <f t="shared" si="171"/>
        <v>0</v>
      </c>
      <c r="BJ230" s="72">
        <f t="shared" si="189"/>
        <v>0</v>
      </c>
      <c r="BK230" s="58">
        <f t="shared" si="156"/>
        <v>0</v>
      </c>
      <c r="BL230" s="80">
        <f>Fishery!Z236</f>
        <v>1.209824091039493E-4</v>
      </c>
      <c r="BM230" s="80">
        <f t="shared" si="190"/>
        <v>5.0000000000000004E-6</v>
      </c>
      <c r="BN230" s="70">
        <f t="shared" si="191"/>
        <v>1.209824091039493E-4</v>
      </c>
    </row>
    <row r="231" spans="1:66" x14ac:dyDescent="0.2">
      <c r="A231" s="3">
        <v>17</v>
      </c>
      <c r="B231">
        <v>10</v>
      </c>
      <c r="C231" s="9">
        <f t="shared" si="172"/>
        <v>4.166666666666667</v>
      </c>
      <c r="D231" s="9">
        <f t="shared" si="154"/>
        <v>3.7900000000000045</v>
      </c>
      <c r="E231" s="9">
        <f t="shared" si="155"/>
        <v>1.0457110919464729</v>
      </c>
      <c r="F231" s="9">
        <f t="shared" si="173"/>
        <v>4.166666666666667</v>
      </c>
      <c r="I231" s="68">
        <f t="shared" si="194"/>
        <v>170.21285116207358</v>
      </c>
      <c r="J231" s="85">
        <f t="shared" si="174"/>
        <v>107.78005821953485</v>
      </c>
      <c r="K231" s="89">
        <f t="shared" si="175"/>
        <v>284.55689838277232</v>
      </c>
      <c r="L231" s="80">
        <f t="shared" si="176"/>
        <v>0</v>
      </c>
      <c r="M231" s="86">
        <f t="shared" si="177"/>
        <v>392.33695660230717</v>
      </c>
      <c r="O231" s="68">
        <f t="shared" si="178"/>
        <v>79.150940633816077</v>
      </c>
      <c r="P231" s="76">
        <f t="shared" si="179"/>
        <v>107.78005821953485</v>
      </c>
      <c r="Q231" s="83">
        <f t="shared" si="157"/>
        <v>35.926686073178281</v>
      </c>
      <c r="R231" s="85">
        <f t="shared" si="180"/>
        <v>33.080560629043966</v>
      </c>
      <c r="S231" s="80">
        <f t="shared" si="181"/>
        <v>0</v>
      </c>
      <c r="T231" s="80">
        <f t="shared" si="182"/>
        <v>0</v>
      </c>
      <c r="U231" s="89">
        <f t="shared" ref="U231:U269" si="202">$B$18*O231</f>
        <v>7.9150940633816083</v>
      </c>
      <c r="V231" s="70">
        <f t="shared" ref="V231:V269" si="203">MAX(U231,SUM(R231:T231))</f>
        <v>33.080560629043966</v>
      </c>
      <c r="X231" s="68">
        <f t="shared" si="183"/>
        <v>104.48568382177501</v>
      </c>
      <c r="Y231" s="76">
        <f t="shared" si="158"/>
        <v>284.55689838277232</v>
      </c>
      <c r="Z231" s="77">
        <f t="shared" si="159"/>
        <v>33.080560629043966</v>
      </c>
      <c r="AA231" s="77">
        <f t="shared" si="184"/>
        <v>317.6374590118163</v>
      </c>
      <c r="AB231" s="70">
        <f t="shared" si="185"/>
        <v>21.919876227553765</v>
      </c>
      <c r="AC231" s="72">
        <f t="shared" si="186"/>
        <v>0</v>
      </c>
      <c r="AD231" s="80">
        <f t="shared" si="187"/>
        <v>0</v>
      </c>
      <c r="AE231" s="89">
        <f>Fishery!X237</f>
        <v>14.286276816014714</v>
      </c>
      <c r="AF231" s="89">
        <f t="shared" si="200"/>
        <v>1.0448568382177501</v>
      </c>
      <c r="AG231" s="70">
        <f t="shared" si="201"/>
        <v>14.286276816014714</v>
      </c>
      <c r="AI231" s="56">
        <f t="shared" si="160"/>
        <v>104.48768382177502</v>
      </c>
      <c r="AK231" s="68">
        <f t="shared" si="192"/>
        <v>1E-3</v>
      </c>
      <c r="AL231" s="57">
        <f t="shared" si="161"/>
        <v>0</v>
      </c>
      <c r="AM231" s="58">
        <f t="shared" si="162"/>
        <v>0</v>
      </c>
      <c r="AN231" s="58">
        <f t="shared" si="163"/>
        <v>0</v>
      </c>
      <c r="AO231" s="20">
        <f t="shared" si="164"/>
        <v>0</v>
      </c>
      <c r="AP231" s="20">
        <f t="shared" si="165"/>
        <v>0</v>
      </c>
      <c r="AQ231" s="58">
        <f t="shared" si="195"/>
        <v>0</v>
      </c>
      <c r="AR231" s="59">
        <f t="shared" si="166"/>
        <v>0</v>
      </c>
      <c r="AS231" s="64">
        <f t="shared" si="196"/>
        <v>0</v>
      </c>
      <c r="AT231" s="58">
        <f t="shared" si="197"/>
        <v>0</v>
      </c>
      <c r="AU231" s="89">
        <f>Fishery!Y237</f>
        <v>1.7988936365838156E-4</v>
      </c>
      <c r="AV231" s="80">
        <f t="shared" si="198"/>
        <v>1.0000000000000001E-5</v>
      </c>
      <c r="AW231" s="70">
        <f t="shared" si="199"/>
        <v>1.7988936365838156E-4</v>
      </c>
      <c r="BC231" s="68">
        <f t="shared" si="193"/>
        <v>1E-3</v>
      </c>
      <c r="BD231" s="57">
        <f t="shared" si="167"/>
        <v>0</v>
      </c>
      <c r="BE231" s="58">
        <f t="shared" si="168"/>
        <v>0</v>
      </c>
      <c r="BF231" s="58">
        <f t="shared" si="169"/>
        <v>0</v>
      </c>
      <c r="BG231" s="58">
        <f t="shared" si="170"/>
        <v>0</v>
      </c>
      <c r="BH231" s="58">
        <f t="shared" si="188"/>
        <v>0</v>
      </c>
      <c r="BI231" s="70">
        <f t="shared" si="171"/>
        <v>0</v>
      </c>
      <c r="BJ231" s="72">
        <f t="shared" si="189"/>
        <v>0</v>
      </c>
      <c r="BK231" s="58">
        <f t="shared" si="156"/>
        <v>0</v>
      </c>
      <c r="BL231" s="80">
        <f>Fishery!Z237</f>
        <v>1.209824091039493E-4</v>
      </c>
      <c r="BM231" s="80">
        <f t="shared" si="190"/>
        <v>5.0000000000000004E-6</v>
      </c>
      <c r="BN231" s="70">
        <f t="shared" si="191"/>
        <v>1.209824091039493E-4</v>
      </c>
    </row>
    <row r="232" spans="1:66" x14ac:dyDescent="0.2">
      <c r="A232" s="3">
        <v>17</v>
      </c>
      <c r="B232">
        <v>11</v>
      </c>
      <c r="C232" s="9">
        <f t="shared" si="172"/>
        <v>4.166666666666667</v>
      </c>
      <c r="D232" s="9">
        <f t="shared" si="154"/>
        <v>5.5949999999999998</v>
      </c>
      <c r="E232" s="9">
        <f t="shared" si="155"/>
        <v>1.5437344484011897</v>
      </c>
      <c r="F232" s="9">
        <f t="shared" si="173"/>
        <v>4.166666666666667</v>
      </c>
      <c r="I232" s="68">
        <f t="shared" si="194"/>
        <v>170.21068137337554</v>
      </c>
      <c r="J232" s="85">
        <f t="shared" si="174"/>
        <v>107.78208094599013</v>
      </c>
      <c r="K232" s="89">
        <f t="shared" si="175"/>
        <v>284.55115190674371</v>
      </c>
      <c r="L232" s="80">
        <f t="shared" si="176"/>
        <v>0</v>
      </c>
      <c r="M232" s="86">
        <f t="shared" si="177"/>
        <v>392.33323285273383</v>
      </c>
      <c r="O232" s="68">
        <f t="shared" si="178"/>
        <v>79.153435081402506</v>
      </c>
      <c r="P232" s="76">
        <f t="shared" si="179"/>
        <v>107.78208094599013</v>
      </c>
      <c r="Q232" s="83">
        <f t="shared" si="157"/>
        <v>35.927360315330041</v>
      </c>
      <c r="R232" s="85">
        <f t="shared" si="180"/>
        <v>33.081356804485239</v>
      </c>
      <c r="S232" s="80">
        <f t="shared" si="181"/>
        <v>0</v>
      </c>
      <c r="T232" s="80">
        <f t="shared" si="182"/>
        <v>0</v>
      </c>
      <c r="U232" s="89">
        <f t="shared" si="202"/>
        <v>7.9153435081402508</v>
      </c>
      <c r="V232" s="70">
        <f t="shared" si="203"/>
        <v>33.081356804485239</v>
      </c>
      <c r="X232" s="68">
        <f t="shared" si="183"/>
        <v>104.48490571023197</v>
      </c>
      <c r="Y232" s="76">
        <f t="shared" si="158"/>
        <v>284.55115190674371</v>
      </c>
      <c r="Z232" s="77">
        <f t="shared" si="159"/>
        <v>33.081356804485239</v>
      </c>
      <c r="AA232" s="77">
        <f t="shared" si="184"/>
        <v>317.63250871122898</v>
      </c>
      <c r="AB232" s="70">
        <f t="shared" si="185"/>
        <v>21.919616594732137</v>
      </c>
      <c r="AC232" s="72">
        <f t="shared" si="186"/>
        <v>0</v>
      </c>
      <c r="AD232" s="80">
        <f t="shared" si="187"/>
        <v>0</v>
      </c>
      <c r="AE232" s="89">
        <f>Fishery!X238</f>
        <v>14.286170425201245</v>
      </c>
      <c r="AF232" s="89">
        <f t="shared" si="200"/>
        <v>1.0448490571023197</v>
      </c>
      <c r="AG232" s="70">
        <f t="shared" si="201"/>
        <v>14.286170425201245</v>
      </c>
      <c r="AI232" s="56">
        <f t="shared" si="160"/>
        <v>104.48690571023198</v>
      </c>
      <c r="AK232" s="68">
        <f t="shared" si="192"/>
        <v>1E-3</v>
      </c>
      <c r="AL232" s="57">
        <f t="shared" si="161"/>
        <v>0</v>
      </c>
      <c r="AM232" s="58">
        <f t="shared" si="162"/>
        <v>0</v>
      </c>
      <c r="AN232" s="58">
        <f t="shared" si="163"/>
        <v>0</v>
      </c>
      <c r="AO232" s="20">
        <f t="shared" si="164"/>
        <v>0</v>
      </c>
      <c r="AP232" s="20">
        <f t="shared" si="165"/>
        <v>0</v>
      </c>
      <c r="AQ232" s="58">
        <f t="shared" si="195"/>
        <v>0</v>
      </c>
      <c r="AR232" s="59">
        <f t="shared" si="166"/>
        <v>0</v>
      </c>
      <c r="AS232" s="64">
        <f t="shared" si="196"/>
        <v>0</v>
      </c>
      <c r="AT232" s="58">
        <f t="shared" si="197"/>
        <v>0</v>
      </c>
      <c r="AU232" s="89">
        <f>Fishery!Y238</f>
        <v>1.7988936365838156E-4</v>
      </c>
      <c r="AV232" s="80">
        <f t="shared" si="198"/>
        <v>1.0000000000000001E-5</v>
      </c>
      <c r="AW232" s="70">
        <f t="shared" si="199"/>
        <v>1.7988936365838156E-4</v>
      </c>
      <c r="BC232" s="68">
        <f t="shared" si="193"/>
        <v>1E-3</v>
      </c>
      <c r="BD232" s="57">
        <f t="shared" si="167"/>
        <v>0</v>
      </c>
      <c r="BE232" s="58">
        <f t="shared" si="168"/>
        <v>0</v>
      </c>
      <c r="BF232" s="58">
        <f t="shared" si="169"/>
        <v>0</v>
      </c>
      <c r="BG232" s="58">
        <f t="shared" si="170"/>
        <v>0</v>
      </c>
      <c r="BH232" s="58">
        <f t="shared" si="188"/>
        <v>0</v>
      </c>
      <c r="BI232" s="70">
        <f t="shared" si="171"/>
        <v>0</v>
      </c>
      <c r="BJ232" s="72">
        <f t="shared" si="189"/>
        <v>0</v>
      </c>
      <c r="BK232" s="58">
        <f t="shared" si="156"/>
        <v>0</v>
      </c>
      <c r="BL232" s="80">
        <f>Fishery!Z238</f>
        <v>1.209824091039493E-4</v>
      </c>
      <c r="BM232" s="80">
        <f t="shared" si="190"/>
        <v>5.0000000000000004E-6</v>
      </c>
      <c r="BN232" s="70">
        <f t="shared" si="191"/>
        <v>1.209824091039493E-4</v>
      </c>
    </row>
    <row r="233" spans="1:66" x14ac:dyDescent="0.2">
      <c r="A233" s="1">
        <v>17</v>
      </c>
      <c r="B233" s="2">
        <v>12</v>
      </c>
      <c r="C233" s="9">
        <f t="shared" si="172"/>
        <v>4.166666666666667</v>
      </c>
      <c r="D233" s="9">
        <f t="shared" si="154"/>
        <v>7.8900000000000023</v>
      </c>
      <c r="E233" s="9">
        <f t="shared" si="155"/>
        <v>2.1769552811233943</v>
      </c>
      <c r="F233" s="9">
        <f t="shared" si="173"/>
        <v>4.166666666666667</v>
      </c>
      <c r="I233" s="68">
        <f t="shared" si="194"/>
        <v>170.20828510538212</v>
      </c>
      <c r="J233" s="85">
        <f t="shared" si="174"/>
        <v>107.78359943699797</v>
      </c>
      <c r="K233" s="89">
        <f t="shared" si="175"/>
        <v>284.54501063070779</v>
      </c>
      <c r="L233" s="80">
        <f t="shared" si="176"/>
        <v>0</v>
      </c>
      <c r="M233" s="86">
        <f t="shared" si="177"/>
        <v>392.32861006770577</v>
      </c>
      <c r="O233" s="68">
        <f t="shared" si="178"/>
        <v>79.155664609881683</v>
      </c>
      <c r="P233" s="76">
        <f t="shared" si="179"/>
        <v>107.78359943699797</v>
      </c>
      <c r="Q233" s="83">
        <f t="shared" si="157"/>
        <v>35.927866478999327</v>
      </c>
      <c r="R233" s="85">
        <f t="shared" si="180"/>
        <v>33.082040357134353</v>
      </c>
      <c r="S233" s="80">
        <f t="shared" si="181"/>
        <v>0</v>
      </c>
      <c r="T233" s="80">
        <f t="shared" si="182"/>
        <v>0</v>
      </c>
      <c r="U233" s="89">
        <f t="shared" si="202"/>
        <v>7.9155664609881686</v>
      </c>
      <c r="V233" s="70">
        <f t="shared" si="203"/>
        <v>33.082040357134353</v>
      </c>
      <c r="X233" s="68">
        <f t="shared" si="183"/>
        <v>104.48412163607945</v>
      </c>
      <c r="Y233" s="76">
        <f t="shared" si="158"/>
        <v>284.54501063070779</v>
      </c>
      <c r="Z233" s="77">
        <f t="shared" si="159"/>
        <v>33.082040357134353</v>
      </c>
      <c r="AA233" s="77">
        <f t="shared" si="184"/>
        <v>317.62705098784215</v>
      </c>
      <c r="AB233" s="70">
        <f t="shared" si="185"/>
        <v>21.919318209061032</v>
      </c>
      <c r="AC233" s="72">
        <f t="shared" si="186"/>
        <v>0</v>
      </c>
      <c r="AD233" s="80">
        <f t="shared" si="187"/>
        <v>0</v>
      </c>
      <c r="AE233" s="89">
        <f>Fishery!X239</f>
        <v>14.286063219123077</v>
      </c>
      <c r="AF233" s="89">
        <f t="shared" si="200"/>
        <v>1.0448412163607945</v>
      </c>
      <c r="AG233" s="70">
        <f t="shared" si="201"/>
        <v>14.286063219123077</v>
      </c>
      <c r="AI233" s="56">
        <f t="shared" si="160"/>
        <v>104.48612163607946</v>
      </c>
      <c r="AK233" s="68">
        <f t="shared" si="192"/>
        <v>1E-3</v>
      </c>
      <c r="AL233" s="57">
        <f t="shared" si="161"/>
        <v>0</v>
      </c>
      <c r="AM233" s="58">
        <f t="shared" si="162"/>
        <v>0</v>
      </c>
      <c r="AN233" s="58">
        <f t="shared" si="163"/>
        <v>0</v>
      </c>
      <c r="AO233" s="20">
        <f t="shared" si="164"/>
        <v>0</v>
      </c>
      <c r="AP233" s="20">
        <f t="shared" si="165"/>
        <v>0</v>
      </c>
      <c r="AQ233" s="58">
        <f t="shared" si="195"/>
        <v>0</v>
      </c>
      <c r="AR233" s="59">
        <f t="shared" si="166"/>
        <v>0</v>
      </c>
      <c r="AS233" s="64">
        <f t="shared" si="196"/>
        <v>0</v>
      </c>
      <c r="AT233" s="58">
        <f t="shared" si="197"/>
        <v>0</v>
      </c>
      <c r="AU233" s="89">
        <f>Fishery!Y239</f>
        <v>1.7988936365838156E-4</v>
      </c>
      <c r="AV233" s="80">
        <f t="shared" si="198"/>
        <v>1.0000000000000001E-5</v>
      </c>
      <c r="AW233" s="70">
        <f t="shared" si="199"/>
        <v>1.7988936365838156E-4</v>
      </c>
      <c r="BC233" s="68">
        <f t="shared" si="193"/>
        <v>1E-3</v>
      </c>
      <c r="BD233" s="57">
        <f t="shared" si="167"/>
        <v>0</v>
      </c>
      <c r="BE233" s="58">
        <f t="shared" si="168"/>
        <v>0</v>
      </c>
      <c r="BF233" s="58">
        <f t="shared" si="169"/>
        <v>0</v>
      </c>
      <c r="BG233" s="58">
        <f t="shared" si="170"/>
        <v>0</v>
      </c>
      <c r="BH233" s="58">
        <f t="shared" si="188"/>
        <v>0</v>
      </c>
      <c r="BI233" s="70">
        <f t="shared" si="171"/>
        <v>0</v>
      </c>
      <c r="BJ233" s="72">
        <f t="shared" si="189"/>
        <v>0</v>
      </c>
      <c r="BK233" s="58">
        <f t="shared" si="156"/>
        <v>0</v>
      </c>
      <c r="BL233" s="80">
        <f>Fishery!Z239</f>
        <v>1.209824091039493E-4</v>
      </c>
      <c r="BM233" s="80">
        <f t="shared" si="190"/>
        <v>5.0000000000000004E-6</v>
      </c>
      <c r="BN233" s="70">
        <f t="shared" si="191"/>
        <v>1.209824091039493E-4</v>
      </c>
    </row>
    <row r="234" spans="1:66" x14ac:dyDescent="0.2">
      <c r="A234" s="4">
        <v>18</v>
      </c>
      <c r="B234">
        <v>1</v>
      </c>
      <c r="C234" s="9">
        <f t="shared" si="172"/>
        <v>4.166666666666667</v>
      </c>
      <c r="D234" s="9">
        <f t="shared" ref="D234:D269" si="204">($B$4/20)*VLOOKUP(B234,$I$5:$J$16,2)</f>
        <v>8.6</v>
      </c>
      <c r="E234" s="9">
        <f t="shared" ref="E234:E269" si="205">20*VLOOKUP(A234,$K$5:$L$24,2)*D234</f>
        <v>4.6140075953308797</v>
      </c>
      <c r="F234" s="9">
        <f t="shared" si="173"/>
        <v>4.166666666666667</v>
      </c>
      <c r="I234" s="68">
        <f t="shared" si="194"/>
        <v>170.2060980116147</v>
      </c>
      <c r="J234" s="85">
        <f t="shared" si="174"/>
        <v>107.78484513839642</v>
      </c>
      <c r="K234" s="89">
        <f t="shared" si="175"/>
        <v>284.53913748375504</v>
      </c>
      <c r="L234" s="80">
        <f t="shared" si="176"/>
        <v>0</v>
      </c>
      <c r="M234" s="86">
        <f t="shared" si="177"/>
        <v>392.32398262215145</v>
      </c>
      <c r="O234" s="68">
        <f t="shared" si="178"/>
        <v>79.157596582586365</v>
      </c>
      <c r="P234" s="76">
        <f t="shared" si="179"/>
        <v>107.78484513839642</v>
      </c>
      <c r="Q234" s="83">
        <f t="shared" si="157"/>
        <v>35.928281712798807</v>
      </c>
      <c r="R234" s="85">
        <f t="shared" si="180"/>
        <v>33.082590048211991</v>
      </c>
      <c r="S234" s="80">
        <f t="shared" si="181"/>
        <v>0</v>
      </c>
      <c r="T234" s="80">
        <f t="shared" si="182"/>
        <v>0</v>
      </c>
      <c r="U234" s="89">
        <f t="shared" si="202"/>
        <v>7.9157596582586365</v>
      </c>
      <c r="V234" s="70">
        <f t="shared" si="203"/>
        <v>33.082590048211991</v>
      </c>
      <c r="X234" s="68">
        <f t="shared" si="183"/>
        <v>104.48330759289919</v>
      </c>
      <c r="Y234" s="76">
        <f t="shared" si="158"/>
        <v>284.53913748375504</v>
      </c>
      <c r="Z234" s="77">
        <f t="shared" si="159"/>
        <v>33.082590048211991</v>
      </c>
      <c r="AA234" s="77">
        <f t="shared" si="184"/>
        <v>317.62172753196705</v>
      </c>
      <c r="AB234" s="70">
        <f t="shared" si="185"/>
        <v>21.919019848761188</v>
      </c>
      <c r="AC234" s="72">
        <f t="shared" si="186"/>
        <v>0</v>
      </c>
      <c r="AD234" s="80">
        <f t="shared" si="187"/>
        <v>0</v>
      </c>
      <c r="AE234" s="89">
        <f>Fishery!X240</f>
        <v>14.2859519153943</v>
      </c>
      <c r="AF234" s="89">
        <f t="shared" si="200"/>
        <v>1.0448330759289919</v>
      </c>
      <c r="AG234" s="70">
        <f t="shared" si="201"/>
        <v>14.2859519153943</v>
      </c>
      <c r="AI234" s="56">
        <f t="shared" si="160"/>
        <v>104.4853075928992</v>
      </c>
      <c r="AK234" s="68">
        <f t="shared" si="192"/>
        <v>1E-3</v>
      </c>
      <c r="AL234" s="57">
        <f t="shared" si="161"/>
        <v>0</v>
      </c>
      <c r="AM234" s="58">
        <f t="shared" si="162"/>
        <v>0</v>
      </c>
      <c r="AN234" s="58">
        <f t="shared" si="163"/>
        <v>0</v>
      </c>
      <c r="AO234" s="20">
        <f t="shared" si="164"/>
        <v>0</v>
      </c>
      <c r="AP234" s="20">
        <f t="shared" si="165"/>
        <v>0</v>
      </c>
      <c r="AQ234" s="58">
        <f t="shared" si="195"/>
        <v>0</v>
      </c>
      <c r="AR234" s="59">
        <f t="shared" si="166"/>
        <v>0</v>
      </c>
      <c r="AS234" s="64">
        <f t="shared" si="196"/>
        <v>0</v>
      </c>
      <c r="AT234" s="58">
        <f t="shared" si="197"/>
        <v>0</v>
      </c>
      <c r="AU234" s="89">
        <f>Fishery!Y240</f>
        <v>1.7988936365838156E-4</v>
      </c>
      <c r="AV234" s="80">
        <f t="shared" si="198"/>
        <v>1.0000000000000001E-5</v>
      </c>
      <c r="AW234" s="70">
        <f t="shared" si="199"/>
        <v>1.7988936365838156E-4</v>
      </c>
      <c r="BC234" s="68">
        <f t="shared" si="193"/>
        <v>1E-3</v>
      </c>
      <c r="BD234" s="57">
        <f t="shared" si="167"/>
        <v>0</v>
      </c>
      <c r="BE234" s="58">
        <f t="shared" si="168"/>
        <v>0</v>
      </c>
      <c r="BF234" s="58">
        <f t="shared" si="169"/>
        <v>0</v>
      </c>
      <c r="BG234" s="58">
        <f t="shared" si="170"/>
        <v>0</v>
      </c>
      <c r="BH234" s="58">
        <f t="shared" si="188"/>
        <v>0</v>
      </c>
      <c r="BI234" s="70">
        <f t="shared" si="171"/>
        <v>0</v>
      </c>
      <c r="BJ234" s="72">
        <f t="shared" si="189"/>
        <v>0</v>
      </c>
      <c r="BK234" s="58">
        <f t="shared" si="156"/>
        <v>0</v>
      </c>
      <c r="BL234" s="80">
        <f>Fishery!Z240</f>
        <v>1.209824091039493E-4</v>
      </c>
      <c r="BM234" s="80">
        <f t="shared" si="190"/>
        <v>5.0000000000000004E-6</v>
      </c>
      <c r="BN234" s="70">
        <f t="shared" si="191"/>
        <v>1.209824091039493E-4</v>
      </c>
    </row>
    <row r="235" spans="1:66" x14ac:dyDescent="0.2">
      <c r="A235" s="4">
        <v>18</v>
      </c>
      <c r="B235">
        <v>2</v>
      </c>
      <c r="C235" s="9">
        <f t="shared" si="172"/>
        <v>4.166666666666667</v>
      </c>
      <c r="D235" s="9">
        <f t="shared" si="204"/>
        <v>6.990000000000002</v>
      </c>
      <c r="E235" s="9">
        <f t="shared" si="205"/>
        <v>3.7502224524840533</v>
      </c>
      <c r="F235" s="9">
        <f t="shared" si="173"/>
        <v>4.166666666666667</v>
      </c>
      <c r="I235" s="68">
        <f t="shared" si="194"/>
        <v>170.20446917986669</v>
      </c>
      <c r="J235" s="85">
        <f t="shared" si="174"/>
        <v>107.78612195554039</v>
      </c>
      <c r="K235" s="89">
        <f t="shared" si="175"/>
        <v>284.5341332004794</v>
      </c>
      <c r="L235" s="80">
        <f t="shared" si="176"/>
        <v>0</v>
      </c>
      <c r="M235" s="86">
        <f t="shared" si="177"/>
        <v>392.32025515601981</v>
      </c>
      <c r="O235" s="68">
        <f t="shared" si="178"/>
        <v>79.159291817445933</v>
      </c>
      <c r="P235" s="76">
        <f t="shared" si="179"/>
        <v>107.78612195554039</v>
      </c>
      <c r="Q235" s="83">
        <f t="shared" si="157"/>
        <v>35.928707318513467</v>
      </c>
      <c r="R235" s="85">
        <f t="shared" si="180"/>
        <v>33.083033293089734</v>
      </c>
      <c r="S235" s="80">
        <f t="shared" si="181"/>
        <v>0</v>
      </c>
      <c r="T235" s="80">
        <f t="shared" si="182"/>
        <v>0</v>
      </c>
      <c r="U235" s="89">
        <f t="shared" si="202"/>
        <v>7.9159291817445938</v>
      </c>
      <c r="V235" s="70">
        <f t="shared" si="203"/>
        <v>33.083033293089734</v>
      </c>
      <c r="X235" s="68">
        <f t="shared" si="183"/>
        <v>104.48246988295617</v>
      </c>
      <c r="Y235" s="76">
        <f t="shared" si="158"/>
        <v>284.5341332004794</v>
      </c>
      <c r="Z235" s="77">
        <f t="shared" si="159"/>
        <v>33.083033293089734</v>
      </c>
      <c r="AA235" s="77">
        <f t="shared" si="184"/>
        <v>317.61716649356913</v>
      </c>
      <c r="AB235" s="70">
        <f t="shared" si="185"/>
        <v>21.918762486666179</v>
      </c>
      <c r="AC235" s="72">
        <f t="shared" si="186"/>
        <v>0</v>
      </c>
      <c r="AD235" s="80">
        <f t="shared" si="187"/>
        <v>0</v>
      </c>
      <c r="AE235" s="89">
        <f>Fishery!X241</f>
        <v>14.28583737572054</v>
      </c>
      <c r="AF235" s="89">
        <f t="shared" si="200"/>
        <v>1.0448246988295617</v>
      </c>
      <c r="AG235" s="70">
        <f t="shared" si="201"/>
        <v>14.28583737572054</v>
      </c>
      <c r="AI235" s="56">
        <f t="shared" si="160"/>
        <v>104.48446988295618</v>
      </c>
      <c r="AK235" s="68">
        <f t="shared" si="192"/>
        <v>1E-3</v>
      </c>
      <c r="AL235" s="57">
        <f t="shared" si="161"/>
        <v>0</v>
      </c>
      <c r="AM235" s="58">
        <f t="shared" si="162"/>
        <v>0</v>
      </c>
      <c r="AN235" s="58">
        <f t="shared" si="163"/>
        <v>0</v>
      </c>
      <c r="AO235" s="20">
        <f t="shared" si="164"/>
        <v>0</v>
      </c>
      <c r="AP235" s="20">
        <f t="shared" si="165"/>
        <v>0</v>
      </c>
      <c r="AQ235" s="58">
        <f t="shared" si="195"/>
        <v>0</v>
      </c>
      <c r="AR235" s="59">
        <f t="shared" si="166"/>
        <v>0</v>
      </c>
      <c r="AS235" s="64">
        <f t="shared" si="196"/>
        <v>0</v>
      </c>
      <c r="AT235" s="58">
        <f t="shared" si="197"/>
        <v>0</v>
      </c>
      <c r="AU235" s="89">
        <f>Fishery!Y241</f>
        <v>1.7988936365838156E-4</v>
      </c>
      <c r="AV235" s="80">
        <f t="shared" si="198"/>
        <v>1.0000000000000001E-5</v>
      </c>
      <c r="AW235" s="70">
        <f t="shared" si="199"/>
        <v>1.7988936365838156E-4</v>
      </c>
      <c r="BC235" s="68">
        <f t="shared" si="193"/>
        <v>1E-3</v>
      </c>
      <c r="BD235" s="57">
        <f t="shared" si="167"/>
        <v>0</v>
      </c>
      <c r="BE235" s="58">
        <f t="shared" si="168"/>
        <v>0</v>
      </c>
      <c r="BF235" s="58">
        <f t="shared" si="169"/>
        <v>0</v>
      </c>
      <c r="BG235" s="58">
        <f t="shared" si="170"/>
        <v>0</v>
      </c>
      <c r="BH235" s="58">
        <f t="shared" si="188"/>
        <v>0</v>
      </c>
      <c r="BI235" s="70">
        <f t="shared" si="171"/>
        <v>0</v>
      </c>
      <c r="BJ235" s="72">
        <f t="shared" si="189"/>
        <v>0</v>
      </c>
      <c r="BK235" s="58">
        <f t="shared" si="156"/>
        <v>0</v>
      </c>
      <c r="BL235" s="80">
        <f>Fishery!Z241</f>
        <v>1.209824091039493E-4</v>
      </c>
      <c r="BM235" s="80">
        <f t="shared" si="190"/>
        <v>5.0000000000000004E-6</v>
      </c>
      <c r="BN235" s="70">
        <f t="shared" si="191"/>
        <v>1.209824091039493E-4</v>
      </c>
    </row>
    <row r="236" spans="1:66" x14ac:dyDescent="0.2">
      <c r="A236" s="4">
        <v>18</v>
      </c>
      <c r="B236">
        <v>3</v>
      </c>
      <c r="C236" s="9">
        <f t="shared" si="172"/>
        <v>4.166666666666667</v>
      </c>
      <c r="D236" s="9">
        <f t="shared" si="204"/>
        <v>4.875</v>
      </c>
      <c r="E236" s="9">
        <f t="shared" si="205"/>
        <v>2.6154984915393067</v>
      </c>
      <c r="F236" s="9">
        <f t="shared" si="173"/>
        <v>4.166666666666667</v>
      </c>
      <c r="I236" s="68">
        <f t="shared" si="194"/>
        <v>170.20350916711513</v>
      </c>
      <c r="J236" s="85">
        <f t="shared" si="174"/>
        <v>107.78766945885765</v>
      </c>
      <c r="K236" s="89">
        <f t="shared" si="175"/>
        <v>284.53026886003767</v>
      </c>
      <c r="L236" s="80">
        <f t="shared" si="176"/>
        <v>0</v>
      </c>
      <c r="M236" s="86">
        <f t="shared" si="177"/>
        <v>392.3179383188953</v>
      </c>
      <c r="O236" s="68">
        <f t="shared" si="178"/>
        <v>79.160874815619849</v>
      </c>
      <c r="P236" s="76">
        <f t="shared" si="179"/>
        <v>107.78766945885765</v>
      </c>
      <c r="Q236" s="83">
        <f t="shared" si="157"/>
        <v>35.929223152952552</v>
      </c>
      <c r="R236" s="85">
        <f t="shared" si="180"/>
        <v>33.083432158218791</v>
      </c>
      <c r="S236" s="80">
        <f t="shared" si="181"/>
        <v>0</v>
      </c>
      <c r="T236" s="80">
        <f t="shared" si="182"/>
        <v>0</v>
      </c>
      <c r="U236" s="89">
        <f t="shared" si="202"/>
        <v>7.9160874815619851</v>
      </c>
      <c r="V236" s="70">
        <f t="shared" si="203"/>
        <v>33.083432158218791</v>
      </c>
      <c r="X236" s="68">
        <f t="shared" si="183"/>
        <v>104.48164018928591</v>
      </c>
      <c r="Y236" s="76">
        <f t="shared" si="158"/>
        <v>284.53026886003767</v>
      </c>
      <c r="Z236" s="77">
        <f t="shared" si="159"/>
        <v>33.083432158218791</v>
      </c>
      <c r="AA236" s="77">
        <f t="shared" si="184"/>
        <v>317.61370101825645</v>
      </c>
      <c r="AB236" s="70">
        <f t="shared" si="185"/>
        <v>21.918570823529702</v>
      </c>
      <c r="AC236" s="72">
        <f t="shared" si="186"/>
        <v>0</v>
      </c>
      <c r="AD236" s="80">
        <f t="shared" si="187"/>
        <v>0</v>
      </c>
      <c r="AE236" s="89">
        <f>Fishery!X242</f>
        <v>14.285723932107862</v>
      </c>
      <c r="AF236" s="89">
        <f t="shared" si="200"/>
        <v>1.0448164018928592</v>
      </c>
      <c r="AG236" s="70">
        <f t="shared" si="201"/>
        <v>14.285723932107862</v>
      </c>
      <c r="AI236" s="56">
        <f t="shared" si="160"/>
        <v>104.48364018928592</v>
      </c>
      <c r="AK236" s="68">
        <f t="shared" si="192"/>
        <v>1E-3</v>
      </c>
      <c r="AL236" s="57">
        <f t="shared" si="161"/>
        <v>0</v>
      </c>
      <c r="AM236" s="58">
        <f t="shared" si="162"/>
        <v>0</v>
      </c>
      <c r="AN236" s="58">
        <f t="shared" si="163"/>
        <v>0</v>
      </c>
      <c r="AO236" s="20">
        <f t="shared" si="164"/>
        <v>0</v>
      </c>
      <c r="AP236" s="20">
        <f t="shared" si="165"/>
        <v>0</v>
      </c>
      <c r="AQ236" s="58">
        <f t="shared" si="195"/>
        <v>0</v>
      </c>
      <c r="AR236" s="59">
        <f t="shared" si="166"/>
        <v>0</v>
      </c>
      <c r="AS236" s="64">
        <f t="shared" si="196"/>
        <v>0</v>
      </c>
      <c r="AT236" s="58">
        <f t="shared" si="197"/>
        <v>0</v>
      </c>
      <c r="AU236" s="89">
        <f>Fishery!Y242</f>
        <v>1.7988936365838156E-4</v>
      </c>
      <c r="AV236" s="80">
        <f t="shared" si="198"/>
        <v>1.0000000000000001E-5</v>
      </c>
      <c r="AW236" s="70">
        <f t="shared" si="199"/>
        <v>1.7988936365838156E-4</v>
      </c>
      <c r="BC236" s="68">
        <f t="shared" si="193"/>
        <v>1E-3</v>
      </c>
      <c r="BD236" s="57">
        <f t="shared" si="167"/>
        <v>0</v>
      </c>
      <c r="BE236" s="58">
        <f t="shared" si="168"/>
        <v>0</v>
      </c>
      <c r="BF236" s="58">
        <f t="shared" si="169"/>
        <v>0</v>
      </c>
      <c r="BG236" s="58">
        <f t="shared" si="170"/>
        <v>0</v>
      </c>
      <c r="BH236" s="58">
        <f t="shared" si="188"/>
        <v>0</v>
      </c>
      <c r="BI236" s="70">
        <f t="shared" si="171"/>
        <v>0</v>
      </c>
      <c r="BJ236" s="72">
        <f t="shared" si="189"/>
        <v>0</v>
      </c>
      <c r="BK236" s="58">
        <f t="shared" si="156"/>
        <v>0</v>
      </c>
      <c r="BL236" s="80">
        <f>Fishery!Z242</f>
        <v>1.209824091039493E-4</v>
      </c>
      <c r="BM236" s="80">
        <f t="shared" si="190"/>
        <v>5.0000000000000004E-6</v>
      </c>
      <c r="BN236" s="70">
        <f t="shared" si="191"/>
        <v>1.209824091039493E-4</v>
      </c>
    </row>
    <row r="237" spans="1:66" x14ac:dyDescent="0.2">
      <c r="A237" s="4">
        <v>18</v>
      </c>
      <c r="B237">
        <v>4</v>
      </c>
      <c r="C237" s="9">
        <f t="shared" si="172"/>
        <v>4.166666666666667</v>
      </c>
      <c r="D237" s="9">
        <f t="shared" si="204"/>
        <v>3.25</v>
      </c>
      <c r="E237" s="9">
        <f t="shared" si="205"/>
        <v>1.7436656610262045</v>
      </c>
      <c r="F237" s="9">
        <f t="shared" si="173"/>
        <v>4.166666666666667</v>
      </c>
      <c r="I237" s="68">
        <f t="shared" si="194"/>
        <v>170.20305126589665</v>
      </c>
      <c r="J237" s="85">
        <f t="shared" si="174"/>
        <v>107.78956115025487</v>
      </c>
      <c r="K237" s="89">
        <f t="shared" si="175"/>
        <v>284.5273777716265</v>
      </c>
      <c r="L237" s="80">
        <f t="shared" si="176"/>
        <v>0</v>
      </c>
      <c r="M237" s="86">
        <f t="shared" si="177"/>
        <v>392.31693892188139</v>
      </c>
      <c r="O237" s="68">
        <f t="shared" si="178"/>
        <v>79.162477074120261</v>
      </c>
      <c r="P237" s="76">
        <f t="shared" si="179"/>
        <v>107.78956115025487</v>
      </c>
      <c r="Q237" s="83">
        <f t="shared" si="157"/>
        <v>35.929853716751623</v>
      </c>
      <c r="R237" s="85">
        <f t="shared" si="180"/>
        <v>33.083854625817473</v>
      </c>
      <c r="S237" s="80">
        <f t="shared" si="181"/>
        <v>0</v>
      </c>
      <c r="T237" s="80">
        <f t="shared" si="182"/>
        <v>0</v>
      </c>
      <c r="U237" s="89">
        <f t="shared" si="202"/>
        <v>7.9162477074120261</v>
      </c>
      <c r="V237" s="70">
        <f t="shared" si="203"/>
        <v>33.083854625817473</v>
      </c>
      <c r="X237" s="68">
        <f t="shared" si="183"/>
        <v>104.48085964654972</v>
      </c>
      <c r="Y237" s="76">
        <f t="shared" si="158"/>
        <v>284.5273777716265</v>
      </c>
      <c r="Z237" s="77">
        <f t="shared" si="159"/>
        <v>33.083854625817473</v>
      </c>
      <c r="AA237" s="77">
        <f t="shared" si="184"/>
        <v>317.61123239744398</v>
      </c>
      <c r="AB237" s="70">
        <f t="shared" si="185"/>
        <v>21.918442938953842</v>
      </c>
      <c r="AC237" s="72">
        <f t="shared" si="186"/>
        <v>0</v>
      </c>
      <c r="AD237" s="80">
        <f t="shared" si="187"/>
        <v>0</v>
      </c>
      <c r="AE237" s="89">
        <f>Fishery!X243</f>
        <v>14.285617208878534</v>
      </c>
      <c r="AF237" s="89">
        <f t="shared" si="200"/>
        <v>1.0448085964654972</v>
      </c>
      <c r="AG237" s="70">
        <f t="shared" si="201"/>
        <v>14.285617208878534</v>
      </c>
      <c r="AI237" s="56">
        <f t="shared" si="160"/>
        <v>104.48285964654973</v>
      </c>
      <c r="AK237" s="68">
        <f t="shared" si="192"/>
        <v>1E-3</v>
      </c>
      <c r="AL237" s="57">
        <f t="shared" si="161"/>
        <v>0</v>
      </c>
      <c r="AM237" s="58">
        <f t="shared" si="162"/>
        <v>0</v>
      </c>
      <c r="AN237" s="58">
        <f t="shared" si="163"/>
        <v>0</v>
      </c>
      <c r="AO237" s="20">
        <f t="shared" si="164"/>
        <v>0</v>
      </c>
      <c r="AP237" s="20">
        <f t="shared" si="165"/>
        <v>0</v>
      </c>
      <c r="AQ237" s="58">
        <f t="shared" si="195"/>
        <v>0</v>
      </c>
      <c r="AR237" s="59">
        <f t="shared" si="166"/>
        <v>0</v>
      </c>
      <c r="AS237" s="64">
        <f t="shared" si="196"/>
        <v>0</v>
      </c>
      <c r="AT237" s="58">
        <f t="shared" si="197"/>
        <v>0</v>
      </c>
      <c r="AU237" s="89">
        <f>Fishery!Y243</f>
        <v>1.7988936365838156E-4</v>
      </c>
      <c r="AV237" s="80">
        <f t="shared" si="198"/>
        <v>1.0000000000000001E-5</v>
      </c>
      <c r="AW237" s="70">
        <f t="shared" si="199"/>
        <v>1.7988936365838156E-4</v>
      </c>
      <c r="BC237" s="68">
        <f t="shared" si="193"/>
        <v>1E-3</v>
      </c>
      <c r="BD237" s="57">
        <f t="shared" si="167"/>
        <v>0</v>
      </c>
      <c r="BE237" s="58">
        <f t="shared" si="168"/>
        <v>0</v>
      </c>
      <c r="BF237" s="58">
        <f t="shared" si="169"/>
        <v>0</v>
      </c>
      <c r="BG237" s="58">
        <f t="shared" si="170"/>
        <v>0</v>
      </c>
      <c r="BH237" s="58">
        <f t="shared" si="188"/>
        <v>0</v>
      </c>
      <c r="BI237" s="70">
        <f t="shared" si="171"/>
        <v>0</v>
      </c>
      <c r="BJ237" s="72">
        <f t="shared" si="189"/>
        <v>0</v>
      </c>
      <c r="BK237" s="58">
        <f t="shared" si="156"/>
        <v>0</v>
      </c>
      <c r="BL237" s="80">
        <f>Fishery!Z243</f>
        <v>1.209824091039493E-4</v>
      </c>
      <c r="BM237" s="80">
        <f t="shared" si="190"/>
        <v>5.0000000000000004E-6</v>
      </c>
      <c r="BN237" s="70">
        <f t="shared" si="191"/>
        <v>1.209824091039493E-4</v>
      </c>
    </row>
    <row r="238" spans="1:66" x14ac:dyDescent="0.2">
      <c r="A238" s="4">
        <v>18</v>
      </c>
      <c r="B238">
        <v>5</v>
      </c>
      <c r="C238" s="9">
        <f t="shared" si="172"/>
        <v>4.166666666666667</v>
      </c>
      <c r="D238" s="9">
        <f t="shared" si="204"/>
        <v>2.1150000000000029</v>
      </c>
      <c r="E238" s="9">
        <f t="shared" si="205"/>
        <v>1.1347239609447468</v>
      </c>
      <c r="F238" s="9">
        <f t="shared" si="173"/>
        <v>4.166666666666667</v>
      </c>
      <c r="I238" s="68">
        <f t="shared" si="194"/>
        <v>170.20273775039144</v>
      </c>
      <c r="J238" s="85">
        <f t="shared" si="174"/>
        <v>107.7916812657661</v>
      </c>
      <c r="K238" s="89">
        <f t="shared" si="175"/>
        <v>284.52494702366931</v>
      </c>
      <c r="L238" s="80">
        <f t="shared" si="176"/>
        <v>0</v>
      </c>
      <c r="M238" s="86">
        <f t="shared" si="177"/>
        <v>392.31662828943541</v>
      </c>
      <c r="O238" s="68">
        <f t="shared" si="178"/>
        <v>79.164179943925575</v>
      </c>
      <c r="P238" s="76">
        <f t="shared" si="179"/>
        <v>107.7916812657661</v>
      </c>
      <c r="Q238" s="83">
        <f t="shared" si="157"/>
        <v>35.930560421922031</v>
      </c>
      <c r="R238" s="85">
        <f t="shared" si="180"/>
        <v>33.084344591668966</v>
      </c>
      <c r="S238" s="80">
        <f t="shared" si="181"/>
        <v>0</v>
      </c>
      <c r="T238" s="80">
        <f t="shared" si="182"/>
        <v>0</v>
      </c>
      <c r="U238" s="89">
        <f t="shared" si="202"/>
        <v>7.9164179943925577</v>
      </c>
      <c r="V238" s="70">
        <f t="shared" si="203"/>
        <v>33.084344591668966</v>
      </c>
      <c r="X238" s="68">
        <f t="shared" si="183"/>
        <v>104.48015950870588</v>
      </c>
      <c r="Y238" s="76">
        <f t="shared" si="158"/>
        <v>284.52494702366931</v>
      </c>
      <c r="Z238" s="77">
        <f t="shared" si="159"/>
        <v>33.084344591668966</v>
      </c>
      <c r="AA238" s="77">
        <f t="shared" si="184"/>
        <v>317.60929161533829</v>
      </c>
      <c r="AB238" s="70">
        <f t="shared" si="185"/>
        <v>21.918352262937951</v>
      </c>
      <c r="AC238" s="72">
        <f t="shared" si="186"/>
        <v>0</v>
      </c>
      <c r="AD238" s="80">
        <f t="shared" si="187"/>
        <v>0</v>
      </c>
      <c r="AE238" s="89">
        <f>Fishery!X244</f>
        <v>14.285521479371099</v>
      </c>
      <c r="AF238" s="89">
        <f t="shared" si="200"/>
        <v>1.0448015950870588</v>
      </c>
      <c r="AG238" s="70">
        <f t="shared" si="201"/>
        <v>14.285521479371099</v>
      </c>
      <c r="AI238" s="56">
        <f t="shared" si="160"/>
        <v>104.48215950870589</v>
      </c>
      <c r="AK238" s="68">
        <f t="shared" si="192"/>
        <v>1E-3</v>
      </c>
      <c r="AL238" s="57">
        <f t="shared" si="161"/>
        <v>0</v>
      </c>
      <c r="AM238" s="58">
        <f t="shared" si="162"/>
        <v>0</v>
      </c>
      <c r="AN238" s="58">
        <f t="shared" si="163"/>
        <v>0</v>
      </c>
      <c r="AO238" s="20">
        <f t="shared" si="164"/>
        <v>0</v>
      </c>
      <c r="AP238" s="20">
        <f t="shared" si="165"/>
        <v>0</v>
      </c>
      <c r="AQ238" s="58">
        <f t="shared" si="195"/>
        <v>0</v>
      </c>
      <c r="AR238" s="59">
        <f t="shared" si="166"/>
        <v>0</v>
      </c>
      <c r="AS238" s="64">
        <f t="shared" si="196"/>
        <v>0</v>
      </c>
      <c r="AT238" s="58">
        <f t="shared" si="197"/>
        <v>0</v>
      </c>
      <c r="AU238" s="89">
        <f>Fishery!Y244</f>
        <v>1.7988936365838156E-4</v>
      </c>
      <c r="AV238" s="80">
        <f t="shared" si="198"/>
        <v>1.0000000000000001E-5</v>
      </c>
      <c r="AW238" s="70">
        <f t="shared" si="199"/>
        <v>1.7988936365838156E-4</v>
      </c>
      <c r="BC238" s="68">
        <f t="shared" si="193"/>
        <v>1E-3</v>
      </c>
      <c r="BD238" s="57">
        <f t="shared" si="167"/>
        <v>0</v>
      </c>
      <c r="BE238" s="58">
        <f t="shared" si="168"/>
        <v>0</v>
      </c>
      <c r="BF238" s="58">
        <f t="shared" si="169"/>
        <v>0</v>
      </c>
      <c r="BG238" s="58">
        <f t="shared" si="170"/>
        <v>0</v>
      </c>
      <c r="BH238" s="58">
        <f t="shared" si="188"/>
        <v>0</v>
      </c>
      <c r="BI238" s="70">
        <f t="shared" si="171"/>
        <v>0</v>
      </c>
      <c r="BJ238" s="72">
        <f t="shared" si="189"/>
        <v>0</v>
      </c>
      <c r="BK238" s="58">
        <f t="shared" si="156"/>
        <v>0</v>
      </c>
      <c r="BL238" s="80">
        <f>Fishery!Z244</f>
        <v>1.209824091039493E-4</v>
      </c>
      <c r="BM238" s="80">
        <f t="shared" si="190"/>
        <v>5.0000000000000004E-6</v>
      </c>
      <c r="BN238" s="70">
        <f t="shared" si="191"/>
        <v>1.209824091039493E-4</v>
      </c>
    </row>
    <row r="239" spans="1:66" x14ac:dyDescent="0.2">
      <c r="A239" s="4">
        <v>18</v>
      </c>
      <c r="B239">
        <v>6</v>
      </c>
      <c r="C239" s="9">
        <f t="shared" si="172"/>
        <v>4.166666666666667</v>
      </c>
      <c r="D239" s="9">
        <f t="shared" si="204"/>
        <v>1.470000000000002</v>
      </c>
      <c r="E239" s="9">
        <f t="shared" si="205"/>
        <v>0.78867339129493041</v>
      </c>
      <c r="F239" s="9">
        <f t="shared" si="173"/>
        <v>4.166666666666667</v>
      </c>
      <c r="I239" s="68">
        <f t="shared" si="194"/>
        <v>170.20218682155686</v>
      </c>
      <c r="J239" s="85">
        <f t="shared" si="174"/>
        <v>107.79378664278707</v>
      </c>
      <c r="K239" s="89">
        <f t="shared" si="175"/>
        <v>284.52235846779513</v>
      </c>
      <c r="L239" s="80">
        <f t="shared" si="176"/>
        <v>0</v>
      </c>
      <c r="M239" s="86">
        <f t="shared" si="177"/>
        <v>392.31614511058217</v>
      </c>
      <c r="O239" s="68">
        <f t="shared" si="178"/>
        <v>79.165982423451524</v>
      </c>
      <c r="P239" s="76">
        <f t="shared" si="179"/>
        <v>107.79378664278707</v>
      </c>
      <c r="Q239" s="83">
        <f t="shared" si="157"/>
        <v>35.931262214262354</v>
      </c>
      <c r="R239" s="85">
        <f t="shared" si="180"/>
        <v>33.084903975346009</v>
      </c>
      <c r="S239" s="80">
        <f t="shared" si="181"/>
        <v>0</v>
      </c>
      <c r="T239" s="80">
        <f t="shared" si="182"/>
        <v>0</v>
      </c>
      <c r="U239" s="89">
        <f t="shared" si="202"/>
        <v>7.9165982423451524</v>
      </c>
      <c r="V239" s="70">
        <f t="shared" si="203"/>
        <v>33.084903975346009</v>
      </c>
      <c r="X239" s="68">
        <f t="shared" si="183"/>
        <v>104.4795471569402</v>
      </c>
      <c r="Y239" s="76">
        <f t="shared" si="158"/>
        <v>284.52235846779513</v>
      </c>
      <c r="Z239" s="77">
        <f t="shared" si="159"/>
        <v>33.084903975346009</v>
      </c>
      <c r="AA239" s="77">
        <f t="shared" si="184"/>
        <v>317.60726244314117</v>
      </c>
      <c r="AB239" s="70">
        <f t="shared" si="185"/>
        <v>21.918260401155447</v>
      </c>
      <c r="AC239" s="72">
        <f t="shared" si="186"/>
        <v>0</v>
      </c>
      <c r="AD239" s="80">
        <f t="shared" si="187"/>
        <v>0</v>
      </c>
      <c r="AE239" s="89">
        <f>Fishery!X245</f>
        <v>14.285437752811504</v>
      </c>
      <c r="AF239" s="89">
        <f t="shared" si="200"/>
        <v>1.0447954715694021</v>
      </c>
      <c r="AG239" s="70">
        <f t="shared" si="201"/>
        <v>14.285437752811504</v>
      </c>
      <c r="AI239" s="56">
        <f t="shared" si="160"/>
        <v>104.48154715694021</v>
      </c>
      <c r="AK239" s="68">
        <f t="shared" si="192"/>
        <v>1E-3</v>
      </c>
      <c r="AL239" s="57">
        <f t="shared" si="161"/>
        <v>0</v>
      </c>
      <c r="AM239" s="58">
        <f t="shared" si="162"/>
        <v>0</v>
      </c>
      <c r="AN239" s="58">
        <f t="shared" si="163"/>
        <v>0</v>
      </c>
      <c r="AO239" s="20">
        <f t="shared" si="164"/>
        <v>0</v>
      </c>
      <c r="AP239" s="20">
        <f t="shared" si="165"/>
        <v>0</v>
      </c>
      <c r="AQ239" s="58">
        <f t="shared" si="195"/>
        <v>0</v>
      </c>
      <c r="AR239" s="59">
        <f t="shared" si="166"/>
        <v>0</v>
      </c>
      <c r="AS239" s="64">
        <f t="shared" si="196"/>
        <v>0</v>
      </c>
      <c r="AT239" s="58">
        <f t="shared" si="197"/>
        <v>0</v>
      </c>
      <c r="AU239" s="89">
        <f>Fishery!Y245</f>
        <v>1.7988936365838156E-4</v>
      </c>
      <c r="AV239" s="80">
        <f t="shared" si="198"/>
        <v>1.0000000000000001E-5</v>
      </c>
      <c r="AW239" s="70">
        <f t="shared" si="199"/>
        <v>1.7988936365838156E-4</v>
      </c>
      <c r="BC239" s="68">
        <f t="shared" si="193"/>
        <v>1E-3</v>
      </c>
      <c r="BD239" s="57">
        <f t="shared" si="167"/>
        <v>0</v>
      </c>
      <c r="BE239" s="58">
        <f t="shared" si="168"/>
        <v>0</v>
      </c>
      <c r="BF239" s="58">
        <f t="shared" si="169"/>
        <v>0</v>
      </c>
      <c r="BG239" s="58">
        <f t="shared" si="170"/>
        <v>0</v>
      </c>
      <c r="BH239" s="58">
        <f t="shared" si="188"/>
        <v>0</v>
      </c>
      <c r="BI239" s="70">
        <f t="shared" si="171"/>
        <v>0</v>
      </c>
      <c r="BJ239" s="72">
        <f t="shared" si="189"/>
        <v>0</v>
      </c>
      <c r="BK239" s="58">
        <f t="shared" si="156"/>
        <v>0</v>
      </c>
      <c r="BL239" s="80">
        <f>Fishery!Z245</f>
        <v>1.209824091039493E-4</v>
      </c>
      <c r="BM239" s="80">
        <f t="shared" si="190"/>
        <v>5.0000000000000004E-6</v>
      </c>
      <c r="BN239" s="70">
        <f t="shared" si="191"/>
        <v>1.209824091039493E-4</v>
      </c>
    </row>
    <row r="240" spans="1:66" x14ac:dyDescent="0.2">
      <c r="A240" s="4">
        <v>18</v>
      </c>
      <c r="B240">
        <v>7</v>
      </c>
      <c r="C240" s="9">
        <f t="shared" si="172"/>
        <v>4.166666666666667</v>
      </c>
      <c r="D240" s="9">
        <f t="shared" si="204"/>
        <v>1.3149999999999995</v>
      </c>
      <c r="E240" s="9">
        <f t="shared" si="205"/>
        <v>0.70551395207675627</v>
      </c>
      <c r="F240" s="9">
        <f t="shared" si="173"/>
        <v>4.166666666666667</v>
      </c>
      <c r="I240" s="68">
        <f t="shared" si="194"/>
        <v>170.20116227882468</v>
      </c>
      <c r="J240" s="85">
        <f t="shared" si="174"/>
        <v>107.79562211737559</v>
      </c>
      <c r="K240" s="89">
        <f t="shared" si="175"/>
        <v>284.51916500228543</v>
      </c>
      <c r="L240" s="80">
        <f t="shared" si="176"/>
        <v>0</v>
      </c>
      <c r="M240" s="86">
        <f t="shared" si="177"/>
        <v>392.31478711966099</v>
      </c>
      <c r="O240" s="68">
        <f t="shared" si="178"/>
        <v>79.167806989461155</v>
      </c>
      <c r="P240" s="76">
        <f t="shared" si="179"/>
        <v>107.79562211737559</v>
      </c>
      <c r="Q240" s="83">
        <f t="shared" si="157"/>
        <v>35.931874039125198</v>
      </c>
      <c r="R240" s="85">
        <f t="shared" si="180"/>
        <v>33.085494302916935</v>
      </c>
      <c r="S240" s="80">
        <f t="shared" si="181"/>
        <v>0</v>
      </c>
      <c r="T240" s="80">
        <f t="shared" si="182"/>
        <v>0</v>
      </c>
      <c r="U240" s="89">
        <f t="shared" si="202"/>
        <v>7.9167806989461162</v>
      </c>
      <c r="V240" s="70">
        <f t="shared" si="203"/>
        <v>33.085494302916935</v>
      </c>
      <c r="X240" s="68">
        <f t="shared" si="183"/>
        <v>104.47900340134876</v>
      </c>
      <c r="Y240" s="76">
        <f t="shared" si="158"/>
        <v>284.51916500228543</v>
      </c>
      <c r="Z240" s="77">
        <f t="shared" si="159"/>
        <v>33.085494302916935</v>
      </c>
      <c r="AA240" s="77">
        <f t="shared" si="184"/>
        <v>317.60465930520235</v>
      </c>
      <c r="AB240" s="70">
        <f t="shared" si="185"/>
        <v>21.918134600507457</v>
      </c>
      <c r="AC240" s="72">
        <f t="shared" si="186"/>
        <v>0</v>
      </c>
      <c r="AD240" s="80">
        <f t="shared" si="187"/>
        <v>0</v>
      </c>
      <c r="AE240" s="89">
        <f>Fishery!X246</f>
        <v>14.285363405373506</v>
      </c>
      <c r="AF240" s="89">
        <f t="shared" si="200"/>
        <v>1.0447900340134877</v>
      </c>
      <c r="AG240" s="70">
        <f t="shared" si="201"/>
        <v>14.285363405373506</v>
      </c>
      <c r="AI240" s="56">
        <f t="shared" si="160"/>
        <v>104.48100340134877</v>
      </c>
      <c r="AK240" s="68">
        <f t="shared" si="192"/>
        <v>1E-3</v>
      </c>
      <c r="AL240" s="57">
        <f t="shared" si="161"/>
        <v>0</v>
      </c>
      <c r="AM240" s="58">
        <f t="shared" si="162"/>
        <v>0</v>
      </c>
      <c r="AN240" s="58">
        <f t="shared" si="163"/>
        <v>0</v>
      </c>
      <c r="AO240" s="20">
        <f t="shared" si="164"/>
        <v>0</v>
      </c>
      <c r="AP240" s="20">
        <f t="shared" si="165"/>
        <v>0</v>
      </c>
      <c r="AQ240" s="58">
        <f t="shared" si="195"/>
        <v>0</v>
      </c>
      <c r="AR240" s="59">
        <f t="shared" si="166"/>
        <v>0</v>
      </c>
      <c r="AS240" s="64">
        <f t="shared" si="196"/>
        <v>0</v>
      </c>
      <c r="AT240" s="58">
        <f t="shared" si="197"/>
        <v>0</v>
      </c>
      <c r="AU240" s="89">
        <f>Fishery!Y246</f>
        <v>1.7988936365838156E-4</v>
      </c>
      <c r="AV240" s="80">
        <f t="shared" si="198"/>
        <v>1.0000000000000001E-5</v>
      </c>
      <c r="AW240" s="70">
        <f t="shared" si="199"/>
        <v>1.7988936365838156E-4</v>
      </c>
      <c r="BC240" s="68">
        <f t="shared" si="193"/>
        <v>1E-3</v>
      </c>
      <c r="BD240" s="57">
        <f t="shared" si="167"/>
        <v>0</v>
      </c>
      <c r="BE240" s="58">
        <f t="shared" si="168"/>
        <v>0</v>
      </c>
      <c r="BF240" s="58">
        <f t="shared" si="169"/>
        <v>0</v>
      </c>
      <c r="BG240" s="58">
        <f t="shared" si="170"/>
        <v>0</v>
      </c>
      <c r="BH240" s="58">
        <f t="shared" si="188"/>
        <v>0</v>
      </c>
      <c r="BI240" s="70">
        <f t="shared" si="171"/>
        <v>0</v>
      </c>
      <c r="BJ240" s="72">
        <f t="shared" si="189"/>
        <v>0</v>
      </c>
      <c r="BK240" s="58">
        <f t="shared" si="156"/>
        <v>0</v>
      </c>
      <c r="BL240" s="80">
        <f>Fishery!Z246</f>
        <v>1.209824091039493E-4</v>
      </c>
      <c r="BM240" s="80">
        <f t="shared" si="190"/>
        <v>5.0000000000000004E-6</v>
      </c>
      <c r="BN240" s="70">
        <f t="shared" si="191"/>
        <v>1.209824091039493E-4</v>
      </c>
    </row>
    <row r="241" spans="1:66" x14ac:dyDescent="0.2">
      <c r="A241" s="4">
        <v>18</v>
      </c>
      <c r="B241">
        <v>8</v>
      </c>
      <c r="C241" s="9">
        <f t="shared" si="172"/>
        <v>4.166666666666667</v>
      </c>
      <c r="D241" s="9">
        <f t="shared" si="204"/>
        <v>1.6500000000000015</v>
      </c>
      <c r="E241" s="9">
        <f t="shared" si="205"/>
        <v>0.8852456432902277</v>
      </c>
      <c r="F241" s="9">
        <f t="shared" si="173"/>
        <v>4.166666666666667</v>
      </c>
      <c r="I241" s="68">
        <f t="shared" si="194"/>
        <v>170.19967046553447</v>
      </c>
      <c r="J241" s="85">
        <f t="shared" si="174"/>
        <v>107.79703566723686</v>
      </c>
      <c r="K241" s="89">
        <f t="shared" si="175"/>
        <v>284.51527781515387</v>
      </c>
      <c r="L241" s="80">
        <f t="shared" si="176"/>
        <v>0</v>
      </c>
      <c r="M241" s="86">
        <f t="shared" si="177"/>
        <v>392.31231348239072</v>
      </c>
      <c r="O241" s="68">
        <f t="shared" si="178"/>
        <v>79.169539056970308</v>
      </c>
      <c r="P241" s="76">
        <f t="shared" si="179"/>
        <v>107.79703566723686</v>
      </c>
      <c r="Q241" s="83">
        <f t="shared" si="157"/>
        <v>35.932345222412287</v>
      </c>
      <c r="R241" s="85">
        <f t="shared" si="180"/>
        <v>33.086056127019489</v>
      </c>
      <c r="S241" s="80">
        <f t="shared" si="181"/>
        <v>0</v>
      </c>
      <c r="T241" s="80">
        <f t="shared" si="182"/>
        <v>0</v>
      </c>
      <c r="U241" s="89">
        <f t="shared" si="202"/>
        <v>7.9169539056970315</v>
      </c>
      <c r="V241" s="70">
        <f t="shared" si="203"/>
        <v>33.086056127019489</v>
      </c>
      <c r="X241" s="68">
        <f t="shared" si="183"/>
        <v>104.47849173155726</v>
      </c>
      <c r="Y241" s="76">
        <f t="shared" si="158"/>
        <v>284.51527781515387</v>
      </c>
      <c r="Z241" s="77">
        <f t="shared" si="159"/>
        <v>33.086056127019489</v>
      </c>
      <c r="AA241" s="77">
        <f t="shared" si="184"/>
        <v>317.60133394217337</v>
      </c>
      <c r="AB241" s="70">
        <f t="shared" si="185"/>
        <v>21.917961879324551</v>
      </c>
      <c r="AC241" s="72">
        <f t="shared" si="186"/>
        <v>0</v>
      </c>
      <c r="AD241" s="80">
        <f t="shared" si="187"/>
        <v>0</v>
      </c>
      <c r="AE241" s="89">
        <f>Fishery!X247</f>
        <v>14.285293445011353</v>
      </c>
      <c r="AF241" s="89">
        <f t="shared" si="200"/>
        <v>1.0447849173155725</v>
      </c>
      <c r="AG241" s="70">
        <f t="shared" si="201"/>
        <v>14.285293445011353</v>
      </c>
      <c r="AI241" s="56">
        <f t="shared" si="160"/>
        <v>104.48049173155727</v>
      </c>
      <c r="AK241" s="68">
        <f t="shared" si="192"/>
        <v>1E-3</v>
      </c>
      <c r="AL241" s="57">
        <f t="shared" si="161"/>
        <v>0</v>
      </c>
      <c r="AM241" s="58">
        <f t="shared" si="162"/>
        <v>0</v>
      </c>
      <c r="AN241" s="58">
        <f t="shared" si="163"/>
        <v>0</v>
      </c>
      <c r="AO241" s="20">
        <f t="shared" si="164"/>
        <v>0</v>
      </c>
      <c r="AP241" s="20">
        <f t="shared" si="165"/>
        <v>0</v>
      </c>
      <c r="AQ241" s="58">
        <f t="shared" si="195"/>
        <v>0</v>
      </c>
      <c r="AR241" s="59">
        <f t="shared" si="166"/>
        <v>0</v>
      </c>
      <c r="AS241" s="64">
        <f t="shared" si="196"/>
        <v>0</v>
      </c>
      <c r="AT241" s="58">
        <f t="shared" si="197"/>
        <v>0</v>
      </c>
      <c r="AU241" s="89">
        <f>Fishery!Y247</f>
        <v>1.7988936365838156E-4</v>
      </c>
      <c r="AV241" s="80">
        <f t="shared" si="198"/>
        <v>1.0000000000000001E-5</v>
      </c>
      <c r="AW241" s="70">
        <f t="shared" si="199"/>
        <v>1.7988936365838156E-4</v>
      </c>
      <c r="BC241" s="68">
        <f t="shared" si="193"/>
        <v>1E-3</v>
      </c>
      <c r="BD241" s="57">
        <f t="shared" si="167"/>
        <v>0</v>
      </c>
      <c r="BE241" s="58">
        <f t="shared" si="168"/>
        <v>0</v>
      </c>
      <c r="BF241" s="58">
        <f t="shared" si="169"/>
        <v>0</v>
      </c>
      <c r="BG241" s="58">
        <f t="shared" si="170"/>
        <v>0</v>
      </c>
      <c r="BH241" s="58">
        <f t="shared" si="188"/>
        <v>0</v>
      </c>
      <c r="BI241" s="70">
        <f t="shared" si="171"/>
        <v>0</v>
      </c>
      <c r="BJ241" s="72">
        <f t="shared" si="189"/>
        <v>0</v>
      </c>
      <c r="BK241" s="58">
        <f t="shared" si="156"/>
        <v>0</v>
      </c>
      <c r="BL241" s="80">
        <f>Fishery!Z247</f>
        <v>1.209824091039493E-4</v>
      </c>
      <c r="BM241" s="80">
        <f t="shared" si="190"/>
        <v>5.0000000000000004E-6</v>
      </c>
      <c r="BN241" s="70">
        <f t="shared" si="191"/>
        <v>1.209824091039493E-4</v>
      </c>
    </row>
    <row r="242" spans="1:66" x14ac:dyDescent="0.2">
      <c r="A242" s="4">
        <v>18</v>
      </c>
      <c r="B242">
        <v>9</v>
      </c>
      <c r="C242" s="9">
        <f t="shared" si="172"/>
        <v>4.166666666666667</v>
      </c>
      <c r="D242" s="9">
        <f t="shared" si="204"/>
        <v>2.4750000000000023</v>
      </c>
      <c r="E242" s="9">
        <f t="shared" si="205"/>
        <v>1.3278684649353416</v>
      </c>
      <c r="F242" s="9">
        <f t="shared" si="173"/>
        <v>4.166666666666667</v>
      </c>
      <c r="I242" s="68">
        <f t="shared" si="194"/>
        <v>170.1979449287777</v>
      </c>
      <c r="J242" s="85">
        <f t="shared" si="174"/>
        <v>107.79804219549108</v>
      </c>
      <c r="K242" s="89">
        <f t="shared" si="175"/>
        <v>284.5109857183383</v>
      </c>
      <c r="L242" s="80">
        <f t="shared" si="176"/>
        <v>0</v>
      </c>
      <c r="M242" s="86">
        <f t="shared" si="177"/>
        <v>392.30902791382937</v>
      </c>
      <c r="O242" s="68">
        <f t="shared" si="178"/>
        <v>79.171080943868802</v>
      </c>
      <c r="P242" s="76">
        <f t="shared" si="179"/>
        <v>107.79804219549108</v>
      </c>
      <c r="Q242" s="83">
        <f t="shared" si="157"/>
        <v>35.932680731830359</v>
      </c>
      <c r="R242" s="85">
        <f t="shared" si="180"/>
        <v>33.086536810348186</v>
      </c>
      <c r="S242" s="80">
        <f t="shared" si="181"/>
        <v>0</v>
      </c>
      <c r="T242" s="80">
        <f t="shared" si="182"/>
        <v>0</v>
      </c>
      <c r="U242" s="89">
        <f t="shared" si="202"/>
        <v>7.9171080943868803</v>
      </c>
      <c r="V242" s="70">
        <f t="shared" si="203"/>
        <v>33.086536810348186</v>
      </c>
      <c r="X242" s="68">
        <f t="shared" si="183"/>
        <v>104.4779748359318</v>
      </c>
      <c r="Y242" s="76">
        <f t="shared" si="158"/>
        <v>284.5109857183383</v>
      </c>
      <c r="Z242" s="77">
        <f t="shared" si="159"/>
        <v>33.086536810348186</v>
      </c>
      <c r="AA242" s="77">
        <f t="shared" si="184"/>
        <v>317.59752252868651</v>
      </c>
      <c r="AB242" s="70">
        <f t="shared" si="185"/>
        <v>21.917753708689666</v>
      </c>
      <c r="AC242" s="72">
        <f t="shared" si="186"/>
        <v>0</v>
      </c>
      <c r="AD242" s="80">
        <f t="shared" si="187"/>
        <v>0</v>
      </c>
      <c r="AE242" s="89">
        <f>Fishery!X248</f>
        <v>14.285222770123465</v>
      </c>
      <c r="AF242" s="89">
        <f t="shared" si="200"/>
        <v>1.044779748359318</v>
      </c>
      <c r="AG242" s="70">
        <f t="shared" si="201"/>
        <v>14.285222770123465</v>
      </c>
      <c r="AI242" s="56">
        <f t="shared" si="160"/>
        <v>104.47997483593181</v>
      </c>
      <c r="AK242" s="68">
        <f t="shared" si="192"/>
        <v>1E-3</v>
      </c>
      <c r="AL242" s="57">
        <f t="shared" si="161"/>
        <v>0</v>
      </c>
      <c r="AM242" s="58">
        <f t="shared" si="162"/>
        <v>0</v>
      </c>
      <c r="AN242" s="58">
        <f t="shared" si="163"/>
        <v>0</v>
      </c>
      <c r="AO242" s="20">
        <f t="shared" si="164"/>
        <v>0</v>
      </c>
      <c r="AP242" s="20">
        <f t="shared" si="165"/>
        <v>0</v>
      </c>
      <c r="AQ242" s="58">
        <f t="shared" si="195"/>
        <v>0</v>
      </c>
      <c r="AR242" s="59">
        <f t="shared" si="166"/>
        <v>0</v>
      </c>
      <c r="AS242" s="64">
        <f t="shared" si="196"/>
        <v>0</v>
      </c>
      <c r="AT242" s="58">
        <f t="shared" si="197"/>
        <v>0</v>
      </c>
      <c r="AU242" s="89">
        <f>Fishery!Y248</f>
        <v>1.7988936365838156E-4</v>
      </c>
      <c r="AV242" s="80">
        <f t="shared" si="198"/>
        <v>1.0000000000000001E-5</v>
      </c>
      <c r="AW242" s="70">
        <f t="shared" si="199"/>
        <v>1.7988936365838156E-4</v>
      </c>
      <c r="BC242" s="68">
        <f t="shared" si="193"/>
        <v>1E-3</v>
      </c>
      <c r="BD242" s="57">
        <f t="shared" si="167"/>
        <v>0</v>
      </c>
      <c r="BE242" s="58">
        <f t="shared" si="168"/>
        <v>0</v>
      </c>
      <c r="BF242" s="58">
        <f t="shared" si="169"/>
        <v>0</v>
      </c>
      <c r="BG242" s="58">
        <f t="shared" si="170"/>
        <v>0</v>
      </c>
      <c r="BH242" s="58">
        <f t="shared" si="188"/>
        <v>0</v>
      </c>
      <c r="BI242" s="70">
        <f t="shared" si="171"/>
        <v>0</v>
      </c>
      <c r="BJ242" s="72">
        <f t="shared" si="189"/>
        <v>0</v>
      </c>
      <c r="BK242" s="58">
        <f t="shared" si="156"/>
        <v>0</v>
      </c>
      <c r="BL242" s="80">
        <f>Fishery!Z248</f>
        <v>1.209824091039493E-4</v>
      </c>
      <c r="BM242" s="80">
        <f t="shared" si="190"/>
        <v>5.0000000000000004E-6</v>
      </c>
      <c r="BN242" s="70">
        <f t="shared" si="191"/>
        <v>1.209824091039493E-4</v>
      </c>
    </row>
    <row r="243" spans="1:66" x14ac:dyDescent="0.2">
      <c r="A243" s="4">
        <v>18</v>
      </c>
      <c r="B243">
        <v>10</v>
      </c>
      <c r="C243" s="9">
        <f t="shared" si="172"/>
        <v>4.166666666666667</v>
      </c>
      <c r="D243" s="9">
        <f t="shared" si="204"/>
        <v>3.7900000000000045</v>
      </c>
      <c r="E243" s="9">
        <f t="shared" si="205"/>
        <v>2.0333824170120991</v>
      </c>
      <c r="F243" s="9">
        <f t="shared" si="173"/>
        <v>4.166666666666667</v>
      </c>
      <c r="I243" s="68">
        <f t="shared" si="194"/>
        <v>170.19633098332744</v>
      </c>
      <c r="J243" s="85">
        <f t="shared" si="174"/>
        <v>107.79881009360402</v>
      </c>
      <c r="K243" s="89">
        <f t="shared" si="175"/>
        <v>284.5068060286402</v>
      </c>
      <c r="L243" s="80">
        <f t="shared" si="176"/>
        <v>0</v>
      </c>
      <c r="M243" s="86">
        <f t="shared" si="177"/>
        <v>392.3056161222442</v>
      </c>
      <c r="O243" s="68">
        <f t="shared" si="178"/>
        <v>79.172395690601036</v>
      </c>
      <c r="P243" s="76">
        <f t="shared" si="179"/>
        <v>107.79881009360402</v>
      </c>
      <c r="Q243" s="83">
        <f t="shared" si="157"/>
        <v>35.932936697868008</v>
      </c>
      <c r="R243" s="85">
        <f t="shared" si="180"/>
        <v>33.08691393849017</v>
      </c>
      <c r="S243" s="80">
        <f t="shared" si="181"/>
        <v>0</v>
      </c>
      <c r="T243" s="80">
        <f t="shared" si="182"/>
        <v>0</v>
      </c>
      <c r="U243" s="89">
        <f t="shared" si="202"/>
        <v>7.9172395690601043</v>
      </c>
      <c r="V243" s="70">
        <f t="shared" si="203"/>
        <v>33.08691393849017</v>
      </c>
      <c r="X243" s="68">
        <f t="shared" si="183"/>
        <v>104.4774307063759</v>
      </c>
      <c r="Y243" s="76">
        <f t="shared" si="158"/>
        <v>284.5068060286402</v>
      </c>
      <c r="Z243" s="77">
        <f t="shared" si="159"/>
        <v>33.08691393849017</v>
      </c>
      <c r="AA243" s="77">
        <f t="shared" si="184"/>
        <v>317.59371996713037</v>
      </c>
      <c r="AB243" s="70">
        <f t="shared" si="185"/>
        <v>21.917539619101284</v>
      </c>
      <c r="AC243" s="72">
        <f t="shared" si="186"/>
        <v>0</v>
      </c>
      <c r="AD243" s="80">
        <f t="shared" si="187"/>
        <v>0</v>
      </c>
      <c r="AE243" s="89">
        <f>Fishery!X249</f>
        <v>14.285148371553486</v>
      </c>
      <c r="AF243" s="89">
        <f t="shared" si="200"/>
        <v>1.044774307063759</v>
      </c>
      <c r="AG243" s="70">
        <f t="shared" si="201"/>
        <v>14.285148371553486</v>
      </c>
      <c r="AI243" s="56">
        <f t="shared" si="160"/>
        <v>104.47943070637591</v>
      </c>
      <c r="AK243" s="68">
        <f t="shared" si="192"/>
        <v>1E-3</v>
      </c>
      <c r="AL243" s="57">
        <f t="shared" si="161"/>
        <v>0</v>
      </c>
      <c r="AM243" s="58">
        <f t="shared" si="162"/>
        <v>0</v>
      </c>
      <c r="AN243" s="58">
        <f t="shared" si="163"/>
        <v>0</v>
      </c>
      <c r="AO243" s="20">
        <f t="shared" si="164"/>
        <v>0</v>
      </c>
      <c r="AP243" s="20">
        <f t="shared" si="165"/>
        <v>0</v>
      </c>
      <c r="AQ243" s="58">
        <f t="shared" si="195"/>
        <v>0</v>
      </c>
      <c r="AR243" s="59">
        <f t="shared" si="166"/>
        <v>0</v>
      </c>
      <c r="AS243" s="64">
        <f t="shared" si="196"/>
        <v>0</v>
      </c>
      <c r="AT243" s="58">
        <f t="shared" si="197"/>
        <v>0</v>
      </c>
      <c r="AU243" s="89">
        <f>Fishery!Y249</f>
        <v>1.7988936365838156E-4</v>
      </c>
      <c r="AV243" s="80">
        <f t="shared" si="198"/>
        <v>1.0000000000000001E-5</v>
      </c>
      <c r="AW243" s="70">
        <f t="shared" si="199"/>
        <v>1.7988936365838156E-4</v>
      </c>
      <c r="BC243" s="68">
        <f t="shared" si="193"/>
        <v>1E-3</v>
      </c>
      <c r="BD243" s="57">
        <f t="shared" si="167"/>
        <v>0</v>
      </c>
      <c r="BE243" s="58">
        <f t="shared" si="168"/>
        <v>0</v>
      </c>
      <c r="BF243" s="58">
        <f t="shared" si="169"/>
        <v>0</v>
      </c>
      <c r="BG243" s="58">
        <f t="shared" si="170"/>
        <v>0</v>
      </c>
      <c r="BH243" s="58">
        <f t="shared" si="188"/>
        <v>0</v>
      </c>
      <c r="BI243" s="70">
        <f t="shared" si="171"/>
        <v>0</v>
      </c>
      <c r="BJ243" s="72">
        <f t="shared" si="189"/>
        <v>0</v>
      </c>
      <c r="BK243" s="58">
        <f t="shared" si="156"/>
        <v>0</v>
      </c>
      <c r="BL243" s="80">
        <f>Fishery!Z249</f>
        <v>1.209824091039493E-4</v>
      </c>
      <c r="BM243" s="80">
        <f t="shared" si="190"/>
        <v>5.0000000000000004E-6</v>
      </c>
      <c r="BN243" s="70">
        <f t="shared" si="191"/>
        <v>1.209824091039493E-4</v>
      </c>
    </row>
    <row r="244" spans="1:66" x14ac:dyDescent="0.2">
      <c r="A244" s="4">
        <v>18</v>
      </c>
      <c r="B244">
        <v>11</v>
      </c>
      <c r="C244" s="9">
        <f t="shared" si="172"/>
        <v>4.166666666666667</v>
      </c>
      <c r="D244" s="9">
        <f t="shared" si="204"/>
        <v>5.5949999999999998</v>
      </c>
      <c r="E244" s="9">
        <f t="shared" si="205"/>
        <v>3.0017874995204963</v>
      </c>
      <c r="F244" s="9">
        <f t="shared" si="173"/>
        <v>4.166666666666667</v>
      </c>
      <c r="I244" s="68">
        <f t="shared" si="194"/>
        <v>170.1951262311604</v>
      </c>
      <c r="J244" s="85">
        <f t="shared" si="174"/>
        <v>107.79958025095888</v>
      </c>
      <c r="K244" s="89">
        <f t="shared" si="175"/>
        <v>284.50324127697598</v>
      </c>
      <c r="L244" s="80">
        <f t="shared" si="176"/>
        <v>0</v>
      </c>
      <c r="M244" s="86">
        <f t="shared" si="177"/>
        <v>392.30282152793484</v>
      </c>
      <c r="O244" s="68">
        <f t="shared" si="178"/>
        <v>79.173521767409937</v>
      </c>
      <c r="P244" s="76">
        <f t="shared" si="179"/>
        <v>107.79958025095888</v>
      </c>
      <c r="Q244" s="83">
        <f t="shared" si="157"/>
        <v>35.933193416986292</v>
      </c>
      <c r="R244" s="85">
        <f t="shared" si="180"/>
        <v>33.08720417696852</v>
      </c>
      <c r="S244" s="80">
        <f t="shared" si="181"/>
        <v>0</v>
      </c>
      <c r="T244" s="80">
        <f t="shared" si="182"/>
        <v>0</v>
      </c>
      <c r="U244" s="89">
        <f t="shared" si="202"/>
        <v>7.9173521767409945</v>
      </c>
      <c r="V244" s="70">
        <f t="shared" si="203"/>
        <v>33.08720417696852</v>
      </c>
      <c r="X244" s="68">
        <f t="shared" si="183"/>
        <v>104.47686119789402</v>
      </c>
      <c r="Y244" s="76">
        <f t="shared" si="158"/>
        <v>284.50324127697598</v>
      </c>
      <c r="Z244" s="77">
        <f t="shared" si="159"/>
        <v>33.08720417696852</v>
      </c>
      <c r="AA244" s="77">
        <f t="shared" si="184"/>
        <v>317.59044545394448</v>
      </c>
      <c r="AB244" s="70">
        <f t="shared" si="185"/>
        <v>21.917353101932065</v>
      </c>
      <c r="AC244" s="72">
        <f t="shared" si="186"/>
        <v>0</v>
      </c>
      <c r="AD244" s="80">
        <f t="shared" si="187"/>
        <v>0</v>
      </c>
      <c r="AE244" s="89">
        <f>Fishery!X250</f>
        <v>14.285070502935284</v>
      </c>
      <c r="AF244" s="89">
        <f t="shared" si="200"/>
        <v>1.0447686119789403</v>
      </c>
      <c r="AG244" s="70">
        <f t="shared" si="201"/>
        <v>14.285070502935284</v>
      </c>
      <c r="AI244" s="56">
        <f t="shared" si="160"/>
        <v>104.47886119789403</v>
      </c>
      <c r="AK244" s="68">
        <f t="shared" si="192"/>
        <v>1E-3</v>
      </c>
      <c r="AL244" s="57">
        <f t="shared" si="161"/>
        <v>0</v>
      </c>
      <c r="AM244" s="58">
        <f t="shared" si="162"/>
        <v>0</v>
      </c>
      <c r="AN244" s="58">
        <f t="shared" si="163"/>
        <v>0</v>
      </c>
      <c r="AO244" s="20">
        <f t="shared" si="164"/>
        <v>0</v>
      </c>
      <c r="AP244" s="20">
        <f t="shared" si="165"/>
        <v>0</v>
      </c>
      <c r="AQ244" s="58">
        <f t="shared" si="195"/>
        <v>0</v>
      </c>
      <c r="AR244" s="59">
        <f t="shared" si="166"/>
        <v>0</v>
      </c>
      <c r="AS244" s="64">
        <f t="shared" si="196"/>
        <v>0</v>
      </c>
      <c r="AT244" s="58">
        <f t="shared" si="197"/>
        <v>0</v>
      </c>
      <c r="AU244" s="89">
        <f>Fishery!Y250</f>
        <v>1.7988936365838156E-4</v>
      </c>
      <c r="AV244" s="80">
        <f t="shared" si="198"/>
        <v>1.0000000000000001E-5</v>
      </c>
      <c r="AW244" s="70">
        <f t="shared" si="199"/>
        <v>1.7988936365838156E-4</v>
      </c>
      <c r="BC244" s="68">
        <f t="shared" si="193"/>
        <v>1E-3</v>
      </c>
      <c r="BD244" s="57">
        <f t="shared" si="167"/>
        <v>0</v>
      </c>
      <c r="BE244" s="58">
        <f t="shared" si="168"/>
        <v>0</v>
      </c>
      <c r="BF244" s="58">
        <f t="shared" si="169"/>
        <v>0</v>
      </c>
      <c r="BG244" s="58">
        <f t="shared" si="170"/>
        <v>0</v>
      </c>
      <c r="BH244" s="58">
        <f t="shared" si="188"/>
        <v>0</v>
      </c>
      <c r="BI244" s="70">
        <f t="shared" si="171"/>
        <v>0</v>
      </c>
      <c r="BJ244" s="72">
        <f t="shared" si="189"/>
        <v>0</v>
      </c>
      <c r="BK244" s="58">
        <f t="shared" si="156"/>
        <v>0</v>
      </c>
      <c r="BL244" s="80">
        <f>Fishery!Z250</f>
        <v>1.209824091039493E-4</v>
      </c>
      <c r="BM244" s="80">
        <f t="shared" si="190"/>
        <v>5.0000000000000004E-6</v>
      </c>
      <c r="BN244" s="70">
        <f t="shared" si="191"/>
        <v>1.209824091039493E-4</v>
      </c>
    </row>
    <row r="245" spans="1:66" x14ac:dyDescent="0.2">
      <c r="A245" s="5">
        <v>18</v>
      </c>
      <c r="B245" s="2">
        <v>12</v>
      </c>
      <c r="C245" s="9">
        <f t="shared" si="172"/>
        <v>4.166666666666667</v>
      </c>
      <c r="D245" s="9">
        <f t="shared" si="204"/>
        <v>7.8900000000000023</v>
      </c>
      <c r="E245" s="9">
        <f t="shared" si="205"/>
        <v>4.2330837124605409</v>
      </c>
      <c r="F245" s="9">
        <f t="shared" si="173"/>
        <v>4.166666666666667</v>
      </c>
      <c r="I245" s="68">
        <f t="shared" si="194"/>
        <v>170.19444995181854</v>
      </c>
      <c r="J245" s="85">
        <f t="shared" si="174"/>
        <v>107.80055671427037</v>
      </c>
      <c r="K245" s="89">
        <f t="shared" si="175"/>
        <v>284.50055427465884</v>
      </c>
      <c r="L245" s="80">
        <f t="shared" si="176"/>
        <v>0</v>
      </c>
      <c r="M245" s="86">
        <f t="shared" si="177"/>
        <v>392.30111098892922</v>
      </c>
      <c r="O245" s="68">
        <f t="shared" si="178"/>
        <v>79.174553536255388</v>
      </c>
      <c r="P245" s="76">
        <f t="shared" si="179"/>
        <v>107.80055671427037</v>
      </c>
      <c r="Q245" s="83">
        <f t="shared" si="157"/>
        <v>35.933518904756788</v>
      </c>
      <c r="R245" s="85">
        <f t="shared" si="180"/>
        <v>33.087454338096975</v>
      </c>
      <c r="S245" s="80">
        <f t="shared" si="181"/>
        <v>0</v>
      </c>
      <c r="T245" s="80">
        <f t="shared" si="182"/>
        <v>0</v>
      </c>
      <c r="U245" s="89">
        <f t="shared" si="202"/>
        <v>7.917455353625539</v>
      </c>
      <c r="V245" s="70">
        <f t="shared" si="203"/>
        <v>33.087454338096975</v>
      </c>
      <c r="X245" s="68">
        <f t="shared" si="183"/>
        <v>104.47628960403817</v>
      </c>
      <c r="Y245" s="76">
        <f t="shared" si="158"/>
        <v>284.50055427465884</v>
      </c>
      <c r="Z245" s="77">
        <f t="shared" si="159"/>
        <v>33.087454338096975</v>
      </c>
      <c r="AA245" s="77">
        <f t="shared" si="184"/>
        <v>317.5880086127558</v>
      </c>
      <c r="AB245" s="70">
        <f t="shared" si="185"/>
        <v>21.917216434428298</v>
      </c>
      <c r="AC245" s="72">
        <f t="shared" si="186"/>
        <v>0</v>
      </c>
      <c r="AD245" s="80">
        <f t="shared" si="187"/>
        <v>0</v>
      </c>
      <c r="AE245" s="89">
        <f>Fishery!X251</f>
        <v>14.284992349184911</v>
      </c>
      <c r="AF245" s="89">
        <f t="shared" si="200"/>
        <v>1.0447628960403816</v>
      </c>
      <c r="AG245" s="70">
        <f t="shared" si="201"/>
        <v>14.284992349184911</v>
      </c>
      <c r="AI245" s="56">
        <f t="shared" si="160"/>
        <v>104.47828960403818</v>
      </c>
      <c r="AK245" s="68">
        <f t="shared" si="192"/>
        <v>1E-3</v>
      </c>
      <c r="AL245" s="57">
        <f t="shared" si="161"/>
        <v>0</v>
      </c>
      <c r="AM245" s="58">
        <f t="shared" si="162"/>
        <v>0</v>
      </c>
      <c r="AN245" s="58">
        <f t="shared" si="163"/>
        <v>0</v>
      </c>
      <c r="AO245" s="20">
        <f t="shared" si="164"/>
        <v>0</v>
      </c>
      <c r="AP245" s="20">
        <f t="shared" si="165"/>
        <v>0</v>
      </c>
      <c r="AQ245" s="58">
        <f t="shared" si="195"/>
        <v>0</v>
      </c>
      <c r="AR245" s="59">
        <f t="shared" si="166"/>
        <v>0</v>
      </c>
      <c r="AS245" s="64">
        <f t="shared" si="196"/>
        <v>0</v>
      </c>
      <c r="AT245" s="58">
        <f t="shared" si="197"/>
        <v>0</v>
      </c>
      <c r="AU245" s="89">
        <f>Fishery!Y251</f>
        <v>1.7988936365838156E-4</v>
      </c>
      <c r="AV245" s="80">
        <f t="shared" si="198"/>
        <v>1.0000000000000001E-5</v>
      </c>
      <c r="AW245" s="70">
        <f t="shared" si="199"/>
        <v>1.7988936365838156E-4</v>
      </c>
      <c r="BC245" s="68">
        <f t="shared" si="193"/>
        <v>1E-3</v>
      </c>
      <c r="BD245" s="57">
        <f t="shared" si="167"/>
        <v>0</v>
      </c>
      <c r="BE245" s="58">
        <f t="shared" si="168"/>
        <v>0</v>
      </c>
      <c r="BF245" s="58">
        <f t="shared" si="169"/>
        <v>0</v>
      </c>
      <c r="BG245" s="58">
        <f t="shared" si="170"/>
        <v>0</v>
      </c>
      <c r="BH245" s="58">
        <f t="shared" si="188"/>
        <v>0</v>
      </c>
      <c r="BI245" s="70">
        <f t="shared" si="171"/>
        <v>0</v>
      </c>
      <c r="BJ245" s="72">
        <f t="shared" si="189"/>
        <v>0</v>
      </c>
      <c r="BK245" s="58">
        <f t="shared" si="156"/>
        <v>0</v>
      </c>
      <c r="BL245" s="80">
        <f>Fishery!Z251</f>
        <v>1.209824091039493E-4</v>
      </c>
      <c r="BM245" s="80">
        <f t="shared" si="190"/>
        <v>5.0000000000000004E-6</v>
      </c>
      <c r="BN245" s="70">
        <f t="shared" si="191"/>
        <v>1.209824091039493E-4</v>
      </c>
    </row>
    <row r="246" spans="1:66" x14ac:dyDescent="0.2">
      <c r="A246" s="3">
        <v>19</v>
      </c>
      <c r="B246">
        <v>1</v>
      </c>
      <c r="C246" s="9">
        <f t="shared" si="172"/>
        <v>4.166666666666667</v>
      </c>
      <c r="D246" s="9">
        <f t="shared" si="204"/>
        <v>8.6</v>
      </c>
      <c r="E246" s="9">
        <f t="shared" si="205"/>
        <v>10.679859101845059</v>
      </c>
      <c r="F246" s="9">
        <f t="shared" si="173"/>
        <v>4.166666666666667</v>
      </c>
      <c r="I246" s="68">
        <f t="shared" si="194"/>
        <v>170.1941979553234</v>
      </c>
      <c r="J246" s="85">
        <f t="shared" si="174"/>
        <v>107.8018189034499</v>
      </c>
      <c r="K246" s="89">
        <f t="shared" si="175"/>
        <v>284.49866050334219</v>
      </c>
      <c r="L246" s="80">
        <f t="shared" si="176"/>
        <v>0</v>
      </c>
      <c r="M246" s="86">
        <f t="shared" si="177"/>
        <v>392.30047940679208</v>
      </c>
      <c r="O246" s="68">
        <f t="shared" si="178"/>
        <v>79.175597786644488</v>
      </c>
      <c r="P246" s="76">
        <f t="shared" si="179"/>
        <v>107.8018189034499</v>
      </c>
      <c r="Q246" s="83">
        <f t="shared" si="157"/>
        <v>35.933939634483302</v>
      </c>
      <c r="R246" s="85">
        <f t="shared" si="180"/>
        <v>33.087719477905942</v>
      </c>
      <c r="S246" s="80">
        <f t="shared" si="181"/>
        <v>0</v>
      </c>
      <c r="T246" s="80">
        <f t="shared" si="182"/>
        <v>0</v>
      </c>
      <c r="U246" s="89">
        <f t="shared" si="202"/>
        <v>7.9175597786644492</v>
      </c>
      <c r="V246" s="70">
        <f t="shared" si="203"/>
        <v>33.087719477905942</v>
      </c>
      <c r="X246" s="68">
        <f t="shared" si="183"/>
        <v>104.47574885088918</v>
      </c>
      <c r="Y246" s="76">
        <f t="shared" si="158"/>
        <v>284.49866050334219</v>
      </c>
      <c r="Z246" s="77">
        <f t="shared" si="159"/>
        <v>33.087719477905942</v>
      </c>
      <c r="AA246" s="77">
        <f t="shared" si="184"/>
        <v>317.58637998124811</v>
      </c>
      <c r="AB246" s="70">
        <f t="shared" si="185"/>
        <v>21.917131216197131</v>
      </c>
      <c r="AC246" s="72">
        <f t="shared" si="186"/>
        <v>0</v>
      </c>
      <c r="AD246" s="80">
        <f t="shared" si="187"/>
        <v>0</v>
      </c>
      <c r="AE246" s="89">
        <f>Fishery!X252</f>
        <v>14.284918412269411</v>
      </c>
      <c r="AF246" s="89">
        <f t="shared" si="200"/>
        <v>1.0447574885088917</v>
      </c>
      <c r="AG246" s="70">
        <f t="shared" si="201"/>
        <v>14.284918412269411</v>
      </c>
      <c r="AI246" s="56">
        <f t="shared" si="160"/>
        <v>104.47774885088918</v>
      </c>
      <c r="AK246" s="68">
        <f t="shared" si="192"/>
        <v>1E-3</v>
      </c>
      <c r="AL246" s="57">
        <f t="shared" si="161"/>
        <v>0</v>
      </c>
      <c r="AM246" s="58">
        <f t="shared" si="162"/>
        <v>0</v>
      </c>
      <c r="AN246" s="58">
        <f t="shared" si="163"/>
        <v>0</v>
      </c>
      <c r="AO246" s="20">
        <f t="shared" si="164"/>
        <v>0</v>
      </c>
      <c r="AP246" s="20">
        <f t="shared" si="165"/>
        <v>0</v>
      </c>
      <c r="AQ246" s="58">
        <f t="shared" si="195"/>
        <v>0</v>
      </c>
      <c r="AR246" s="59">
        <f t="shared" si="166"/>
        <v>0</v>
      </c>
      <c r="AS246" s="64">
        <f t="shared" si="196"/>
        <v>0</v>
      </c>
      <c r="AT246" s="58">
        <f t="shared" si="197"/>
        <v>0</v>
      </c>
      <c r="AU246" s="89">
        <f>Fishery!Y252</f>
        <v>1.7988936365838156E-4</v>
      </c>
      <c r="AV246" s="80">
        <f t="shared" si="198"/>
        <v>1.0000000000000001E-5</v>
      </c>
      <c r="AW246" s="70">
        <f t="shared" si="199"/>
        <v>1.7988936365838156E-4</v>
      </c>
      <c r="BC246" s="68">
        <f t="shared" si="193"/>
        <v>1E-3</v>
      </c>
      <c r="BD246" s="57">
        <f t="shared" si="167"/>
        <v>0</v>
      </c>
      <c r="BE246" s="58">
        <f t="shared" si="168"/>
        <v>0</v>
      </c>
      <c r="BF246" s="58">
        <f t="shared" si="169"/>
        <v>0</v>
      </c>
      <c r="BG246" s="58">
        <f t="shared" si="170"/>
        <v>0</v>
      </c>
      <c r="BH246" s="58">
        <f t="shared" si="188"/>
        <v>0</v>
      </c>
      <c r="BI246" s="70">
        <f t="shared" si="171"/>
        <v>0</v>
      </c>
      <c r="BJ246" s="72">
        <f t="shared" si="189"/>
        <v>0</v>
      </c>
      <c r="BK246" s="58">
        <f t="shared" si="156"/>
        <v>0</v>
      </c>
      <c r="BL246" s="80">
        <f>Fishery!Z252</f>
        <v>1.209824091039493E-4</v>
      </c>
      <c r="BM246" s="80">
        <f t="shared" si="190"/>
        <v>5.0000000000000004E-6</v>
      </c>
      <c r="BN246" s="70">
        <f t="shared" si="191"/>
        <v>1.209824091039493E-4</v>
      </c>
    </row>
    <row r="247" spans="1:66" x14ac:dyDescent="0.2">
      <c r="A247" s="3">
        <v>19</v>
      </c>
      <c r="B247">
        <v>2</v>
      </c>
      <c r="C247" s="9">
        <f t="shared" si="172"/>
        <v>4.166666666666667</v>
      </c>
      <c r="D247" s="9">
        <f t="shared" si="204"/>
        <v>6.990000000000002</v>
      </c>
      <c r="E247" s="9">
        <f t="shared" si="205"/>
        <v>8.680490130453137</v>
      </c>
      <c r="F247" s="9">
        <f t="shared" si="173"/>
        <v>4.166666666666667</v>
      </c>
      <c r="I247" s="68">
        <f t="shared" si="194"/>
        <v>170.19409883337946</v>
      </c>
      <c r="J247" s="85">
        <f t="shared" si="174"/>
        <v>107.80329331930091</v>
      </c>
      <c r="K247" s="89">
        <f t="shared" si="175"/>
        <v>284.49717995568648</v>
      </c>
      <c r="L247" s="80">
        <f t="shared" si="176"/>
        <v>0</v>
      </c>
      <c r="M247" s="86">
        <f t="shared" si="177"/>
        <v>392.30047327498738</v>
      </c>
      <c r="O247" s="68">
        <f t="shared" si="178"/>
        <v>79.176726791832436</v>
      </c>
      <c r="P247" s="76">
        <f t="shared" si="179"/>
        <v>107.80329331930091</v>
      </c>
      <c r="Q247" s="83">
        <f t="shared" si="157"/>
        <v>35.934431106433635</v>
      </c>
      <c r="R247" s="85">
        <f t="shared" si="180"/>
        <v>33.08803837031207</v>
      </c>
      <c r="S247" s="80">
        <f t="shared" si="181"/>
        <v>0</v>
      </c>
      <c r="T247" s="80">
        <f t="shared" si="182"/>
        <v>0</v>
      </c>
      <c r="U247" s="89">
        <f t="shared" si="202"/>
        <v>7.9176726791832444</v>
      </c>
      <c r="V247" s="70">
        <f t="shared" si="203"/>
        <v>33.08803837031207</v>
      </c>
      <c r="X247" s="68">
        <f t="shared" si="183"/>
        <v>104.47526599989892</v>
      </c>
      <c r="Y247" s="76">
        <f t="shared" si="158"/>
        <v>284.49717995568648</v>
      </c>
      <c r="Z247" s="77">
        <f t="shared" si="159"/>
        <v>33.08803837031207</v>
      </c>
      <c r="AA247" s="77">
        <f t="shared" si="184"/>
        <v>317.58521832599854</v>
      </c>
      <c r="AB247" s="70">
        <f t="shared" si="185"/>
        <v>21.917078543519413</v>
      </c>
      <c r="AC247" s="72">
        <f t="shared" si="186"/>
        <v>0</v>
      </c>
      <c r="AD247" s="80">
        <f t="shared" si="187"/>
        <v>0</v>
      </c>
      <c r="AE247" s="89">
        <f>Fishery!X253</f>
        <v>14.284852392287961</v>
      </c>
      <c r="AF247" s="89">
        <f t="shared" si="200"/>
        <v>1.0447526599989891</v>
      </c>
      <c r="AG247" s="70">
        <f t="shared" si="201"/>
        <v>14.284852392287961</v>
      </c>
      <c r="AI247" s="56">
        <f t="shared" si="160"/>
        <v>104.47726599989893</v>
      </c>
      <c r="AK247" s="68">
        <f t="shared" si="192"/>
        <v>1E-3</v>
      </c>
      <c r="AL247" s="57">
        <f t="shared" si="161"/>
        <v>0</v>
      </c>
      <c r="AM247" s="58">
        <f t="shared" si="162"/>
        <v>0</v>
      </c>
      <c r="AN247" s="58">
        <f t="shared" si="163"/>
        <v>0</v>
      </c>
      <c r="AO247" s="20">
        <f t="shared" si="164"/>
        <v>0</v>
      </c>
      <c r="AP247" s="20">
        <f t="shared" si="165"/>
        <v>0</v>
      </c>
      <c r="AQ247" s="58">
        <f t="shared" si="195"/>
        <v>0</v>
      </c>
      <c r="AR247" s="59">
        <f t="shared" si="166"/>
        <v>0</v>
      </c>
      <c r="AS247" s="64">
        <f t="shared" si="196"/>
        <v>0</v>
      </c>
      <c r="AT247" s="58">
        <f t="shared" si="197"/>
        <v>0</v>
      </c>
      <c r="AU247" s="89">
        <f>Fishery!Y253</f>
        <v>1.7988936365838156E-4</v>
      </c>
      <c r="AV247" s="80">
        <f t="shared" si="198"/>
        <v>1.0000000000000001E-5</v>
      </c>
      <c r="AW247" s="70">
        <f t="shared" si="199"/>
        <v>1.7988936365838156E-4</v>
      </c>
      <c r="BC247" s="68">
        <f t="shared" si="193"/>
        <v>1E-3</v>
      </c>
      <c r="BD247" s="57">
        <f t="shared" si="167"/>
        <v>0</v>
      </c>
      <c r="BE247" s="58">
        <f t="shared" si="168"/>
        <v>0</v>
      </c>
      <c r="BF247" s="58">
        <f t="shared" si="169"/>
        <v>0</v>
      </c>
      <c r="BG247" s="58">
        <f t="shared" si="170"/>
        <v>0</v>
      </c>
      <c r="BH247" s="58">
        <f t="shared" si="188"/>
        <v>0</v>
      </c>
      <c r="BI247" s="70">
        <f t="shared" si="171"/>
        <v>0</v>
      </c>
      <c r="BJ247" s="72">
        <f t="shared" si="189"/>
        <v>0</v>
      </c>
      <c r="BK247" s="58">
        <f t="shared" si="156"/>
        <v>0</v>
      </c>
      <c r="BL247" s="80">
        <f>Fishery!Z253</f>
        <v>1.209824091039493E-4</v>
      </c>
      <c r="BM247" s="80">
        <f t="shared" si="190"/>
        <v>5.0000000000000004E-6</v>
      </c>
      <c r="BN247" s="70">
        <f t="shared" si="191"/>
        <v>1.209824091039493E-4</v>
      </c>
    </row>
    <row r="248" spans="1:66" x14ac:dyDescent="0.2">
      <c r="A248" s="3">
        <v>19</v>
      </c>
      <c r="B248">
        <v>3</v>
      </c>
      <c r="C248" s="9">
        <f t="shared" si="172"/>
        <v>4.166666666666667</v>
      </c>
      <c r="D248" s="9">
        <f t="shared" si="204"/>
        <v>4.875</v>
      </c>
      <c r="E248" s="9">
        <f t="shared" si="205"/>
        <v>6.0539898978482167</v>
      </c>
      <c r="F248" s="9">
        <f t="shared" si="173"/>
        <v>4.166666666666667</v>
      </c>
      <c r="I248" s="68">
        <f t="shared" si="194"/>
        <v>170.19384177507411</v>
      </c>
      <c r="J248" s="85">
        <f t="shared" si="174"/>
        <v>107.8047944488776</v>
      </c>
      <c r="K248" s="89">
        <f t="shared" si="175"/>
        <v>284.49561775973348</v>
      </c>
      <c r="L248" s="80">
        <f t="shared" si="176"/>
        <v>0</v>
      </c>
      <c r="M248" s="86">
        <f t="shared" si="177"/>
        <v>392.30041220861108</v>
      </c>
      <c r="O248" s="68">
        <f t="shared" si="178"/>
        <v>79.177948893819973</v>
      </c>
      <c r="P248" s="76">
        <f t="shared" si="179"/>
        <v>107.8047944488776</v>
      </c>
      <c r="Q248" s="83">
        <f t="shared" si="157"/>
        <v>35.9349314829592</v>
      </c>
      <c r="R248" s="85">
        <f t="shared" si="180"/>
        <v>33.088417372447715</v>
      </c>
      <c r="S248" s="80">
        <f t="shared" si="181"/>
        <v>0</v>
      </c>
      <c r="T248" s="80">
        <f t="shared" si="182"/>
        <v>0</v>
      </c>
      <c r="U248" s="89">
        <f t="shared" si="202"/>
        <v>7.917794889381998</v>
      </c>
      <c r="V248" s="70">
        <f t="shared" si="203"/>
        <v>33.088417372447715</v>
      </c>
      <c r="X248" s="68">
        <f t="shared" si="183"/>
        <v>104.47485011521415</v>
      </c>
      <c r="Y248" s="76">
        <f t="shared" si="158"/>
        <v>284.49561775973348</v>
      </c>
      <c r="Z248" s="77">
        <f t="shared" si="159"/>
        <v>33.088417372447715</v>
      </c>
      <c r="AA248" s="77">
        <f t="shared" si="184"/>
        <v>317.58403513218121</v>
      </c>
      <c r="AB248" s="70">
        <f t="shared" si="185"/>
        <v>21.917028281539306</v>
      </c>
      <c r="AC248" s="72">
        <f t="shared" si="186"/>
        <v>0</v>
      </c>
      <c r="AD248" s="80">
        <f t="shared" si="187"/>
        <v>0</v>
      </c>
      <c r="AE248" s="89">
        <f>Fishery!X254</f>
        <v>14.284795528576945</v>
      </c>
      <c r="AF248" s="89">
        <f t="shared" si="200"/>
        <v>1.0447485011521416</v>
      </c>
      <c r="AG248" s="70">
        <f t="shared" si="201"/>
        <v>14.284795528576945</v>
      </c>
      <c r="AI248" s="56">
        <f t="shared" si="160"/>
        <v>104.47685011521416</v>
      </c>
      <c r="AK248" s="68">
        <f t="shared" si="192"/>
        <v>1E-3</v>
      </c>
      <c r="AL248" s="57">
        <f t="shared" si="161"/>
        <v>0</v>
      </c>
      <c r="AM248" s="58">
        <f t="shared" si="162"/>
        <v>0</v>
      </c>
      <c r="AN248" s="58">
        <f t="shared" si="163"/>
        <v>0</v>
      </c>
      <c r="AO248" s="20">
        <f t="shared" si="164"/>
        <v>0</v>
      </c>
      <c r="AP248" s="20">
        <f t="shared" si="165"/>
        <v>0</v>
      </c>
      <c r="AQ248" s="58">
        <f t="shared" si="195"/>
        <v>0</v>
      </c>
      <c r="AR248" s="59">
        <f t="shared" si="166"/>
        <v>0</v>
      </c>
      <c r="AS248" s="64">
        <f t="shared" si="196"/>
        <v>0</v>
      </c>
      <c r="AT248" s="58">
        <f t="shared" si="197"/>
        <v>0</v>
      </c>
      <c r="AU248" s="89">
        <f>Fishery!Y254</f>
        <v>1.7988936365838156E-4</v>
      </c>
      <c r="AV248" s="80">
        <f t="shared" si="198"/>
        <v>1.0000000000000001E-5</v>
      </c>
      <c r="AW248" s="70">
        <f t="shared" si="199"/>
        <v>1.7988936365838156E-4</v>
      </c>
      <c r="BC248" s="68">
        <f t="shared" si="193"/>
        <v>1E-3</v>
      </c>
      <c r="BD248" s="57">
        <f t="shared" si="167"/>
        <v>0</v>
      </c>
      <c r="BE248" s="58">
        <f t="shared" si="168"/>
        <v>0</v>
      </c>
      <c r="BF248" s="58">
        <f t="shared" si="169"/>
        <v>0</v>
      </c>
      <c r="BG248" s="58">
        <f t="shared" si="170"/>
        <v>0</v>
      </c>
      <c r="BH248" s="58">
        <f t="shared" si="188"/>
        <v>0</v>
      </c>
      <c r="BI248" s="70">
        <f t="shared" si="171"/>
        <v>0</v>
      </c>
      <c r="BJ248" s="72">
        <f t="shared" si="189"/>
        <v>0</v>
      </c>
      <c r="BK248" s="58">
        <f t="shared" si="156"/>
        <v>0</v>
      </c>
      <c r="BL248" s="80">
        <f>Fishery!Z254</f>
        <v>1.209824091039493E-4</v>
      </c>
      <c r="BM248" s="80">
        <f t="shared" si="190"/>
        <v>5.0000000000000004E-6</v>
      </c>
      <c r="BN248" s="70">
        <f t="shared" si="191"/>
        <v>1.209824091039493E-4</v>
      </c>
    </row>
    <row r="249" spans="1:66" x14ac:dyDescent="0.2">
      <c r="A249" s="3">
        <v>19</v>
      </c>
      <c r="B249">
        <v>4</v>
      </c>
      <c r="C249" s="9">
        <f t="shared" si="172"/>
        <v>4.166666666666667</v>
      </c>
      <c r="D249" s="9">
        <f t="shared" si="204"/>
        <v>3.25</v>
      </c>
      <c r="E249" s="9">
        <f t="shared" si="205"/>
        <v>4.0359932652321442</v>
      </c>
      <c r="F249" s="9">
        <f t="shared" si="173"/>
        <v>4.166666666666667</v>
      </c>
      <c r="I249" s="68">
        <f t="shared" si="194"/>
        <v>170.19321577961199</v>
      </c>
      <c r="J249" s="85">
        <f t="shared" si="174"/>
        <v>107.80611339729853</v>
      </c>
      <c r="K249" s="89">
        <f t="shared" si="175"/>
        <v>284.49358723289777</v>
      </c>
      <c r="L249" s="80">
        <f t="shared" si="176"/>
        <v>0</v>
      </c>
      <c r="M249" s="86">
        <f t="shared" si="177"/>
        <v>392.2997006301963</v>
      </c>
      <c r="O249" s="68">
        <f t="shared" si="178"/>
        <v>79.179208835870782</v>
      </c>
      <c r="P249" s="76">
        <f t="shared" si="179"/>
        <v>107.80611339729853</v>
      </c>
      <c r="Q249" s="83">
        <f t="shared" si="157"/>
        <v>35.935371132432842</v>
      </c>
      <c r="R249" s="85">
        <f t="shared" si="180"/>
        <v>33.088829441282137</v>
      </c>
      <c r="S249" s="80">
        <f t="shared" si="181"/>
        <v>0</v>
      </c>
      <c r="T249" s="80">
        <f t="shared" si="182"/>
        <v>0</v>
      </c>
      <c r="U249" s="89">
        <f t="shared" si="202"/>
        <v>7.9179208835870787</v>
      </c>
      <c r="V249" s="70">
        <f t="shared" si="203"/>
        <v>33.088829441282137</v>
      </c>
      <c r="X249" s="68">
        <f t="shared" si="183"/>
        <v>104.47448871922741</v>
      </c>
      <c r="Y249" s="76">
        <f t="shared" si="158"/>
        <v>284.49358723289777</v>
      </c>
      <c r="Z249" s="77">
        <f t="shared" si="159"/>
        <v>33.088829441282137</v>
      </c>
      <c r="AA249" s="77">
        <f t="shared" si="184"/>
        <v>317.58241667417991</v>
      </c>
      <c r="AB249" s="70">
        <f t="shared" si="185"/>
        <v>21.916952882216378</v>
      </c>
      <c r="AC249" s="72">
        <f t="shared" si="186"/>
        <v>0</v>
      </c>
      <c r="AD249" s="80">
        <f t="shared" si="187"/>
        <v>0</v>
      </c>
      <c r="AE249" s="89">
        <f>Fishery!X255</f>
        <v>14.284746115079153</v>
      </c>
      <c r="AF249" s="89">
        <f t="shared" si="200"/>
        <v>1.0447448871922742</v>
      </c>
      <c r="AG249" s="70">
        <f t="shared" si="201"/>
        <v>14.284746115079153</v>
      </c>
      <c r="AI249" s="56">
        <f t="shared" si="160"/>
        <v>104.47648871922742</v>
      </c>
      <c r="AK249" s="68">
        <f t="shared" si="192"/>
        <v>1E-3</v>
      </c>
      <c r="AL249" s="57">
        <f t="shared" si="161"/>
        <v>0</v>
      </c>
      <c r="AM249" s="58">
        <f t="shared" si="162"/>
        <v>0</v>
      </c>
      <c r="AN249" s="58">
        <f t="shared" si="163"/>
        <v>0</v>
      </c>
      <c r="AO249" s="20">
        <f t="shared" si="164"/>
        <v>0</v>
      </c>
      <c r="AP249" s="20">
        <f t="shared" si="165"/>
        <v>0</v>
      </c>
      <c r="AQ249" s="58">
        <f t="shared" si="195"/>
        <v>0</v>
      </c>
      <c r="AR249" s="59">
        <f t="shared" si="166"/>
        <v>0</v>
      </c>
      <c r="AS249" s="64">
        <f t="shared" si="196"/>
        <v>0</v>
      </c>
      <c r="AT249" s="58">
        <f t="shared" si="197"/>
        <v>0</v>
      </c>
      <c r="AU249" s="89">
        <f>Fishery!Y255</f>
        <v>1.7988936365838156E-4</v>
      </c>
      <c r="AV249" s="80">
        <f t="shared" si="198"/>
        <v>1.0000000000000001E-5</v>
      </c>
      <c r="AW249" s="70">
        <f t="shared" si="199"/>
        <v>1.7988936365838156E-4</v>
      </c>
      <c r="BC249" s="68">
        <f t="shared" si="193"/>
        <v>1E-3</v>
      </c>
      <c r="BD249" s="57">
        <f t="shared" si="167"/>
        <v>0</v>
      </c>
      <c r="BE249" s="58">
        <f t="shared" si="168"/>
        <v>0</v>
      </c>
      <c r="BF249" s="58">
        <f t="shared" si="169"/>
        <v>0</v>
      </c>
      <c r="BG249" s="58">
        <f t="shared" si="170"/>
        <v>0</v>
      </c>
      <c r="BH249" s="58">
        <f t="shared" si="188"/>
        <v>0</v>
      </c>
      <c r="BI249" s="70">
        <f t="shared" si="171"/>
        <v>0</v>
      </c>
      <c r="BJ249" s="72">
        <f t="shared" si="189"/>
        <v>0</v>
      </c>
      <c r="BK249" s="58">
        <f t="shared" si="156"/>
        <v>0</v>
      </c>
      <c r="BL249" s="80">
        <f>Fishery!Z255</f>
        <v>1.209824091039493E-4</v>
      </c>
      <c r="BM249" s="80">
        <f t="shared" si="190"/>
        <v>5.0000000000000004E-6</v>
      </c>
      <c r="BN249" s="70">
        <f t="shared" si="191"/>
        <v>1.209824091039493E-4</v>
      </c>
    </row>
    <row r="250" spans="1:66" x14ac:dyDescent="0.2">
      <c r="A250" s="3">
        <v>19</v>
      </c>
      <c r="B250">
        <v>5</v>
      </c>
      <c r="C250" s="9">
        <f t="shared" si="172"/>
        <v>4.166666666666667</v>
      </c>
      <c r="D250" s="9">
        <f t="shared" si="204"/>
        <v>2.1150000000000029</v>
      </c>
      <c r="E250" s="9">
        <f t="shared" si="205"/>
        <v>2.626500232604922</v>
      </c>
      <c r="F250" s="9">
        <f t="shared" si="173"/>
        <v>4.166666666666667</v>
      </c>
      <c r="I250" s="68">
        <f t="shared" si="194"/>
        <v>170.19219791795135</v>
      </c>
      <c r="J250" s="85">
        <f t="shared" si="174"/>
        <v>107.80711261848289</v>
      </c>
      <c r="K250" s="89">
        <f t="shared" si="175"/>
        <v>284.49097431130718</v>
      </c>
      <c r="L250" s="80">
        <f t="shared" si="176"/>
        <v>0</v>
      </c>
      <c r="M250" s="86">
        <f t="shared" si="177"/>
        <v>392.29808692979009</v>
      </c>
      <c r="O250" s="68">
        <f t="shared" si="178"/>
        <v>79.180416271532067</v>
      </c>
      <c r="P250" s="76">
        <f t="shared" si="179"/>
        <v>107.80711261848289</v>
      </c>
      <c r="Q250" s="83">
        <f t="shared" si="157"/>
        <v>35.935704206160963</v>
      </c>
      <c r="R250" s="85">
        <f t="shared" si="180"/>
        <v>33.08922801255958</v>
      </c>
      <c r="S250" s="80">
        <f t="shared" si="181"/>
        <v>0</v>
      </c>
      <c r="T250" s="80">
        <f t="shared" si="182"/>
        <v>0</v>
      </c>
      <c r="U250" s="89">
        <f t="shared" si="202"/>
        <v>7.9180416271532073</v>
      </c>
      <c r="V250" s="70">
        <f t="shared" si="203"/>
        <v>33.08922801255958</v>
      </c>
      <c r="X250" s="68">
        <f t="shared" si="183"/>
        <v>104.47415399752146</v>
      </c>
      <c r="Y250" s="76">
        <f t="shared" si="158"/>
        <v>284.49097431130718</v>
      </c>
      <c r="Z250" s="77">
        <f t="shared" si="159"/>
        <v>33.08922801255958</v>
      </c>
      <c r="AA250" s="77">
        <f t="shared" si="184"/>
        <v>317.58020232386679</v>
      </c>
      <c r="AB250" s="70">
        <f t="shared" si="185"/>
        <v>21.916839396026646</v>
      </c>
      <c r="AC250" s="72">
        <f t="shared" si="186"/>
        <v>0</v>
      </c>
      <c r="AD250" s="80">
        <f t="shared" si="187"/>
        <v>0</v>
      </c>
      <c r="AE250" s="89">
        <f>Fishery!X256</f>
        <v>14.284700348742822</v>
      </c>
      <c r="AF250" s="89">
        <f t="shared" si="200"/>
        <v>1.0447415399752145</v>
      </c>
      <c r="AG250" s="70">
        <f t="shared" si="201"/>
        <v>14.284700348742822</v>
      </c>
      <c r="AI250" s="56">
        <f t="shared" si="160"/>
        <v>104.47615399752146</v>
      </c>
      <c r="AK250" s="68">
        <f t="shared" si="192"/>
        <v>1E-3</v>
      </c>
      <c r="AL250" s="57">
        <f t="shared" si="161"/>
        <v>0</v>
      </c>
      <c r="AM250" s="58">
        <f t="shared" si="162"/>
        <v>0</v>
      </c>
      <c r="AN250" s="58">
        <f t="shared" si="163"/>
        <v>0</v>
      </c>
      <c r="AO250" s="20">
        <f t="shared" si="164"/>
        <v>0</v>
      </c>
      <c r="AP250" s="20">
        <f t="shared" si="165"/>
        <v>0</v>
      </c>
      <c r="AQ250" s="58">
        <f t="shared" si="195"/>
        <v>0</v>
      </c>
      <c r="AR250" s="59">
        <f t="shared" si="166"/>
        <v>0</v>
      </c>
      <c r="AS250" s="64">
        <f t="shared" si="196"/>
        <v>0</v>
      </c>
      <c r="AT250" s="58">
        <f t="shared" si="197"/>
        <v>0</v>
      </c>
      <c r="AU250" s="89">
        <f>Fishery!Y256</f>
        <v>1.7988936365838156E-4</v>
      </c>
      <c r="AV250" s="80">
        <f t="shared" si="198"/>
        <v>1.0000000000000001E-5</v>
      </c>
      <c r="AW250" s="70">
        <f t="shared" si="199"/>
        <v>1.7988936365838156E-4</v>
      </c>
      <c r="BC250" s="68">
        <f t="shared" si="193"/>
        <v>1E-3</v>
      </c>
      <c r="BD250" s="57">
        <f t="shared" si="167"/>
        <v>0</v>
      </c>
      <c r="BE250" s="58">
        <f t="shared" si="168"/>
        <v>0</v>
      </c>
      <c r="BF250" s="58">
        <f t="shared" si="169"/>
        <v>0</v>
      </c>
      <c r="BG250" s="58">
        <f t="shared" si="170"/>
        <v>0</v>
      </c>
      <c r="BH250" s="58">
        <f t="shared" si="188"/>
        <v>0</v>
      </c>
      <c r="BI250" s="70">
        <f t="shared" si="171"/>
        <v>0</v>
      </c>
      <c r="BJ250" s="72">
        <f t="shared" si="189"/>
        <v>0</v>
      </c>
      <c r="BK250" s="58">
        <f t="shared" si="156"/>
        <v>0</v>
      </c>
      <c r="BL250" s="80">
        <f>Fishery!Z256</f>
        <v>1.209824091039493E-4</v>
      </c>
      <c r="BM250" s="80">
        <f t="shared" si="190"/>
        <v>5.0000000000000004E-6</v>
      </c>
      <c r="BN250" s="70">
        <f t="shared" si="191"/>
        <v>1.209824091039493E-4</v>
      </c>
    </row>
    <row r="251" spans="1:66" x14ac:dyDescent="0.2">
      <c r="A251" s="3">
        <v>19</v>
      </c>
      <c r="B251">
        <v>6</v>
      </c>
      <c r="C251" s="9">
        <f t="shared" si="172"/>
        <v>4.166666666666667</v>
      </c>
      <c r="D251" s="9">
        <f t="shared" si="204"/>
        <v>1.470000000000002</v>
      </c>
      <c r="E251" s="9">
        <f t="shared" si="205"/>
        <v>1.8255107999665416</v>
      </c>
      <c r="F251" s="9">
        <f t="shared" si="173"/>
        <v>4.166666666666667</v>
      </c>
      <c r="I251" s="68">
        <f t="shared" si="194"/>
        <v>170.19095389566081</v>
      </c>
      <c r="J251" s="85">
        <f t="shared" si="174"/>
        <v>107.80778439749294</v>
      </c>
      <c r="K251" s="89">
        <f t="shared" si="175"/>
        <v>284.48797315691803</v>
      </c>
      <c r="L251" s="80">
        <f t="shared" si="176"/>
        <v>0</v>
      </c>
      <c r="M251" s="86">
        <f t="shared" si="177"/>
        <v>392.29575755441095</v>
      </c>
      <c r="O251" s="68">
        <f t="shared" si="178"/>
        <v>79.181488447078976</v>
      </c>
      <c r="P251" s="76">
        <f t="shared" si="179"/>
        <v>107.80778439749294</v>
      </c>
      <c r="Q251" s="83">
        <f t="shared" si="157"/>
        <v>35.935928132497644</v>
      </c>
      <c r="R251" s="85">
        <f t="shared" si="180"/>
        <v>33.089568869899473</v>
      </c>
      <c r="S251" s="80">
        <f t="shared" si="181"/>
        <v>0</v>
      </c>
      <c r="T251" s="80">
        <f t="shared" si="182"/>
        <v>0</v>
      </c>
      <c r="U251" s="89">
        <f t="shared" si="202"/>
        <v>7.9181488447078978</v>
      </c>
      <c r="V251" s="70">
        <f t="shared" si="203"/>
        <v>33.089568869899473</v>
      </c>
      <c r="X251" s="68">
        <f t="shared" si="183"/>
        <v>104.47381553080717</v>
      </c>
      <c r="Y251" s="76">
        <f t="shared" si="158"/>
        <v>284.48797315691803</v>
      </c>
      <c r="Z251" s="77">
        <f t="shared" si="159"/>
        <v>33.089568869899473</v>
      </c>
      <c r="AA251" s="77">
        <f t="shared" si="184"/>
        <v>317.57754202681753</v>
      </c>
      <c r="AB251" s="70">
        <f t="shared" si="185"/>
        <v>21.91669443104481</v>
      </c>
      <c r="AC251" s="72">
        <f t="shared" si="186"/>
        <v>0</v>
      </c>
      <c r="AD251" s="80">
        <f t="shared" si="187"/>
        <v>0</v>
      </c>
      <c r="AE251" s="89">
        <f>Fishery!X257</f>
        <v>14.284654070353321</v>
      </c>
      <c r="AF251" s="89">
        <f t="shared" si="200"/>
        <v>1.0447381553080717</v>
      </c>
      <c r="AG251" s="70">
        <f t="shared" si="201"/>
        <v>14.284654070353321</v>
      </c>
      <c r="AI251" s="56">
        <f t="shared" si="160"/>
        <v>104.47581553080718</v>
      </c>
      <c r="AK251" s="68">
        <f t="shared" si="192"/>
        <v>1E-3</v>
      </c>
      <c r="AL251" s="57">
        <f t="shared" si="161"/>
        <v>0</v>
      </c>
      <c r="AM251" s="58">
        <f t="shared" si="162"/>
        <v>0</v>
      </c>
      <c r="AN251" s="58">
        <f t="shared" si="163"/>
        <v>0</v>
      </c>
      <c r="AO251" s="20">
        <f t="shared" si="164"/>
        <v>0</v>
      </c>
      <c r="AP251" s="20">
        <f t="shared" si="165"/>
        <v>0</v>
      </c>
      <c r="AQ251" s="58">
        <f t="shared" si="195"/>
        <v>0</v>
      </c>
      <c r="AR251" s="59">
        <f t="shared" si="166"/>
        <v>0</v>
      </c>
      <c r="AS251" s="64">
        <f t="shared" si="196"/>
        <v>0</v>
      </c>
      <c r="AT251" s="58">
        <f t="shared" si="197"/>
        <v>0</v>
      </c>
      <c r="AU251" s="89">
        <f>Fishery!Y257</f>
        <v>1.7988936365838156E-4</v>
      </c>
      <c r="AV251" s="80">
        <f t="shared" si="198"/>
        <v>1.0000000000000001E-5</v>
      </c>
      <c r="AW251" s="70">
        <f t="shared" si="199"/>
        <v>1.7988936365838156E-4</v>
      </c>
      <c r="BC251" s="68">
        <f t="shared" si="193"/>
        <v>1E-3</v>
      </c>
      <c r="BD251" s="57">
        <f t="shared" si="167"/>
        <v>0</v>
      </c>
      <c r="BE251" s="58">
        <f t="shared" si="168"/>
        <v>0</v>
      </c>
      <c r="BF251" s="58">
        <f t="shared" si="169"/>
        <v>0</v>
      </c>
      <c r="BG251" s="58">
        <f t="shared" si="170"/>
        <v>0</v>
      </c>
      <c r="BH251" s="58">
        <f t="shared" si="188"/>
        <v>0</v>
      </c>
      <c r="BI251" s="70">
        <f t="shared" si="171"/>
        <v>0</v>
      </c>
      <c r="BJ251" s="72">
        <f t="shared" si="189"/>
        <v>0</v>
      </c>
      <c r="BK251" s="58">
        <f t="shared" si="156"/>
        <v>0</v>
      </c>
      <c r="BL251" s="80">
        <f>Fishery!Z257</f>
        <v>1.209824091039493E-4</v>
      </c>
      <c r="BM251" s="80">
        <f t="shared" si="190"/>
        <v>5.0000000000000004E-6</v>
      </c>
      <c r="BN251" s="70">
        <f t="shared" si="191"/>
        <v>1.209824091039493E-4</v>
      </c>
    </row>
    <row r="252" spans="1:66" x14ac:dyDescent="0.2">
      <c r="A252" s="3">
        <v>19</v>
      </c>
      <c r="B252">
        <v>7</v>
      </c>
      <c r="C252" s="9">
        <f t="shared" si="172"/>
        <v>4.166666666666667</v>
      </c>
      <c r="D252" s="9">
        <f t="shared" si="204"/>
        <v>1.3149999999999995</v>
      </c>
      <c r="E252" s="9">
        <f t="shared" si="205"/>
        <v>1.6330249673170054</v>
      </c>
      <c r="F252" s="9">
        <f t="shared" si="173"/>
        <v>4.166666666666667</v>
      </c>
      <c r="I252" s="68">
        <f t="shared" si="194"/>
        <v>170.18975486605564</v>
      </c>
      <c r="J252" s="85">
        <f t="shared" si="174"/>
        <v>107.80824885329758</v>
      </c>
      <c r="K252" s="89">
        <f t="shared" si="175"/>
        <v>284.48498329857256</v>
      </c>
      <c r="L252" s="80">
        <f t="shared" si="176"/>
        <v>0</v>
      </c>
      <c r="M252" s="86">
        <f t="shared" si="177"/>
        <v>392.29323215187014</v>
      </c>
      <c r="O252" s="68">
        <f t="shared" si="178"/>
        <v>79.182387431418732</v>
      </c>
      <c r="P252" s="76">
        <f t="shared" si="179"/>
        <v>107.80824885329758</v>
      </c>
      <c r="Q252" s="83">
        <f t="shared" si="157"/>
        <v>35.936082951099195</v>
      </c>
      <c r="R252" s="85">
        <f t="shared" si="180"/>
        <v>33.089829913229856</v>
      </c>
      <c r="S252" s="80">
        <f t="shared" si="181"/>
        <v>0</v>
      </c>
      <c r="T252" s="80">
        <f t="shared" si="182"/>
        <v>0</v>
      </c>
      <c r="U252" s="89">
        <f t="shared" si="202"/>
        <v>7.9182387431418739</v>
      </c>
      <c r="V252" s="70">
        <f t="shared" si="203"/>
        <v>33.089829913229856</v>
      </c>
      <c r="X252" s="68">
        <f t="shared" si="183"/>
        <v>104.47345358805184</v>
      </c>
      <c r="Y252" s="76">
        <f t="shared" si="158"/>
        <v>284.48498329857256</v>
      </c>
      <c r="Z252" s="77">
        <f t="shared" si="159"/>
        <v>33.089829913229856</v>
      </c>
      <c r="AA252" s="77">
        <f t="shared" si="184"/>
        <v>317.57481321180239</v>
      </c>
      <c r="AB252" s="70">
        <f t="shared" si="185"/>
        <v>21.916540195314518</v>
      </c>
      <c r="AC252" s="72">
        <f t="shared" si="186"/>
        <v>0</v>
      </c>
      <c r="AD252" s="80">
        <f t="shared" si="187"/>
        <v>0</v>
      </c>
      <c r="AE252" s="89">
        <f>Fishery!X258</f>
        <v>14.284604582096124</v>
      </c>
      <c r="AF252" s="89">
        <f t="shared" si="200"/>
        <v>1.0447345358805185</v>
      </c>
      <c r="AG252" s="70">
        <f t="shared" si="201"/>
        <v>14.284604582096124</v>
      </c>
      <c r="AI252" s="56">
        <f t="shared" si="160"/>
        <v>104.47545358805185</v>
      </c>
      <c r="AK252" s="68">
        <f t="shared" si="192"/>
        <v>1E-3</v>
      </c>
      <c r="AL252" s="57">
        <f t="shared" si="161"/>
        <v>0</v>
      </c>
      <c r="AM252" s="58">
        <f t="shared" si="162"/>
        <v>0</v>
      </c>
      <c r="AN252" s="58">
        <f t="shared" si="163"/>
        <v>0</v>
      </c>
      <c r="AO252" s="20">
        <f t="shared" si="164"/>
        <v>0</v>
      </c>
      <c r="AP252" s="20">
        <f t="shared" si="165"/>
        <v>0</v>
      </c>
      <c r="AQ252" s="58">
        <f t="shared" si="195"/>
        <v>0</v>
      </c>
      <c r="AR252" s="59">
        <f t="shared" si="166"/>
        <v>0</v>
      </c>
      <c r="AS252" s="64">
        <f t="shared" si="196"/>
        <v>0</v>
      </c>
      <c r="AT252" s="58">
        <f t="shared" si="197"/>
        <v>0</v>
      </c>
      <c r="AU252" s="89">
        <f>Fishery!Y258</f>
        <v>1.7988936365838156E-4</v>
      </c>
      <c r="AV252" s="80">
        <f t="shared" si="198"/>
        <v>1.0000000000000001E-5</v>
      </c>
      <c r="AW252" s="70">
        <f t="shared" si="199"/>
        <v>1.7988936365838156E-4</v>
      </c>
      <c r="BC252" s="68">
        <f t="shared" si="193"/>
        <v>1E-3</v>
      </c>
      <c r="BD252" s="57">
        <f t="shared" si="167"/>
        <v>0</v>
      </c>
      <c r="BE252" s="58">
        <f t="shared" si="168"/>
        <v>0</v>
      </c>
      <c r="BF252" s="58">
        <f t="shared" si="169"/>
        <v>0</v>
      </c>
      <c r="BG252" s="58">
        <f t="shared" si="170"/>
        <v>0</v>
      </c>
      <c r="BH252" s="58">
        <f t="shared" si="188"/>
        <v>0</v>
      </c>
      <c r="BI252" s="70">
        <f t="shared" si="171"/>
        <v>0</v>
      </c>
      <c r="BJ252" s="72">
        <f t="shared" si="189"/>
        <v>0</v>
      </c>
      <c r="BK252" s="58">
        <f t="shared" si="156"/>
        <v>0</v>
      </c>
      <c r="BL252" s="80">
        <f>Fishery!Z258</f>
        <v>1.209824091039493E-4</v>
      </c>
      <c r="BM252" s="80">
        <f t="shared" si="190"/>
        <v>5.0000000000000004E-6</v>
      </c>
      <c r="BN252" s="70">
        <f t="shared" si="191"/>
        <v>1.209824091039493E-4</v>
      </c>
    </row>
    <row r="253" spans="1:66" x14ac:dyDescent="0.2">
      <c r="A253" s="3">
        <v>19</v>
      </c>
      <c r="B253">
        <v>8</v>
      </c>
      <c r="C253" s="9">
        <f t="shared" si="172"/>
        <v>4.166666666666667</v>
      </c>
      <c r="D253" s="9">
        <f t="shared" si="204"/>
        <v>1.6500000000000015</v>
      </c>
      <c r="E253" s="9">
        <f t="shared" si="205"/>
        <v>2.0490427346563211</v>
      </c>
      <c r="F253" s="9">
        <f t="shared" si="173"/>
        <v>4.166666666666667</v>
      </c>
      <c r="I253" s="68">
        <f t="shared" si="194"/>
        <v>170.18885144109137</v>
      </c>
      <c r="J253" s="85">
        <f t="shared" si="174"/>
        <v>107.80869524593496</v>
      </c>
      <c r="K253" s="89">
        <f t="shared" si="175"/>
        <v>284.48242060859542</v>
      </c>
      <c r="L253" s="80">
        <f t="shared" si="176"/>
        <v>0</v>
      </c>
      <c r="M253" s="86">
        <f t="shared" si="177"/>
        <v>392.2911158545304</v>
      </c>
      <c r="O253" s="68">
        <f t="shared" si="178"/>
        <v>79.183135626286543</v>
      </c>
      <c r="P253" s="76">
        <f t="shared" si="179"/>
        <v>107.80869524593496</v>
      </c>
      <c r="Q253" s="83">
        <f t="shared" si="157"/>
        <v>35.936231748644985</v>
      </c>
      <c r="R253" s="85">
        <f t="shared" si="180"/>
        <v>33.090020150558829</v>
      </c>
      <c r="S253" s="80">
        <f t="shared" si="181"/>
        <v>0</v>
      </c>
      <c r="T253" s="80">
        <f t="shared" si="182"/>
        <v>0</v>
      </c>
      <c r="U253" s="89">
        <f t="shared" si="202"/>
        <v>7.9183135626286543</v>
      </c>
      <c r="V253" s="70">
        <f t="shared" si="203"/>
        <v>33.090020150558829</v>
      </c>
      <c r="X253" s="68">
        <f t="shared" si="183"/>
        <v>104.47306705158402</v>
      </c>
      <c r="Y253" s="76">
        <f t="shared" si="158"/>
        <v>284.48242060859542</v>
      </c>
      <c r="Z253" s="77">
        <f t="shared" si="159"/>
        <v>33.090020150558829</v>
      </c>
      <c r="AA253" s="77">
        <f t="shared" si="184"/>
        <v>317.57244075915423</v>
      </c>
      <c r="AB253" s="70">
        <f t="shared" si="185"/>
        <v>21.916403806857069</v>
      </c>
      <c r="AC253" s="72">
        <f t="shared" si="186"/>
        <v>0</v>
      </c>
      <c r="AD253" s="80">
        <f t="shared" si="187"/>
        <v>0</v>
      </c>
      <c r="AE253" s="89">
        <f>Fishery!X259</f>
        <v>14.284551731152563</v>
      </c>
      <c r="AF253" s="89">
        <f t="shared" si="200"/>
        <v>1.0447306705158403</v>
      </c>
      <c r="AG253" s="70">
        <f t="shared" si="201"/>
        <v>14.284551731152563</v>
      </c>
      <c r="AI253" s="56">
        <f t="shared" si="160"/>
        <v>104.47506705158403</v>
      </c>
      <c r="AK253" s="68">
        <f t="shared" si="192"/>
        <v>1E-3</v>
      </c>
      <c r="AL253" s="57">
        <f t="shared" si="161"/>
        <v>0</v>
      </c>
      <c r="AM253" s="58">
        <f t="shared" si="162"/>
        <v>0</v>
      </c>
      <c r="AN253" s="58">
        <f t="shared" si="163"/>
        <v>0</v>
      </c>
      <c r="AO253" s="20">
        <f t="shared" si="164"/>
        <v>0</v>
      </c>
      <c r="AP253" s="20">
        <f t="shared" si="165"/>
        <v>0</v>
      </c>
      <c r="AQ253" s="58">
        <f t="shared" si="195"/>
        <v>0</v>
      </c>
      <c r="AR253" s="59">
        <f t="shared" si="166"/>
        <v>0</v>
      </c>
      <c r="AS253" s="64">
        <f t="shared" si="196"/>
        <v>0</v>
      </c>
      <c r="AT253" s="58">
        <f t="shared" si="197"/>
        <v>0</v>
      </c>
      <c r="AU253" s="89">
        <f>Fishery!Y259</f>
        <v>1.7988936365838156E-4</v>
      </c>
      <c r="AV253" s="80">
        <f t="shared" si="198"/>
        <v>1.0000000000000001E-5</v>
      </c>
      <c r="AW253" s="70">
        <f t="shared" si="199"/>
        <v>1.7988936365838156E-4</v>
      </c>
      <c r="BC253" s="68">
        <f t="shared" si="193"/>
        <v>1E-3</v>
      </c>
      <c r="BD253" s="57">
        <f t="shared" si="167"/>
        <v>0</v>
      </c>
      <c r="BE253" s="58">
        <f t="shared" si="168"/>
        <v>0</v>
      </c>
      <c r="BF253" s="58">
        <f t="shared" si="169"/>
        <v>0</v>
      </c>
      <c r="BG253" s="58">
        <f t="shared" si="170"/>
        <v>0</v>
      </c>
      <c r="BH253" s="58">
        <f t="shared" si="188"/>
        <v>0</v>
      </c>
      <c r="BI253" s="70">
        <f t="shared" si="171"/>
        <v>0</v>
      </c>
      <c r="BJ253" s="72">
        <f t="shared" si="189"/>
        <v>0</v>
      </c>
      <c r="BK253" s="58">
        <f t="shared" si="156"/>
        <v>0</v>
      </c>
      <c r="BL253" s="80">
        <f>Fishery!Z259</f>
        <v>1.209824091039493E-4</v>
      </c>
      <c r="BM253" s="80">
        <f t="shared" si="190"/>
        <v>5.0000000000000004E-6</v>
      </c>
      <c r="BN253" s="70">
        <f t="shared" si="191"/>
        <v>1.209824091039493E-4</v>
      </c>
    </row>
    <row r="254" spans="1:66" x14ac:dyDescent="0.2">
      <c r="A254" s="3">
        <v>19</v>
      </c>
      <c r="B254">
        <v>9</v>
      </c>
      <c r="C254" s="9">
        <f t="shared" si="172"/>
        <v>4.166666666666667</v>
      </c>
      <c r="D254" s="9">
        <f t="shared" si="204"/>
        <v>2.4750000000000023</v>
      </c>
      <c r="E254" s="9">
        <f t="shared" si="205"/>
        <v>3.0735641019844819</v>
      </c>
      <c r="F254" s="9">
        <f t="shared" si="173"/>
        <v>4.166666666666667</v>
      </c>
      <c r="I254" s="68">
        <f t="shared" si="194"/>
        <v>170.18836288764777</v>
      </c>
      <c r="J254" s="85">
        <f t="shared" si="174"/>
        <v>107.80929536759092</v>
      </c>
      <c r="K254" s="89">
        <f t="shared" si="175"/>
        <v>284.48053016693672</v>
      </c>
      <c r="L254" s="80">
        <f t="shared" si="176"/>
        <v>0</v>
      </c>
      <c r="M254" s="86">
        <f t="shared" si="177"/>
        <v>392.28982553452761</v>
      </c>
      <c r="O254" s="68">
        <f t="shared" si="178"/>
        <v>79.183803711922081</v>
      </c>
      <c r="P254" s="76">
        <f t="shared" si="179"/>
        <v>107.80929536759092</v>
      </c>
      <c r="Q254" s="83">
        <f t="shared" si="157"/>
        <v>35.936431789196973</v>
      </c>
      <c r="R254" s="85">
        <f t="shared" si="180"/>
        <v>33.090174437298728</v>
      </c>
      <c r="S254" s="80">
        <f t="shared" si="181"/>
        <v>0</v>
      </c>
      <c r="T254" s="80">
        <f t="shared" si="182"/>
        <v>0</v>
      </c>
      <c r="U254" s="89">
        <f t="shared" si="202"/>
        <v>7.9183803711922085</v>
      </c>
      <c r="V254" s="70">
        <f t="shared" si="203"/>
        <v>33.090174437298728</v>
      </c>
      <c r="X254" s="68">
        <f t="shared" si="183"/>
        <v>104.4726727124773</v>
      </c>
      <c r="Y254" s="76">
        <f t="shared" si="158"/>
        <v>284.48053016693672</v>
      </c>
      <c r="Z254" s="77">
        <f t="shared" si="159"/>
        <v>33.090174437298728</v>
      </c>
      <c r="AA254" s="77">
        <f t="shared" si="184"/>
        <v>317.57070460423546</v>
      </c>
      <c r="AB254" s="70">
        <f t="shared" si="185"/>
        <v>21.916304940095884</v>
      </c>
      <c r="AC254" s="72">
        <f t="shared" si="186"/>
        <v>0</v>
      </c>
      <c r="AD254" s="80">
        <f t="shared" si="187"/>
        <v>0</v>
      </c>
      <c r="AE254" s="89">
        <f>Fishery!X260</f>
        <v>14.284497813357973</v>
      </c>
      <c r="AF254" s="89">
        <f t="shared" si="200"/>
        <v>1.0447267271247731</v>
      </c>
      <c r="AG254" s="70">
        <f t="shared" si="201"/>
        <v>14.284497813357973</v>
      </c>
      <c r="AI254" s="56">
        <f t="shared" si="160"/>
        <v>104.47467271247731</v>
      </c>
      <c r="AK254" s="68">
        <f t="shared" si="192"/>
        <v>1E-3</v>
      </c>
      <c r="AL254" s="57">
        <f t="shared" si="161"/>
        <v>0</v>
      </c>
      <c r="AM254" s="58">
        <f t="shared" si="162"/>
        <v>0</v>
      </c>
      <c r="AN254" s="58">
        <f t="shared" si="163"/>
        <v>0</v>
      </c>
      <c r="AO254" s="20">
        <f t="shared" si="164"/>
        <v>0</v>
      </c>
      <c r="AP254" s="20">
        <f t="shared" si="165"/>
        <v>0</v>
      </c>
      <c r="AQ254" s="58">
        <f t="shared" si="195"/>
        <v>0</v>
      </c>
      <c r="AR254" s="59">
        <f t="shared" si="166"/>
        <v>0</v>
      </c>
      <c r="AS254" s="64">
        <f t="shared" si="196"/>
        <v>0</v>
      </c>
      <c r="AT254" s="58">
        <f t="shared" si="197"/>
        <v>0</v>
      </c>
      <c r="AU254" s="89">
        <f>Fishery!Y260</f>
        <v>1.7988936365838156E-4</v>
      </c>
      <c r="AV254" s="80">
        <f t="shared" si="198"/>
        <v>1.0000000000000001E-5</v>
      </c>
      <c r="AW254" s="70">
        <f t="shared" si="199"/>
        <v>1.7988936365838156E-4</v>
      </c>
      <c r="BC254" s="68">
        <f t="shared" si="193"/>
        <v>1E-3</v>
      </c>
      <c r="BD254" s="57">
        <f t="shared" si="167"/>
        <v>0</v>
      </c>
      <c r="BE254" s="58">
        <f t="shared" si="168"/>
        <v>0</v>
      </c>
      <c r="BF254" s="58">
        <f t="shared" si="169"/>
        <v>0</v>
      </c>
      <c r="BG254" s="58">
        <f t="shared" si="170"/>
        <v>0</v>
      </c>
      <c r="BH254" s="58">
        <f t="shared" si="188"/>
        <v>0</v>
      </c>
      <c r="BI254" s="70">
        <f t="shared" si="171"/>
        <v>0</v>
      </c>
      <c r="BJ254" s="72">
        <f t="shared" si="189"/>
        <v>0</v>
      </c>
      <c r="BK254" s="58">
        <f t="shared" si="156"/>
        <v>0</v>
      </c>
      <c r="BL254" s="80">
        <f>Fishery!Z260</f>
        <v>1.209824091039493E-4</v>
      </c>
      <c r="BM254" s="80">
        <f t="shared" si="190"/>
        <v>5.0000000000000004E-6</v>
      </c>
      <c r="BN254" s="70">
        <f t="shared" si="191"/>
        <v>1.209824091039493E-4</v>
      </c>
    </row>
    <row r="255" spans="1:66" x14ac:dyDescent="0.2">
      <c r="A255" s="3">
        <v>19</v>
      </c>
      <c r="B255">
        <v>10</v>
      </c>
      <c r="C255" s="9">
        <f t="shared" si="172"/>
        <v>4.166666666666667</v>
      </c>
      <c r="D255" s="9">
        <f t="shared" si="204"/>
        <v>3.7900000000000045</v>
      </c>
      <c r="E255" s="9">
        <f t="shared" si="205"/>
        <v>4.7065890693014909</v>
      </c>
      <c r="F255" s="9">
        <f t="shared" si="173"/>
        <v>4.166666666666667</v>
      </c>
      <c r="I255" s="68">
        <f t="shared" si="194"/>
        <v>170.18822996974816</v>
      </c>
      <c r="J255" s="85">
        <f t="shared" si="174"/>
        <v>107.81012881070839</v>
      </c>
      <c r="K255" s="89">
        <f t="shared" si="175"/>
        <v>284.47928399731006</v>
      </c>
      <c r="L255" s="80">
        <f t="shared" si="176"/>
        <v>0</v>
      </c>
      <c r="M255" s="86">
        <f t="shared" si="177"/>
        <v>392.28941280801848</v>
      </c>
      <c r="O255" s="68">
        <f t="shared" si="178"/>
        <v>79.184477702917675</v>
      </c>
      <c r="P255" s="76">
        <f t="shared" si="179"/>
        <v>107.81012881070839</v>
      </c>
      <c r="Q255" s="83">
        <f t="shared" si="157"/>
        <v>35.936709603569462</v>
      </c>
      <c r="R255" s="85">
        <f t="shared" si="180"/>
        <v>33.090336982515119</v>
      </c>
      <c r="S255" s="80">
        <f t="shared" si="181"/>
        <v>0</v>
      </c>
      <c r="T255" s="80">
        <f t="shared" si="182"/>
        <v>0</v>
      </c>
      <c r="U255" s="89">
        <f t="shared" si="202"/>
        <v>7.9184477702917677</v>
      </c>
      <c r="V255" s="70">
        <f t="shared" si="203"/>
        <v>33.090336982515119</v>
      </c>
      <c r="X255" s="68">
        <f t="shared" si="183"/>
        <v>104.47229666230359</v>
      </c>
      <c r="Y255" s="76">
        <f t="shared" si="158"/>
        <v>284.47928399731006</v>
      </c>
      <c r="Z255" s="77">
        <f t="shared" si="159"/>
        <v>33.090336982515119</v>
      </c>
      <c r="AA255" s="77">
        <f t="shared" si="184"/>
        <v>317.56962097982517</v>
      </c>
      <c r="AB255" s="70">
        <f t="shared" si="185"/>
        <v>21.916247372646268</v>
      </c>
      <c r="AC255" s="72">
        <f t="shared" si="186"/>
        <v>0</v>
      </c>
      <c r="AD255" s="80">
        <f t="shared" si="187"/>
        <v>0</v>
      </c>
      <c r="AE255" s="89">
        <f>Fishery!X261</f>
        <v>14.284446396200311</v>
      </c>
      <c r="AF255" s="89">
        <f t="shared" si="200"/>
        <v>1.044722966623036</v>
      </c>
      <c r="AG255" s="70">
        <f t="shared" si="201"/>
        <v>14.284446396200311</v>
      </c>
      <c r="AI255" s="56">
        <f t="shared" si="160"/>
        <v>104.4742966623036</v>
      </c>
      <c r="AK255" s="68">
        <f t="shared" si="192"/>
        <v>1E-3</v>
      </c>
      <c r="AL255" s="57">
        <f t="shared" si="161"/>
        <v>0</v>
      </c>
      <c r="AM255" s="58">
        <f t="shared" si="162"/>
        <v>0</v>
      </c>
      <c r="AN255" s="58">
        <f t="shared" si="163"/>
        <v>0</v>
      </c>
      <c r="AO255" s="20">
        <f t="shared" si="164"/>
        <v>0</v>
      </c>
      <c r="AP255" s="20">
        <f t="shared" si="165"/>
        <v>0</v>
      </c>
      <c r="AQ255" s="58">
        <f t="shared" si="195"/>
        <v>0</v>
      </c>
      <c r="AR255" s="59">
        <f t="shared" si="166"/>
        <v>0</v>
      </c>
      <c r="AS255" s="64">
        <f t="shared" si="196"/>
        <v>0</v>
      </c>
      <c r="AT255" s="58">
        <f t="shared" si="197"/>
        <v>0</v>
      </c>
      <c r="AU255" s="89">
        <f>Fishery!Y261</f>
        <v>1.7988936365838156E-4</v>
      </c>
      <c r="AV255" s="80">
        <f t="shared" si="198"/>
        <v>1.0000000000000001E-5</v>
      </c>
      <c r="AW255" s="70">
        <f t="shared" si="199"/>
        <v>1.7988936365838156E-4</v>
      </c>
      <c r="BC255" s="68">
        <f t="shared" si="193"/>
        <v>1E-3</v>
      </c>
      <c r="BD255" s="57">
        <f t="shared" si="167"/>
        <v>0</v>
      </c>
      <c r="BE255" s="58">
        <f t="shared" si="168"/>
        <v>0</v>
      </c>
      <c r="BF255" s="58">
        <f t="shared" si="169"/>
        <v>0</v>
      </c>
      <c r="BG255" s="58">
        <f t="shared" si="170"/>
        <v>0</v>
      </c>
      <c r="BH255" s="58">
        <f t="shared" si="188"/>
        <v>0</v>
      </c>
      <c r="BI255" s="70">
        <f t="shared" si="171"/>
        <v>0</v>
      </c>
      <c r="BJ255" s="72">
        <f t="shared" si="189"/>
        <v>0</v>
      </c>
      <c r="BK255" s="58">
        <f t="shared" si="156"/>
        <v>0</v>
      </c>
      <c r="BL255" s="80">
        <f>Fishery!Z261</f>
        <v>1.209824091039493E-4</v>
      </c>
      <c r="BM255" s="80">
        <f t="shared" si="190"/>
        <v>5.0000000000000004E-6</v>
      </c>
      <c r="BN255" s="70">
        <f t="shared" si="191"/>
        <v>1.209824091039493E-4</v>
      </c>
    </row>
    <row r="256" spans="1:66" x14ac:dyDescent="0.2">
      <c r="A256" s="3">
        <v>19</v>
      </c>
      <c r="B256">
        <v>11</v>
      </c>
      <c r="C256" s="9">
        <f t="shared" si="172"/>
        <v>4.166666666666667</v>
      </c>
      <c r="D256" s="9">
        <f t="shared" si="204"/>
        <v>5.5949999999999998</v>
      </c>
      <c r="E256" s="9">
        <f t="shared" si="205"/>
        <v>6.9481176366073374</v>
      </c>
      <c r="F256" s="9">
        <f t="shared" si="173"/>
        <v>4.166666666666667</v>
      </c>
      <c r="I256" s="68">
        <f t="shared" si="194"/>
        <v>170.18824931631224</v>
      </c>
      <c r="J256" s="85">
        <f t="shared" si="174"/>
        <v>107.81115272070285</v>
      </c>
      <c r="K256" s="89">
        <f t="shared" si="175"/>
        <v>284.47840499576205</v>
      </c>
      <c r="L256" s="80">
        <f t="shared" si="176"/>
        <v>0</v>
      </c>
      <c r="M256" s="86">
        <f t="shared" si="177"/>
        <v>392.28955771646491</v>
      </c>
      <c r="O256" s="68">
        <f t="shared" si="178"/>
        <v>79.185220743651939</v>
      </c>
      <c r="P256" s="76">
        <f t="shared" si="179"/>
        <v>107.81115272070285</v>
      </c>
      <c r="Q256" s="83">
        <f t="shared" si="157"/>
        <v>35.93705090690095</v>
      </c>
      <c r="R256" s="85">
        <f t="shared" si="180"/>
        <v>33.090541484041687</v>
      </c>
      <c r="S256" s="80">
        <f t="shared" si="181"/>
        <v>0</v>
      </c>
      <c r="T256" s="80">
        <f t="shared" si="182"/>
        <v>0</v>
      </c>
      <c r="U256" s="89">
        <f t="shared" si="202"/>
        <v>7.9185220743651943</v>
      </c>
      <c r="V256" s="70">
        <f t="shared" si="203"/>
        <v>33.090541484041687</v>
      </c>
      <c r="X256" s="68">
        <f t="shared" si="183"/>
        <v>104.47196198128444</v>
      </c>
      <c r="Y256" s="76">
        <f t="shared" si="158"/>
        <v>284.47840499576205</v>
      </c>
      <c r="Z256" s="77">
        <f t="shared" si="159"/>
        <v>33.090541484041687</v>
      </c>
      <c r="AA256" s="77">
        <f t="shared" si="184"/>
        <v>317.56894647980374</v>
      </c>
      <c r="AB256" s="70">
        <f t="shared" si="185"/>
        <v>21.91621799774034</v>
      </c>
      <c r="AC256" s="72">
        <f t="shared" si="186"/>
        <v>0</v>
      </c>
      <c r="AD256" s="80">
        <f t="shared" si="187"/>
        <v>0</v>
      </c>
      <c r="AE256" s="89">
        <f>Fishery!X262</f>
        <v>14.284400635427067</v>
      </c>
      <c r="AF256" s="89">
        <f t="shared" si="200"/>
        <v>1.0447196198128443</v>
      </c>
      <c r="AG256" s="70">
        <f t="shared" si="201"/>
        <v>14.284400635427067</v>
      </c>
      <c r="AI256" s="56">
        <f t="shared" si="160"/>
        <v>104.47396198128445</v>
      </c>
      <c r="AK256" s="68">
        <f t="shared" si="192"/>
        <v>1E-3</v>
      </c>
      <c r="AL256" s="57">
        <f t="shared" si="161"/>
        <v>0</v>
      </c>
      <c r="AM256" s="58">
        <f t="shared" si="162"/>
        <v>0</v>
      </c>
      <c r="AN256" s="58">
        <f t="shared" si="163"/>
        <v>0</v>
      </c>
      <c r="AO256" s="20">
        <f t="shared" si="164"/>
        <v>0</v>
      </c>
      <c r="AP256" s="20">
        <f t="shared" si="165"/>
        <v>0</v>
      </c>
      <c r="AQ256" s="58">
        <f t="shared" si="195"/>
        <v>0</v>
      </c>
      <c r="AR256" s="59">
        <f t="shared" si="166"/>
        <v>0</v>
      </c>
      <c r="AS256" s="64">
        <f t="shared" si="196"/>
        <v>0</v>
      </c>
      <c r="AT256" s="58">
        <f t="shared" si="197"/>
        <v>0</v>
      </c>
      <c r="AU256" s="89">
        <f>Fishery!Y262</f>
        <v>1.7988936365838156E-4</v>
      </c>
      <c r="AV256" s="80">
        <f t="shared" si="198"/>
        <v>1.0000000000000001E-5</v>
      </c>
      <c r="AW256" s="70">
        <f t="shared" si="199"/>
        <v>1.7988936365838156E-4</v>
      </c>
      <c r="BC256" s="68">
        <f t="shared" si="193"/>
        <v>1E-3</v>
      </c>
      <c r="BD256" s="57">
        <f t="shared" si="167"/>
        <v>0</v>
      </c>
      <c r="BE256" s="58">
        <f t="shared" si="168"/>
        <v>0</v>
      </c>
      <c r="BF256" s="58">
        <f t="shared" si="169"/>
        <v>0</v>
      </c>
      <c r="BG256" s="58">
        <f t="shared" si="170"/>
        <v>0</v>
      </c>
      <c r="BH256" s="58">
        <f t="shared" si="188"/>
        <v>0</v>
      </c>
      <c r="BI256" s="70">
        <f t="shared" si="171"/>
        <v>0</v>
      </c>
      <c r="BJ256" s="72">
        <f t="shared" si="189"/>
        <v>0</v>
      </c>
      <c r="BK256" s="58">
        <f t="shared" si="156"/>
        <v>0</v>
      </c>
      <c r="BL256" s="80">
        <f>Fishery!Z262</f>
        <v>1.209824091039493E-4</v>
      </c>
      <c r="BM256" s="80">
        <f t="shared" si="190"/>
        <v>5.0000000000000004E-6</v>
      </c>
      <c r="BN256" s="70">
        <f t="shared" si="191"/>
        <v>1.209824091039493E-4</v>
      </c>
    </row>
    <row r="257" spans="1:66" x14ac:dyDescent="0.2">
      <c r="A257" s="1">
        <v>19</v>
      </c>
      <c r="B257" s="2">
        <v>12</v>
      </c>
      <c r="C257" s="9">
        <f t="shared" si="172"/>
        <v>4.166666666666667</v>
      </c>
      <c r="D257" s="9">
        <f t="shared" si="204"/>
        <v>7.8900000000000023</v>
      </c>
      <c r="E257" s="9">
        <f t="shared" si="205"/>
        <v>9.7981498039020387</v>
      </c>
      <c r="F257" s="9">
        <f t="shared" si="173"/>
        <v>4.166666666666667</v>
      </c>
      <c r="I257" s="68">
        <f t="shared" si="194"/>
        <v>170.18817014889629</v>
      </c>
      <c r="J257" s="85">
        <f t="shared" si="174"/>
        <v>107.81222732812003</v>
      </c>
      <c r="K257" s="89">
        <f t="shared" si="175"/>
        <v>284.47750037449799</v>
      </c>
      <c r="L257" s="80">
        <f t="shared" si="176"/>
        <v>0</v>
      </c>
      <c r="M257" s="86">
        <f t="shared" si="177"/>
        <v>392.28972770261805</v>
      </c>
      <c r="O257" s="68">
        <f t="shared" si="178"/>
        <v>79.186046857572393</v>
      </c>
      <c r="P257" s="76">
        <f t="shared" si="179"/>
        <v>107.81222732812003</v>
      </c>
      <c r="Q257" s="83">
        <f t="shared" si="157"/>
        <v>35.937409109373341</v>
      </c>
      <c r="R257" s="85">
        <f t="shared" si="180"/>
        <v>33.090796873354471</v>
      </c>
      <c r="S257" s="80">
        <f t="shared" si="181"/>
        <v>0</v>
      </c>
      <c r="T257" s="80">
        <f t="shared" si="182"/>
        <v>0</v>
      </c>
      <c r="U257" s="89">
        <f t="shared" si="202"/>
        <v>7.9186046857572396</v>
      </c>
      <c r="V257" s="70">
        <f t="shared" si="203"/>
        <v>33.090796873354471</v>
      </c>
      <c r="X257" s="68">
        <f t="shared" si="183"/>
        <v>104.47167836548614</v>
      </c>
      <c r="Y257" s="76">
        <f t="shared" si="158"/>
        <v>284.47750037449799</v>
      </c>
      <c r="Z257" s="77">
        <f t="shared" si="159"/>
        <v>33.090796873354471</v>
      </c>
      <c r="AA257" s="77">
        <f t="shared" si="184"/>
        <v>317.56829724785246</v>
      </c>
      <c r="AB257" s="70">
        <f t="shared" si="185"/>
        <v>21.916193382575432</v>
      </c>
      <c r="AC257" s="72">
        <f t="shared" si="186"/>
        <v>0</v>
      </c>
      <c r="AD257" s="80">
        <f t="shared" si="187"/>
        <v>0</v>
      </c>
      <c r="AE257" s="89">
        <f>Fishery!X263</f>
        <v>14.284361856776675</v>
      </c>
      <c r="AF257" s="89">
        <f t="shared" si="200"/>
        <v>1.0447167836548614</v>
      </c>
      <c r="AG257" s="70">
        <f t="shared" si="201"/>
        <v>14.284361856776675</v>
      </c>
      <c r="AI257" s="56">
        <f t="shared" si="160"/>
        <v>104.47367836548615</v>
      </c>
      <c r="AK257" s="68">
        <f t="shared" si="192"/>
        <v>1E-3</v>
      </c>
      <c r="AL257" s="57">
        <f t="shared" si="161"/>
        <v>0</v>
      </c>
      <c r="AM257" s="58">
        <f t="shared" si="162"/>
        <v>0</v>
      </c>
      <c r="AN257" s="58">
        <f t="shared" si="163"/>
        <v>0</v>
      </c>
      <c r="AO257" s="20">
        <f t="shared" si="164"/>
        <v>0</v>
      </c>
      <c r="AP257" s="20">
        <f t="shared" si="165"/>
        <v>0</v>
      </c>
      <c r="AQ257" s="58">
        <f t="shared" si="195"/>
        <v>0</v>
      </c>
      <c r="AR257" s="59">
        <f t="shared" si="166"/>
        <v>0</v>
      </c>
      <c r="AS257" s="64">
        <f t="shared" si="196"/>
        <v>0</v>
      </c>
      <c r="AT257" s="58">
        <f t="shared" si="197"/>
        <v>0</v>
      </c>
      <c r="AU257" s="89">
        <f>Fishery!Y263</f>
        <v>1.7988936365838156E-4</v>
      </c>
      <c r="AV257" s="80">
        <f t="shared" si="198"/>
        <v>1.0000000000000001E-5</v>
      </c>
      <c r="AW257" s="70">
        <f t="shared" si="199"/>
        <v>1.7988936365838156E-4</v>
      </c>
      <c r="BC257" s="68">
        <f t="shared" si="193"/>
        <v>1E-3</v>
      </c>
      <c r="BD257" s="57">
        <f t="shared" si="167"/>
        <v>0</v>
      </c>
      <c r="BE257" s="58">
        <f t="shared" si="168"/>
        <v>0</v>
      </c>
      <c r="BF257" s="58">
        <f t="shared" si="169"/>
        <v>0</v>
      </c>
      <c r="BG257" s="58">
        <f t="shared" si="170"/>
        <v>0</v>
      </c>
      <c r="BH257" s="58">
        <f t="shared" si="188"/>
        <v>0</v>
      </c>
      <c r="BI257" s="70">
        <f t="shared" si="171"/>
        <v>0</v>
      </c>
      <c r="BJ257" s="72">
        <f t="shared" si="189"/>
        <v>0</v>
      </c>
      <c r="BK257" s="58">
        <f t="shared" si="156"/>
        <v>0</v>
      </c>
      <c r="BL257" s="80">
        <f>Fishery!Z263</f>
        <v>1.209824091039493E-4</v>
      </c>
      <c r="BM257" s="80">
        <f t="shared" si="190"/>
        <v>5.0000000000000004E-6</v>
      </c>
      <c r="BN257" s="70">
        <f t="shared" si="191"/>
        <v>1.209824091039493E-4</v>
      </c>
    </row>
    <row r="258" spans="1:66" x14ac:dyDescent="0.2">
      <c r="A258" s="4">
        <v>20</v>
      </c>
      <c r="B258">
        <v>1</v>
      </c>
      <c r="C258" s="9">
        <f t="shared" si="172"/>
        <v>4.166666666666667</v>
      </c>
      <c r="D258" s="9">
        <f t="shared" si="204"/>
        <v>8.6</v>
      </c>
      <c r="E258" s="9">
        <f t="shared" si="205"/>
        <v>16.025168429610265</v>
      </c>
      <c r="F258" s="9">
        <f t="shared" si="173"/>
        <v>4.166666666666667</v>
      </c>
      <c r="I258" s="68">
        <f t="shared" si="194"/>
        <v>170.18780744220663</v>
      </c>
      <c r="J258" s="85">
        <f t="shared" si="174"/>
        <v>107.81318325521035</v>
      </c>
      <c r="K258" s="89">
        <f t="shared" si="175"/>
        <v>284.47624013350077</v>
      </c>
      <c r="L258" s="80">
        <f t="shared" si="176"/>
        <v>0</v>
      </c>
      <c r="M258" s="86">
        <f t="shared" si="177"/>
        <v>392.2894233887111</v>
      </c>
      <c r="O258" s="68">
        <f t="shared" si="178"/>
        <v>79.186917731916679</v>
      </c>
      <c r="P258" s="76">
        <f t="shared" si="179"/>
        <v>107.81318325521035</v>
      </c>
      <c r="Q258" s="83">
        <f t="shared" si="157"/>
        <v>35.93772775173678</v>
      </c>
      <c r="R258" s="85">
        <f t="shared" si="180"/>
        <v>33.091084729712911</v>
      </c>
      <c r="S258" s="80">
        <f t="shared" si="181"/>
        <v>0</v>
      </c>
      <c r="T258" s="80">
        <f t="shared" si="182"/>
        <v>0</v>
      </c>
      <c r="U258" s="89">
        <f t="shared" si="202"/>
        <v>7.9186917731916679</v>
      </c>
      <c r="V258" s="70">
        <f t="shared" si="203"/>
        <v>33.091084729712911</v>
      </c>
      <c r="X258" s="68">
        <f t="shared" si="183"/>
        <v>104.47143820441751</v>
      </c>
      <c r="Y258" s="76">
        <f t="shared" si="158"/>
        <v>284.47624013350077</v>
      </c>
      <c r="Z258" s="77">
        <f t="shared" si="159"/>
        <v>33.091084729712911</v>
      </c>
      <c r="AA258" s="77">
        <f t="shared" si="184"/>
        <v>317.56732486321368</v>
      </c>
      <c r="AB258" s="70">
        <f t="shared" si="185"/>
        <v>21.916150599557913</v>
      </c>
      <c r="AC258" s="72">
        <f t="shared" si="186"/>
        <v>0</v>
      </c>
      <c r="AD258" s="80">
        <f t="shared" si="187"/>
        <v>0</v>
      </c>
      <c r="AE258" s="89">
        <f>Fishery!X264</f>
        <v>14.284329019670372</v>
      </c>
      <c r="AF258" s="89">
        <f t="shared" si="200"/>
        <v>1.0447143820441751</v>
      </c>
      <c r="AG258" s="70">
        <f t="shared" si="201"/>
        <v>14.284329019670372</v>
      </c>
      <c r="AI258" s="56">
        <f t="shared" si="160"/>
        <v>104.47343820441752</v>
      </c>
      <c r="AK258" s="68">
        <f t="shared" si="192"/>
        <v>1E-3</v>
      </c>
      <c r="AL258" s="57">
        <f t="shared" si="161"/>
        <v>0</v>
      </c>
      <c r="AM258" s="58">
        <f t="shared" si="162"/>
        <v>0</v>
      </c>
      <c r="AN258" s="58">
        <f t="shared" si="163"/>
        <v>0</v>
      </c>
      <c r="AO258" s="20">
        <f t="shared" si="164"/>
        <v>0</v>
      </c>
      <c r="AP258" s="20">
        <f t="shared" si="165"/>
        <v>0</v>
      </c>
      <c r="AQ258" s="58">
        <f t="shared" si="195"/>
        <v>0</v>
      </c>
      <c r="AR258" s="59">
        <f t="shared" si="166"/>
        <v>0</v>
      </c>
      <c r="AS258" s="64">
        <f t="shared" si="196"/>
        <v>0</v>
      </c>
      <c r="AT258" s="58">
        <f t="shared" si="197"/>
        <v>0</v>
      </c>
      <c r="AU258" s="89">
        <f>Fishery!Y264</f>
        <v>1.7988936365838156E-4</v>
      </c>
      <c r="AV258" s="80">
        <f t="shared" si="198"/>
        <v>1.0000000000000001E-5</v>
      </c>
      <c r="AW258" s="70">
        <f t="shared" si="199"/>
        <v>1.7988936365838156E-4</v>
      </c>
      <c r="BC258" s="68">
        <f t="shared" si="193"/>
        <v>1E-3</v>
      </c>
      <c r="BD258" s="57">
        <f t="shared" si="167"/>
        <v>0</v>
      </c>
      <c r="BE258" s="58">
        <f t="shared" si="168"/>
        <v>0</v>
      </c>
      <c r="BF258" s="58">
        <f t="shared" si="169"/>
        <v>0</v>
      </c>
      <c r="BG258" s="58">
        <f t="shared" si="170"/>
        <v>0</v>
      </c>
      <c r="BH258" s="58">
        <f t="shared" si="188"/>
        <v>0</v>
      </c>
      <c r="BI258" s="70">
        <f t="shared" si="171"/>
        <v>0</v>
      </c>
      <c r="BJ258" s="72">
        <f t="shared" si="189"/>
        <v>0</v>
      </c>
      <c r="BK258" s="58">
        <f t="shared" si="156"/>
        <v>0</v>
      </c>
      <c r="BL258" s="80">
        <f>Fishery!Z264</f>
        <v>1.209824091039493E-4</v>
      </c>
      <c r="BM258" s="80">
        <f t="shared" si="190"/>
        <v>5.0000000000000004E-6</v>
      </c>
      <c r="BN258" s="70">
        <f t="shared" si="191"/>
        <v>1.209824091039493E-4</v>
      </c>
    </row>
    <row r="259" spans="1:66" x14ac:dyDescent="0.2">
      <c r="A259" s="4">
        <v>20</v>
      </c>
      <c r="B259">
        <v>2</v>
      </c>
      <c r="C259" s="9">
        <f t="shared" si="172"/>
        <v>4.166666666666667</v>
      </c>
      <c r="D259" s="9">
        <f t="shared" si="204"/>
        <v>6.990000000000002</v>
      </c>
      <c r="E259" s="9">
        <f t="shared" si="205"/>
        <v>13.025107828252999</v>
      </c>
      <c r="F259" s="9">
        <f t="shared" si="173"/>
        <v>4.166666666666667</v>
      </c>
      <c r="I259" s="68">
        <f t="shared" si="194"/>
        <v>170.18712049291921</v>
      </c>
      <c r="J259" s="85">
        <f t="shared" si="174"/>
        <v>107.81389871942952</v>
      </c>
      <c r="K259" s="89">
        <f t="shared" si="175"/>
        <v>284.47449917161219</v>
      </c>
      <c r="L259" s="80">
        <f t="shared" si="176"/>
        <v>0</v>
      </c>
      <c r="M259" s="86">
        <f t="shared" si="177"/>
        <v>392.28839789104171</v>
      </c>
      <c r="O259" s="68">
        <f t="shared" si="178"/>
        <v>79.187762862991747</v>
      </c>
      <c r="P259" s="76">
        <f t="shared" si="179"/>
        <v>107.81389871942952</v>
      </c>
      <c r="Q259" s="83">
        <f t="shared" si="157"/>
        <v>35.937966239809839</v>
      </c>
      <c r="R259" s="85">
        <f t="shared" si="180"/>
        <v>33.091368952780449</v>
      </c>
      <c r="S259" s="80">
        <f t="shared" si="181"/>
        <v>0</v>
      </c>
      <c r="T259" s="80">
        <f t="shared" si="182"/>
        <v>0</v>
      </c>
      <c r="U259" s="89">
        <f t="shared" si="202"/>
        <v>7.9187762862991748</v>
      </c>
      <c r="V259" s="70">
        <f t="shared" si="203"/>
        <v>33.091368952780449</v>
      </c>
      <c r="X259" s="68">
        <f t="shared" si="183"/>
        <v>104.47122054083698</v>
      </c>
      <c r="Y259" s="76">
        <f t="shared" si="158"/>
        <v>284.47449917161219</v>
      </c>
      <c r="Z259" s="77">
        <f t="shared" si="159"/>
        <v>33.091368952780449</v>
      </c>
      <c r="AA259" s="77">
        <f t="shared" si="184"/>
        <v>317.56586812439264</v>
      </c>
      <c r="AB259" s="70">
        <f t="shared" si="185"/>
        <v>21.916077317323317</v>
      </c>
      <c r="AC259" s="72">
        <f t="shared" si="186"/>
        <v>0</v>
      </c>
      <c r="AD259" s="80">
        <f t="shared" si="187"/>
        <v>0</v>
      </c>
      <c r="AE259" s="89">
        <f>Fishery!X265</f>
        <v>14.284299258634691</v>
      </c>
      <c r="AF259" s="89">
        <f t="shared" si="200"/>
        <v>1.0447122054083697</v>
      </c>
      <c r="AG259" s="70">
        <f t="shared" si="201"/>
        <v>14.284299258634691</v>
      </c>
      <c r="AI259" s="56">
        <f t="shared" si="160"/>
        <v>104.47322054083699</v>
      </c>
      <c r="AK259" s="68">
        <f t="shared" si="192"/>
        <v>1E-3</v>
      </c>
      <c r="AL259" s="57">
        <f t="shared" si="161"/>
        <v>0</v>
      </c>
      <c r="AM259" s="58">
        <f t="shared" si="162"/>
        <v>0</v>
      </c>
      <c r="AN259" s="58">
        <f t="shared" si="163"/>
        <v>0</v>
      </c>
      <c r="AO259" s="20">
        <f t="shared" si="164"/>
        <v>0</v>
      </c>
      <c r="AP259" s="20">
        <f t="shared" si="165"/>
        <v>0</v>
      </c>
      <c r="AQ259" s="58">
        <f t="shared" si="195"/>
        <v>0</v>
      </c>
      <c r="AR259" s="59">
        <f t="shared" si="166"/>
        <v>0</v>
      </c>
      <c r="AS259" s="64">
        <f t="shared" si="196"/>
        <v>0</v>
      </c>
      <c r="AT259" s="58">
        <f t="shared" si="197"/>
        <v>0</v>
      </c>
      <c r="AU259" s="89">
        <f>Fishery!Y265</f>
        <v>1.7988936365838156E-4</v>
      </c>
      <c r="AV259" s="80">
        <f t="shared" si="198"/>
        <v>1.0000000000000001E-5</v>
      </c>
      <c r="AW259" s="70">
        <f t="shared" si="199"/>
        <v>1.7988936365838156E-4</v>
      </c>
      <c r="BC259" s="68">
        <f t="shared" si="193"/>
        <v>1E-3</v>
      </c>
      <c r="BD259" s="57">
        <f t="shared" si="167"/>
        <v>0</v>
      </c>
      <c r="BE259" s="58">
        <f t="shared" si="168"/>
        <v>0</v>
      </c>
      <c r="BF259" s="58">
        <f t="shared" si="169"/>
        <v>0</v>
      </c>
      <c r="BG259" s="58">
        <f t="shared" si="170"/>
        <v>0</v>
      </c>
      <c r="BH259" s="58">
        <f t="shared" si="188"/>
        <v>0</v>
      </c>
      <c r="BI259" s="70">
        <f t="shared" si="171"/>
        <v>0</v>
      </c>
      <c r="BJ259" s="72">
        <f t="shared" si="189"/>
        <v>0</v>
      </c>
      <c r="BK259" s="58">
        <f t="shared" si="156"/>
        <v>0</v>
      </c>
      <c r="BL259" s="80">
        <f>Fishery!Z265</f>
        <v>1.209824091039493E-4</v>
      </c>
      <c r="BM259" s="80">
        <f t="shared" si="190"/>
        <v>5.0000000000000004E-6</v>
      </c>
      <c r="BN259" s="70">
        <f t="shared" si="191"/>
        <v>1.209824091039493E-4</v>
      </c>
    </row>
    <row r="260" spans="1:66" x14ac:dyDescent="0.2">
      <c r="A260" s="4">
        <v>20</v>
      </c>
      <c r="B260">
        <v>3</v>
      </c>
      <c r="C260" s="9">
        <f t="shared" si="172"/>
        <v>4.166666666666667</v>
      </c>
      <c r="D260" s="9">
        <f t="shared" si="204"/>
        <v>4.875</v>
      </c>
      <c r="E260" s="9">
        <f t="shared" si="205"/>
        <v>9.0840344295755866</v>
      </c>
      <c r="F260" s="9">
        <f t="shared" si="173"/>
        <v>4.166666666666667</v>
      </c>
      <c r="I260" s="68">
        <f t="shared" si="194"/>
        <v>170.18622366910122</v>
      </c>
      <c r="J260" s="85">
        <f t="shared" si="174"/>
        <v>107.81435188577173</v>
      </c>
      <c r="K260" s="89">
        <f t="shared" si="175"/>
        <v>284.47240168225215</v>
      </c>
      <c r="L260" s="80">
        <f t="shared" si="176"/>
        <v>0</v>
      </c>
      <c r="M260" s="86">
        <f t="shared" si="177"/>
        <v>392.28675356802387</v>
      </c>
      <c r="O260" s="68">
        <f t="shared" si="178"/>
        <v>79.188513001644878</v>
      </c>
      <c r="P260" s="76">
        <f t="shared" si="179"/>
        <v>107.81435188577173</v>
      </c>
      <c r="Q260" s="83">
        <f t="shared" si="157"/>
        <v>35.938117295257243</v>
      </c>
      <c r="R260" s="85">
        <f t="shared" si="180"/>
        <v>33.091612813244012</v>
      </c>
      <c r="S260" s="80">
        <f t="shared" si="181"/>
        <v>0</v>
      </c>
      <c r="T260" s="80">
        <f t="shared" si="182"/>
        <v>0</v>
      </c>
      <c r="U260" s="89">
        <f t="shared" si="202"/>
        <v>7.918851300164488</v>
      </c>
      <c r="V260" s="70">
        <f t="shared" si="203"/>
        <v>33.091612813244012</v>
      </c>
      <c r="X260" s="68">
        <f t="shared" si="183"/>
        <v>104.47100077683189</v>
      </c>
      <c r="Y260" s="76">
        <f t="shared" si="158"/>
        <v>284.47240168225215</v>
      </c>
      <c r="Z260" s="77">
        <f t="shared" si="159"/>
        <v>33.091612813244012</v>
      </c>
      <c r="AA260" s="77">
        <f t="shared" si="184"/>
        <v>317.56401449549617</v>
      </c>
      <c r="AB260" s="70">
        <f t="shared" si="185"/>
        <v>21.915976706796261</v>
      </c>
      <c r="AC260" s="72">
        <f t="shared" si="186"/>
        <v>0</v>
      </c>
      <c r="AD260" s="80">
        <f t="shared" si="187"/>
        <v>0</v>
      </c>
      <c r="AE260" s="89">
        <f>Fishery!X266</f>
        <v>14.284269210408981</v>
      </c>
      <c r="AF260" s="89">
        <f t="shared" si="200"/>
        <v>1.0447100077683189</v>
      </c>
      <c r="AG260" s="70">
        <f t="shared" si="201"/>
        <v>14.284269210408981</v>
      </c>
      <c r="AI260" s="56">
        <f t="shared" si="160"/>
        <v>104.4730007768319</v>
      </c>
      <c r="AK260" s="68">
        <f t="shared" si="192"/>
        <v>1E-3</v>
      </c>
      <c r="AL260" s="57">
        <f t="shared" si="161"/>
        <v>0</v>
      </c>
      <c r="AM260" s="58">
        <f t="shared" si="162"/>
        <v>0</v>
      </c>
      <c r="AN260" s="58">
        <f t="shared" si="163"/>
        <v>0</v>
      </c>
      <c r="AO260" s="20">
        <f t="shared" si="164"/>
        <v>0</v>
      </c>
      <c r="AP260" s="20">
        <f t="shared" si="165"/>
        <v>0</v>
      </c>
      <c r="AQ260" s="58">
        <f t="shared" si="195"/>
        <v>0</v>
      </c>
      <c r="AR260" s="59">
        <f t="shared" si="166"/>
        <v>0</v>
      </c>
      <c r="AS260" s="64">
        <f t="shared" si="196"/>
        <v>0</v>
      </c>
      <c r="AT260" s="58">
        <f t="shared" si="197"/>
        <v>0</v>
      </c>
      <c r="AU260" s="89">
        <f>Fishery!Y266</f>
        <v>1.7988936365838156E-4</v>
      </c>
      <c r="AV260" s="80">
        <f t="shared" si="198"/>
        <v>1.0000000000000001E-5</v>
      </c>
      <c r="AW260" s="70">
        <f t="shared" si="199"/>
        <v>1.7988936365838156E-4</v>
      </c>
      <c r="BC260" s="68">
        <f t="shared" si="193"/>
        <v>1E-3</v>
      </c>
      <c r="BD260" s="57">
        <f t="shared" si="167"/>
        <v>0</v>
      </c>
      <c r="BE260" s="58">
        <f t="shared" si="168"/>
        <v>0</v>
      </c>
      <c r="BF260" s="58">
        <f t="shared" si="169"/>
        <v>0</v>
      </c>
      <c r="BG260" s="58">
        <f t="shared" si="170"/>
        <v>0</v>
      </c>
      <c r="BH260" s="58">
        <f t="shared" si="188"/>
        <v>0</v>
      </c>
      <c r="BI260" s="70">
        <f t="shared" si="171"/>
        <v>0</v>
      </c>
      <c r="BJ260" s="72">
        <f t="shared" si="189"/>
        <v>0</v>
      </c>
      <c r="BK260" s="58">
        <f t="shared" si="156"/>
        <v>0</v>
      </c>
      <c r="BL260" s="80">
        <f>Fishery!Z266</f>
        <v>1.209824091039493E-4</v>
      </c>
      <c r="BM260" s="80">
        <f t="shared" si="190"/>
        <v>5.0000000000000004E-6</v>
      </c>
      <c r="BN260" s="70">
        <f t="shared" si="191"/>
        <v>1.209824091039493E-4</v>
      </c>
    </row>
    <row r="261" spans="1:66" x14ac:dyDescent="0.2">
      <c r="A261" s="4">
        <v>20</v>
      </c>
      <c r="B261">
        <v>4</v>
      </c>
      <c r="C261" s="9">
        <f t="shared" si="172"/>
        <v>4.166666666666667</v>
      </c>
      <c r="D261" s="9">
        <f t="shared" si="204"/>
        <v>3.25</v>
      </c>
      <c r="E261" s="9">
        <f t="shared" si="205"/>
        <v>6.0560229530503911</v>
      </c>
      <c r="F261" s="9">
        <f t="shared" si="173"/>
        <v>4.166666666666667</v>
      </c>
      <c r="I261" s="68">
        <f t="shared" si="194"/>
        <v>170.18532781375944</v>
      </c>
      <c r="J261" s="85">
        <f t="shared" si="174"/>
        <v>107.81462631314562</v>
      </c>
      <c r="K261" s="89">
        <f t="shared" si="175"/>
        <v>284.47025279788397</v>
      </c>
      <c r="L261" s="80">
        <f t="shared" si="176"/>
        <v>0</v>
      </c>
      <c r="M261" s="86">
        <f t="shared" si="177"/>
        <v>392.28487911102957</v>
      </c>
      <c r="O261" s="68">
        <f t="shared" si="178"/>
        <v>79.189131414967989</v>
      </c>
      <c r="P261" s="76">
        <f t="shared" si="179"/>
        <v>107.81462631314562</v>
      </c>
      <c r="Q261" s="83">
        <f t="shared" si="157"/>
        <v>35.938208771048544</v>
      </c>
      <c r="R261" s="85">
        <f t="shared" si="180"/>
        <v>33.091795458878998</v>
      </c>
      <c r="S261" s="80">
        <f t="shared" si="181"/>
        <v>0</v>
      </c>
      <c r="T261" s="80">
        <f t="shared" si="182"/>
        <v>0</v>
      </c>
      <c r="U261" s="89">
        <f t="shared" si="202"/>
        <v>7.918913141496799</v>
      </c>
      <c r="V261" s="70">
        <f t="shared" si="203"/>
        <v>33.091795458878998</v>
      </c>
      <c r="X261" s="68">
        <f t="shared" si="183"/>
        <v>104.47076154135003</v>
      </c>
      <c r="Y261" s="76">
        <f t="shared" si="158"/>
        <v>284.47025279788397</v>
      </c>
      <c r="Z261" s="77">
        <f t="shared" si="159"/>
        <v>33.091795458878998</v>
      </c>
      <c r="AA261" s="77">
        <f t="shared" si="184"/>
        <v>317.56204825676298</v>
      </c>
      <c r="AB261" s="70">
        <f t="shared" si="185"/>
        <v>21.915865232227624</v>
      </c>
      <c r="AC261" s="72">
        <f t="shared" si="186"/>
        <v>0</v>
      </c>
      <c r="AD261" s="80">
        <f t="shared" si="187"/>
        <v>0</v>
      </c>
      <c r="AE261" s="89">
        <f>Fishery!X267</f>
        <v>14.284236499857707</v>
      </c>
      <c r="AF261" s="89">
        <f t="shared" si="200"/>
        <v>1.0447076154135002</v>
      </c>
      <c r="AG261" s="70">
        <f t="shared" si="201"/>
        <v>14.284236499857707</v>
      </c>
      <c r="AI261" s="56">
        <f t="shared" si="160"/>
        <v>104.47276154135004</v>
      </c>
      <c r="AK261" s="68">
        <f t="shared" si="192"/>
        <v>1E-3</v>
      </c>
      <c r="AL261" s="57">
        <f t="shared" si="161"/>
        <v>0</v>
      </c>
      <c r="AM261" s="58">
        <f t="shared" si="162"/>
        <v>0</v>
      </c>
      <c r="AN261" s="58">
        <f t="shared" si="163"/>
        <v>0</v>
      </c>
      <c r="AO261" s="20">
        <f t="shared" si="164"/>
        <v>0</v>
      </c>
      <c r="AP261" s="20">
        <f t="shared" si="165"/>
        <v>0</v>
      </c>
      <c r="AQ261" s="58">
        <f t="shared" si="195"/>
        <v>0</v>
      </c>
      <c r="AR261" s="59">
        <f t="shared" si="166"/>
        <v>0</v>
      </c>
      <c r="AS261" s="64">
        <f t="shared" si="196"/>
        <v>0</v>
      </c>
      <c r="AT261" s="58">
        <f t="shared" si="197"/>
        <v>0</v>
      </c>
      <c r="AU261" s="89">
        <f>Fishery!Y267</f>
        <v>1.7988936365838156E-4</v>
      </c>
      <c r="AV261" s="80">
        <f t="shared" si="198"/>
        <v>1.0000000000000001E-5</v>
      </c>
      <c r="AW261" s="70">
        <f t="shared" si="199"/>
        <v>1.7988936365838156E-4</v>
      </c>
      <c r="BC261" s="68">
        <f t="shared" si="193"/>
        <v>1E-3</v>
      </c>
      <c r="BD261" s="57">
        <f t="shared" si="167"/>
        <v>0</v>
      </c>
      <c r="BE261" s="58">
        <f t="shared" si="168"/>
        <v>0</v>
      </c>
      <c r="BF261" s="58">
        <f t="shared" si="169"/>
        <v>0</v>
      </c>
      <c r="BG261" s="58">
        <f t="shared" si="170"/>
        <v>0</v>
      </c>
      <c r="BH261" s="58">
        <f t="shared" si="188"/>
        <v>0</v>
      </c>
      <c r="BI261" s="70">
        <f t="shared" si="171"/>
        <v>0</v>
      </c>
      <c r="BJ261" s="72">
        <f t="shared" si="189"/>
        <v>0</v>
      </c>
      <c r="BK261" s="58">
        <f t="shared" si="156"/>
        <v>0</v>
      </c>
      <c r="BL261" s="80">
        <f>Fishery!Z267</f>
        <v>1.209824091039493E-4</v>
      </c>
      <c r="BM261" s="80">
        <f t="shared" si="190"/>
        <v>5.0000000000000004E-6</v>
      </c>
      <c r="BN261" s="70">
        <f t="shared" si="191"/>
        <v>1.209824091039493E-4</v>
      </c>
    </row>
    <row r="262" spans="1:66" x14ac:dyDescent="0.2">
      <c r="A262" s="4">
        <v>20</v>
      </c>
      <c r="B262">
        <v>5</v>
      </c>
      <c r="C262" s="9">
        <f t="shared" si="172"/>
        <v>4.166666666666667</v>
      </c>
      <c r="D262" s="9">
        <f t="shared" si="204"/>
        <v>2.1150000000000029</v>
      </c>
      <c r="E262" s="9">
        <f t="shared" si="205"/>
        <v>3.9410733986774136</v>
      </c>
      <c r="F262" s="9">
        <f t="shared" si="173"/>
        <v>4.166666666666667</v>
      </c>
      <c r="I262" s="68">
        <f t="shared" si="194"/>
        <v>170.1846416405395</v>
      </c>
      <c r="J262" s="85">
        <f t="shared" si="174"/>
        <v>107.81486932270862</v>
      </c>
      <c r="K262" s="89">
        <f t="shared" si="175"/>
        <v>284.46839323162243</v>
      </c>
      <c r="L262" s="80">
        <f t="shared" si="176"/>
        <v>0</v>
      </c>
      <c r="M262" s="86">
        <f t="shared" si="177"/>
        <v>392.28326255433103</v>
      </c>
      <c r="O262" s="68">
        <f t="shared" si="178"/>
        <v>79.18962918994842</v>
      </c>
      <c r="P262" s="76">
        <f t="shared" si="179"/>
        <v>107.81486932270862</v>
      </c>
      <c r="Q262" s="83">
        <f t="shared" si="157"/>
        <v>35.938289774236203</v>
      </c>
      <c r="R262" s="85">
        <f t="shared" si="180"/>
        <v>33.091920573910492</v>
      </c>
      <c r="S262" s="80">
        <f t="shared" si="181"/>
        <v>0</v>
      </c>
      <c r="T262" s="80">
        <f t="shared" si="182"/>
        <v>0</v>
      </c>
      <c r="U262" s="89">
        <f t="shared" si="202"/>
        <v>7.9189629189948425</v>
      </c>
      <c r="V262" s="70">
        <f t="shared" si="203"/>
        <v>33.091920573910492</v>
      </c>
      <c r="X262" s="68">
        <f t="shared" si="183"/>
        <v>104.47049983822522</v>
      </c>
      <c r="Y262" s="76">
        <f t="shared" si="158"/>
        <v>284.46839323162243</v>
      </c>
      <c r="Z262" s="77">
        <f t="shared" si="159"/>
        <v>33.091920573910492</v>
      </c>
      <c r="AA262" s="77">
        <f t="shared" si="184"/>
        <v>317.56031380553293</v>
      </c>
      <c r="AB262" s="70">
        <f t="shared" si="185"/>
        <v>21.915764648715214</v>
      </c>
      <c r="AC262" s="72">
        <f t="shared" si="186"/>
        <v>0</v>
      </c>
      <c r="AD262" s="80">
        <f t="shared" si="187"/>
        <v>0</v>
      </c>
      <c r="AE262" s="89">
        <f>Fishery!X268</f>
        <v>14.284200717316523</v>
      </c>
      <c r="AF262" s="89">
        <f t="shared" si="200"/>
        <v>1.0447049983822523</v>
      </c>
      <c r="AG262" s="70">
        <f t="shared" si="201"/>
        <v>14.284200717316523</v>
      </c>
      <c r="AI262" s="56">
        <f t="shared" si="160"/>
        <v>104.47249983822523</v>
      </c>
      <c r="AK262" s="68">
        <f t="shared" si="192"/>
        <v>1E-3</v>
      </c>
      <c r="AL262" s="57">
        <f t="shared" si="161"/>
        <v>0</v>
      </c>
      <c r="AM262" s="58">
        <f t="shared" si="162"/>
        <v>0</v>
      </c>
      <c r="AN262" s="58">
        <f t="shared" si="163"/>
        <v>0</v>
      </c>
      <c r="AO262" s="20">
        <f t="shared" si="164"/>
        <v>0</v>
      </c>
      <c r="AP262" s="20">
        <f t="shared" si="165"/>
        <v>0</v>
      </c>
      <c r="AQ262" s="58">
        <f t="shared" si="195"/>
        <v>0</v>
      </c>
      <c r="AR262" s="59">
        <f t="shared" si="166"/>
        <v>0</v>
      </c>
      <c r="AS262" s="64">
        <f t="shared" si="196"/>
        <v>0</v>
      </c>
      <c r="AT262" s="58">
        <f t="shared" si="197"/>
        <v>0</v>
      </c>
      <c r="AU262" s="89">
        <f>Fishery!Y268</f>
        <v>1.7988936365838156E-4</v>
      </c>
      <c r="AV262" s="80">
        <f t="shared" si="198"/>
        <v>1.0000000000000001E-5</v>
      </c>
      <c r="AW262" s="70">
        <f t="shared" si="199"/>
        <v>1.7988936365838156E-4</v>
      </c>
      <c r="BC262" s="68">
        <f t="shared" si="193"/>
        <v>1E-3</v>
      </c>
      <c r="BD262" s="57">
        <f t="shared" si="167"/>
        <v>0</v>
      </c>
      <c r="BE262" s="58">
        <f t="shared" si="168"/>
        <v>0</v>
      </c>
      <c r="BF262" s="58">
        <f t="shared" si="169"/>
        <v>0</v>
      </c>
      <c r="BG262" s="58">
        <f t="shared" si="170"/>
        <v>0</v>
      </c>
      <c r="BH262" s="58">
        <f t="shared" si="188"/>
        <v>0</v>
      </c>
      <c r="BI262" s="70">
        <f t="shared" si="171"/>
        <v>0</v>
      </c>
      <c r="BJ262" s="72">
        <f t="shared" si="189"/>
        <v>0</v>
      </c>
      <c r="BK262" s="58">
        <f t="shared" si="156"/>
        <v>0</v>
      </c>
      <c r="BL262" s="80">
        <f>Fishery!Z268</f>
        <v>1.209824091039493E-4</v>
      </c>
      <c r="BM262" s="80">
        <f t="shared" si="190"/>
        <v>5.0000000000000004E-6</v>
      </c>
      <c r="BN262" s="70">
        <f t="shared" si="191"/>
        <v>1.209824091039493E-4</v>
      </c>
    </row>
    <row r="263" spans="1:66" x14ac:dyDescent="0.2">
      <c r="A263" s="4">
        <v>20</v>
      </c>
      <c r="B263">
        <v>6</v>
      </c>
      <c r="C263" s="9">
        <f t="shared" si="172"/>
        <v>4.166666666666667</v>
      </c>
      <c r="D263" s="9">
        <f t="shared" si="204"/>
        <v>1.470000000000002</v>
      </c>
      <c r="E263" s="9">
        <f t="shared" si="205"/>
        <v>2.7391857664566421</v>
      </c>
      <c r="F263" s="9">
        <f t="shared" si="173"/>
        <v>4.166666666666667</v>
      </c>
      <c r="I263" s="68">
        <f t="shared" si="194"/>
        <v>170.18427881719322</v>
      </c>
      <c r="J263" s="85">
        <f t="shared" si="174"/>
        <v>107.81522402967423</v>
      </c>
      <c r="K263" s="89">
        <f t="shared" si="175"/>
        <v>284.46704514209864</v>
      </c>
      <c r="L263" s="80">
        <f t="shared" si="176"/>
        <v>0</v>
      </c>
      <c r="M263" s="86">
        <f t="shared" si="177"/>
        <v>392.2822691717729</v>
      </c>
      <c r="O263" s="68">
        <f t="shared" si="178"/>
        <v>79.19005854933144</v>
      </c>
      <c r="P263" s="76">
        <f t="shared" si="179"/>
        <v>107.81522402967423</v>
      </c>
      <c r="Q263" s="83">
        <f t="shared" si="157"/>
        <v>35.938408009891411</v>
      </c>
      <c r="R263" s="85">
        <f t="shared" si="180"/>
        <v>33.092013722894876</v>
      </c>
      <c r="S263" s="80">
        <f t="shared" si="181"/>
        <v>0</v>
      </c>
      <c r="T263" s="80">
        <f t="shared" si="182"/>
        <v>0</v>
      </c>
      <c r="U263" s="89">
        <f t="shared" si="202"/>
        <v>7.9190058549331441</v>
      </c>
      <c r="V263" s="70">
        <f t="shared" si="203"/>
        <v>33.092013722894876</v>
      </c>
      <c r="X263" s="68">
        <f t="shared" si="183"/>
        <v>104.47022747899663</v>
      </c>
      <c r="Y263" s="76">
        <f t="shared" si="158"/>
        <v>284.46704514209864</v>
      </c>
      <c r="Z263" s="77">
        <f t="shared" si="159"/>
        <v>33.092013722894876</v>
      </c>
      <c r="AA263" s="77">
        <f t="shared" si="184"/>
        <v>317.55905886499352</v>
      </c>
      <c r="AB263" s="70">
        <f t="shared" si="185"/>
        <v>21.915692036743025</v>
      </c>
      <c r="AC263" s="72">
        <f t="shared" si="186"/>
        <v>0</v>
      </c>
      <c r="AD263" s="80">
        <f t="shared" si="187"/>
        <v>0</v>
      </c>
      <c r="AE263" s="89">
        <f>Fishery!X269</f>
        <v>14.284163477771441</v>
      </c>
      <c r="AF263" s="89">
        <f t="shared" si="200"/>
        <v>1.0447022747899664</v>
      </c>
      <c r="AG263" s="70">
        <f t="shared" si="201"/>
        <v>14.284163477771441</v>
      </c>
      <c r="AI263" s="56">
        <f t="shared" si="160"/>
        <v>104.47222747899664</v>
      </c>
      <c r="AK263" s="68">
        <f t="shared" si="192"/>
        <v>1E-3</v>
      </c>
      <c r="AL263" s="57">
        <f t="shared" si="161"/>
        <v>0</v>
      </c>
      <c r="AM263" s="58">
        <f t="shared" si="162"/>
        <v>0</v>
      </c>
      <c r="AN263" s="58">
        <f t="shared" si="163"/>
        <v>0</v>
      </c>
      <c r="AO263" s="20">
        <f t="shared" si="164"/>
        <v>0</v>
      </c>
      <c r="AP263" s="20">
        <f t="shared" si="165"/>
        <v>0</v>
      </c>
      <c r="AQ263" s="58">
        <f t="shared" si="195"/>
        <v>0</v>
      </c>
      <c r="AR263" s="59">
        <f t="shared" si="166"/>
        <v>0</v>
      </c>
      <c r="AS263" s="64">
        <f t="shared" si="196"/>
        <v>0</v>
      </c>
      <c r="AT263" s="58">
        <f t="shared" si="197"/>
        <v>0</v>
      </c>
      <c r="AU263" s="89">
        <f>Fishery!Y269</f>
        <v>1.7988936365838156E-4</v>
      </c>
      <c r="AV263" s="80">
        <f t="shared" si="198"/>
        <v>1.0000000000000001E-5</v>
      </c>
      <c r="AW263" s="70">
        <f t="shared" si="199"/>
        <v>1.7988936365838156E-4</v>
      </c>
      <c r="BC263" s="68">
        <f t="shared" si="193"/>
        <v>1E-3</v>
      </c>
      <c r="BD263" s="57">
        <f t="shared" si="167"/>
        <v>0</v>
      </c>
      <c r="BE263" s="58">
        <f t="shared" si="168"/>
        <v>0</v>
      </c>
      <c r="BF263" s="58">
        <f t="shared" si="169"/>
        <v>0</v>
      </c>
      <c r="BG263" s="58">
        <f t="shared" si="170"/>
        <v>0</v>
      </c>
      <c r="BH263" s="58">
        <f t="shared" si="188"/>
        <v>0</v>
      </c>
      <c r="BI263" s="70">
        <f t="shared" si="171"/>
        <v>0</v>
      </c>
      <c r="BJ263" s="72">
        <f t="shared" si="189"/>
        <v>0</v>
      </c>
      <c r="BK263" s="58">
        <f t="shared" si="156"/>
        <v>0</v>
      </c>
      <c r="BL263" s="80">
        <f>Fishery!Z269</f>
        <v>1.209824091039493E-4</v>
      </c>
      <c r="BM263" s="80">
        <f t="shared" si="190"/>
        <v>5.0000000000000004E-6</v>
      </c>
      <c r="BN263" s="70">
        <f t="shared" si="191"/>
        <v>1.209824091039493E-4</v>
      </c>
    </row>
    <row r="264" spans="1:66" x14ac:dyDescent="0.2">
      <c r="A264" s="4">
        <v>20</v>
      </c>
      <c r="B264">
        <v>7</v>
      </c>
      <c r="C264" s="9">
        <f t="shared" si="172"/>
        <v>4.166666666666667</v>
      </c>
      <c r="D264" s="9">
        <f t="shared" si="204"/>
        <v>1.3149999999999995</v>
      </c>
      <c r="E264" s="9">
        <f t="shared" si="205"/>
        <v>2.4503600563880803</v>
      </c>
      <c r="F264" s="9">
        <f t="shared" si="173"/>
        <v>4.166666666666667</v>
      </c>
      <c r="I264" s="68">
        <f t="shared" si="194"/>
        <v>170.18421171426021</v>
      </c>
      <c r="J264" s="85">
        <f t="shared" si="174"/>
        <v>107.81576647920083</v>
      </c>
      <c r="K264" s="89">
        <f t="shared" si="175"/>
        <v>284.46621807042231</v>
      </c>
      <c r="L264" s="80">
        <f t="shared" si="176"/>
        <v>0</v>
      </c>
      <c r="M264" s="86">
        <f t="shared" si="177"/>
        <v>392.28198454962313</v>
      </c>
      <c r="O264" s="68">
        <f t="shared" si="178"/>
        <v>79.190488201854919</v>
      </c>
      <c r="P264" s="76">
        <f t="shared" si="179"/>
        <v>107.81576647920083</v>
      </c>
      <c r="Q264" s="83">
        <f t="shared" si="157"/>
        <v>35.938588826400277</v>
      </c>
      <c r="R264" s="85">
        <f t="shared" si="180"/>
        <v>33.09211010089907</v>
      </c>
      <c r="S264" s="80">
        <f t="shared" si="181"/>
        <v>0</v>
      </c>
      <c r="T264" s="80">
        <f t="shared" si="182"/>
        <v>0</v>
      </c>
      <c r="U264" s="89">
        <f t="shared" si="202"/>
        <v>7.9190488201854921</v>
      </c>
      <c r="V264" s="70">
        <f t="shared" si="203"/>
        <v>33.09211010089907</v>
      </c>
      <c r="X264" s="68">
        <f t="shared" si="183"/>
        <v>104.46996492984096</v>
      </c>
      <c r="Y264" s="76">
        <f t="shared" si="158"/>
        <v>284.46621807042231</v>
      </c>
      <c r="Z264" s="77">
        <f t="shared" si="159"/>
        <v>33.09211010089907</v>
      </c>
      <c r="AA264" s="77">
        <f t="shared" si="184"/>
        <v>317.55832817132136</v>
      </c>
      <c r="AB264" s="70">
        <f t="shared" si="185"/>
        <v>21.915652392013779</v>
      </c>
      <c r="AC264" s="72">
        <f t="shared" si="186"/>
        <v>0</v>
      </c>
      <c r="AD264" s="80">
        <f t="shared" si="187"/>
        <v>0</v>
      </c>
      <c r="AE264" s="89">
        <f>Fishery!X270</f>
        <v>14.284127579552866</v>
      </c>
      <c r="AF264" s="89">
        <f t="shared" si="200"/>
        <v>1.0446996492984095</v>
      </c>
      <c r="AG264" s="70">
        <f t="shared" si="201"/>
        <v>14.284127579552866</v>
      </c>
      <c r="AI264" s="56">
        <f t="shared" si="160"/>
        <v>104.47196492984096</v>
      </c>
      <c r="AK264" s="68">
        <f t="shared" si="192"/>
        <v>1E-3</v>
      </c>
      <c r="AL264" s="57">
        <f t="shared" si="161"/>
        <v>0</v>
      </c>
      <c r="AM264" s="58">
        <f t="shared" si="162"/>
        <v>0</v>
      </c>
      <c r="AN264" s="58">
        <f t="shared" si="163"/>
        <v>0</v>
      </c>
      <c r="AO264" s="20">
        <f t="shared" si="164"/>
        <v>0</v>
      </c>
      <c r="AP264" s="20">
        <f t="shared" si="165"/>
        <v>0</v>
      </c>
      <c r="AQ264" s="58">
        <f t="shared" si="195"/>
        <v>0</v>
      </c>
      <c r="AR264" s="59">
        <f t="shared" si="166"/>
        <v>0</v>
      </c>
      <c r="AS264" s="64">
        <f t="shared" si="196"/>
        <v>0</v>
      </c>
      <c r="AT264" s="58">
        <f t="shared" si="197"/>
        <v>0</v>
      </c>
      <c r="AU264" s="89">
        <f>Fishery!Y270</f>
        <v>1.7988936365838156E-4</v>
      </c>
      <c r="AV264" s="80">
        <f t="shared" si="198"/>
        <v>1.0000000000000001E-5</v>
      </c>
      <c r="AW264" s="70">
        <f t="shared" si="199"/>
        <v>1.7988936365838156E-4</v>
      </c>
      <c r="BC264" s="68">
        <f t="shared" si="193"/>
        <v>1E-3</v>
      </c>
      <c r="BD264" s="57">
        <f t="shared" si="167"/>
        <v>0</v>
      </c>
      <c r="BE264" s="58">
        <f t="shared" si="168"/>
        <v>0</v>
      </c>
      <c r="BF264" s="58">
        <f t="shared" si="169"/>
        <v>0</v>
      </c>
      <c r="BG264" s="58">
        <f t="shared" si="170"/>
        <v>0</v>
      </c>
      <c r="BH264" s="58">
        <f t="shared" si="188"/>
        <v>0</v>
      </c>
      <c r="BI264" s="70">
        <f t="shared" si="171"/>
        <v>0</v>
      </c>
      <c r="BJ264" s="72">
        <f t="shared" si="189"/>
        <v>0</v>
      </c>
      <c r="BK264" s="58">
        <f t="shared" si="156"/>
        <v>0</v>
      </c>
      <c r="BL264" s="80">
        <f>Fishery!Z270</f>
        <v>1.209824091039493E-4</v>
      </c>
      <c r="BM264" s="80">
        <f t="shared" si="190"/>
        <v>5.0000000000000004E-6</v>
      </c>
      <c r="BN264" s="70">
        <f t="shared" si="191"/>
        <v>1.209824091039493E-4</v>
      </c>
    </row>
    <row r="265" spans="1:66" x14ac:dyDescent="0.2">
      <c r="A265" s="4">
        <v>20</v>
      </c>
      <c r="B265">
        <v>8</v>
      </c>
      <c r="C265" s="9">
        <f t="shared" si="172"/>
        <v>4.166666666666667</v>
      </c>
      <c r="D265" s="9">
        <f t="shared" si="204"/>
        <v>1.6500000000000015</v>
      </c>
      <c r="E265" s="9">
        <f t="shared" si="205"/>
        <v>3.0745962684717396</v>
      </c>
      <c r="F265" s="9">
        <f t="shared" si="173"/>
        <v>4.166666666666667</v>
      </c>
      <c r="I265" s="68">
        <f t="shared" si="194"/>
        <v>170.18429011323954</v>
      </c>
      <c r="J265" s="85">
        <f t="shared" si="174"/>
        <v>107.81647555111965</v>
      </c>
      <c r="K265" s="89">
        <f t="shared" si="175"/>
        <v>284.46571382405733</v>
      </c>
      <c r="L265" s="80">
        <f t="shared" si="176"/>
        <v>0</v>
      </c>
      <c r="M265" s="86">
        <f t="shared" si="177"/>
        <v>392.28218937517698</v>
      </c>
      <c r="O265" s="68">
        <f t="shared" si="178"/>
        <v>79.19097253290775</v>
      </c>
      <c r="P265" s="76">
        <f t="shared" si="179"/>
        <v>107.81647555111965</v>
      </c>
      <c r="Q265" s="83">
        <f t="shared" si="157"/>
        <v>35.938825183706548</v>
      </c>
      <c r="R265" s="85">
        <f t="shared" si="180"/>
        <v>33.092238588834377</v>
      </c>
      <c r="S265" s="80">
        <f t="shared" si="181"/>
        <v>0</v>
      </c>
      <c r="T265" s="80">
        <f t="shared" si="182"/>
        <v>0</v>
      </c>
      <c r="U265" s="89">
        <f t="shared" si="202"/>
        <v>7.9190972532907757</v>
      </c>
      <c r="V265" s="70">
        <f t="shared" si="203"/>
        <v>33.092238588834377</v>
      </c>
      <c r="X265" s="68">
        <f t="shared" si="183"/>
        <v>104.46973161960764</v>
      </c>
      <c r="Y265" s="76">
        <f t="shared" si="158"/>
        <v>284.46571382405733</v>
      </c>
      <c r="Z265" s="77">
        <f t="shared" si="159"/>
        <v>33.092238588834377</v>
      </c>
      <c r="AA265" s="77">
        <f t="shared" si="184"/>
        <v>317.55795241289172</v>
      </c>
      <c r="AB265" s="70">
        <f t="shared" si="185"/>
        <v>21.915636937607879</v>
      </c>
      <c r="AC265" s="72">
        <f t="shared" si="186"/>
        <v>0</v>
      </c>
      <c r="AD265" s="80">
        <f t="shared" si="187"/>
        <v>0</v>
      </c>
      <c r="AE265" s="89">
        <f>Fishery!X271</f>
        <v>14.284095679157948</v>
      </c>
      <c r="AF265" s="89">
        <f t="shared" si="200"/>
        <v>1.0446973161960764</v>
      </c>
      <c r="AG265" s="70">
        <f t="shared" si="201"/>
        <v>14.284095679157948</v>
      </c>
      <c r="AI265" s="56">
        <f t="shared" si="160"/>
        <v>104.47173161960765</v>
      </c>
      <c r="AK265" s="68">
        <f t="shared" si="192"/>
        <v>1E-3</v>
      </c>
      <c r="AL265" s="57">
        <f t="shared" si="161"/>
        <v>0</v>
      </c>
      <c r="AM265" s="58">
        <f t="shared" si="162"/>
        <v>0</v>
      </c>
      <c r="AN265" s="58">
        <f t="shared" si="163"/>
        <v>0</v>
      </c>
      <c r="AO265" s="20">
        <f t="shared" si="164"/>
        <v>0</v>
      </c>
      <c r="AP265" s="20">
        <f t="shared" si="165"/>
        <v>0</v>
      </c>
      <c r="AQ265" s="58">
        <f t="shared" si="195"/>
        <v>0</v>
      </c>
      <c r="AR265" s="59">
        <f t="shared" si="166"/>
        <v>0</v>
      </c>
      <c r="AS265" s="64">
        <f t="shared" si="196"/>
        <v>0</v>
      </c>
      <c r="AT265" s="58">
        <f t="shared" si="197"/>
        <v>0</v>
      </c>
      <c r="AU265" s="89">
        <f>Fishery!Y271</f>
        <v>1.7988936365838156E-4</v>
      </c>
      <c r="AV265" s="80">
        <f t="shared" si="198"/>
        <v>1.0000000000000001E-5</v>
      </c>
      <c r="AW265" s="70">
        <f t="shared" si="199"/>
        <v>1.7988936365838156E-4</v>
      </c>
      <c r="BC265" s="68">
        <f t="shared" si="193"/>
        <v>1E-3</v>
      </c>
      <c r="BD265" s="57">
        <f t="shared" si="167"/>
        <v>0</v>
      </c>
      <c r="BE265" s="58">
        <f t="shared" si="168"/>
        <v>0</v>
      </c>
      <c r="BF265" s="58">
        <f t="shared" si="169"/>
        <v>0</v>
      </c>
      <c r="BG265" s="58">
        <f t="shared" si="170"/>
        <v>0</v>
      </c>
      <c r="BH265" s="58">
        <f t="shared" si="188"/>
        <v>0</v>
      </c>
      <c r="BI265" s="70">
        <f t="shared" si="171"/>
        <v>0</v>
      </c>
      <c r="BJ265" s="72">
        <f t="shared" si="189"/>
        <v>0</v>
      </c>
      <c r="BK265" s="58">
        <f t="shared" si="156"/>
        <v>0</v>
      </c>
      <c r="BL265" s="80">
        <f>Fishery!Z271</f>
        <v>1.209824091039493E-4</v>
      </c>
      <c r="BM265" s="80">
        <f t="shared" si="190"/>
        <v>5.0000000000000004E-6</v>
      </c>
      <c r="BN265" s="70">
        <f t="shared" si="191"/>
        <v>1.209824091039493E-4</v>
      </c>
    </row>
    <row r="266" spans="1:66" x14ac:dyDescent="0.2">
      <c r="A266" s="4">
        <v>20</v>
      </c>
      <c r="B266">
        <v>9</v>
      </c>
      <c r="C266" s="9">
        <f t="shared" si="172"/>
        <v>4.166666666666667</v>
      </c>
      <c r="D266" s="9">
        <f t="shared" si="204"/>
        <v>2.4750000000000023</v>
      </c>
      <c r="E266" s="9">
        <f t="shared" si="205"/>
        <v>4.6118944027076099</v>
      </c>
      <c r="F266" s="9">
        <f t="shared" si="173"/>
        <v>4.166666666666667</v>
      </c>
      <c r="I266" s="68">
        <f t="shared" si="194"/>
        <v>170.18431345531096</v>
      </c>
      <c r="J266" s="85">
        <f t="shared" si="174"/>
        <v>107.81724742347259</v>
      </c>
      <c r="K266" s="89">
        <f t="shared" si="175"/>
        <v>284.46522339403259</v>
      </c>
      <c r="L266" s="80">
        <f t="shared" si="176"/>
        <v>0</v>
      </c>
      <c r="M266" s="86">
        <f t="shared" si="177"/>
        <v>392.28247081750521</v>
      </c>
      <c r="O266" s="68">
        <f t="shared" si="178"/>
        <v>79.191528609792044</v>
      </c>
      <c r="P266" s="76">
        <f t="shared" si="179"/>
        <v>107.81724742347259</v>
      </c>
      <c r="Q266" s="83">
        <f t="shared" si="157"/>
        <v>35.939082474490867</v>
      </c>
      <c r="R266" s="85">
        <f t="shared" si="180"/>
        <v>33.092409370054675</v>
      </c>
      <c r="S266" s="80">
        <f t="shared" si="181"/>
        <v>0</v>
      </c>
      <c r="T266" s="80">
        <f t="shared" si="182"/>
        <v>0</v>
      </c>
      <c r="U266" s="89">
        <f t="shared" si="202"/>
        <v>7.9191528609792048</v>
      </c>
      <c r="V266" s="70">
        <f t="shared" si="203"/>
        <v>33.092409370054675</v>
      </c>
      <c r="X266" s="68">
        <f t="shared" si="183"/>
        <v>104.46953718090873</v>
      </c>
      <c r="Y266" s="76">
        <f t="shared" si="158"/>
        <v>284.46522339403259</v>
      </c>
      <c r="Z266" s="77">
        <f t="shared" si="159"/>
        <v>33.092409370054675</v>
      </c>
      <c r="AA266" s="77">
        <f t="shared" si="184"/>
        <v>317.55763276408726</v>
      </c>
      <c r="AB266" s="70">
        <f t="shared" si="185"/>
        <v>21.91562763338387</v>
      </c>
      <c r="AC266" s="72">
        <f t="shared" si="186"/>
        <v>0</v>
      </c>
      <c r="AD266" s="80">
        <f t="shared" si="187"/>
        <v>0</v>
      </c>
      <c r="AE266" s="89">
        <f>Fishery!X272</f>
        <v>14.284069093649055</v>
      </c>
      <c r="AF266" s="89">
        <f t="shared" si="200"/>
        <v>1.0446953718090872</v>
      </c>
      <c r="AG266" s="70">
        <f t="shared" si="201"/>
        <v>14.284069093649055</v>
      </c>
      <c r="AI266" s="56">
        <f t="shared" si="160"/>
        <v>104.47153718090874</v>
      </c>
      <c r="AK266" s="68">
        <f>MAX(0.001,AK265+AR265*(1-AK265/$AL$12)-AW265)</f>
        <v>1E-3</v>
      </c>
      <c r="AL266" s="57">
        <f t="shared" si="161"/>
        <v>0</v>
      </c>
      <c r="AM266" s="58">
        <f t="shared" si="162"/>
        <v>0</v>
      </c>
      <c r="AN266" s="58">
        <f t="shared" si="163"/>
        <v>0</v>
      </c>
      <c r="AO266" s="20">
        <f t="shared" si="164"/>
        <v>0</v>
      </c>
      <c r="AP266" s="20">
        <f t="shared" si="165"/>
        <v>0</v>
      </c>
      <c r="AQ266" s="58">
        <f t="shared" si="195"/>
        <v>0</v>
      </c>
      <c r="AR266" s="59">
        <f t="shared" si="166"/>
        <v>0</v>
      </c>
      <c r="AS266" s="64">
        <f t="shared" si="196"/>
        <v>0</v>
      </c>
      <c r="AT266" s="58">
        <f t="shared" si="197"/>
        <v>0</v>
      </c>
      <c r="AU266" s="89">
        <f>Fishery!Y272</f>
        <v>1.7988936365838156E-4</v>
      </c>
      <c r="AV266" s="80">
        <f t="shared" si="198"/>
        <v>1.0000000000000001E-5</v>
      </c>
      <c r="AW266" s="70">
        <f t="shared" si="199"/>
        <v>1.7988936365838156E-4</v>
      </c>
      <c r="BC266" s="68">
        <f t="shared" si="193"/>
        <v>1E-3</v>
      </c>
      <c r="BD266" s="57">
        <f t="shared" si="167"/>
        <v>0</v>
      </c>
      <c r="BE266" s="58">
        <f t="shared" si="168"/>
        <v>0</v>
      </c>
      <c r="BF266" s="58">
        <f t="shared" si="169"/>
        <v>0</v>
      </c>
      <c r="BG266" s="58">
        <f t="shared" si="170"/>
        <v>0</v>
      </c>
      <c r="BH266" s="58">
        <f t="shared" si="188"/>
        <v>0</v>
      </c>
      <c r="BI266" s="70">
        <f t="shared" si="171"/>
        <v>0</v>
      </c>
      <c r="BJ266" s="72">
        <f t="shared" si="189"/>
        <v>0</v>
      </c>
      <c r="BK266" s="58">
        <f t="shared" si="156"/>
        <v>0</v>
      </c>
      <c r="BL266" s="80">
        <f>Fishery!Z272</f>
        <v>1.209824091039493E-4</v>
      </c>
      <c r="BM266" s="80">
        <f t="shared" si="190"/>
        <v>5.0000000000000004E-6</v>
      </c>
      <c r="BN266" s="70">
        <f t="shared" si="191"/>
        <v>1.209824091039493E-4</v>
      </c>
    </row>
    <row r="267" spans="1:66" x14ac:dyDescent="0.2">
      <c r="A267" s="4">
        <v>20</v>
      </c>
      <c r="B267">
        <v>10</v>
      </c>
      <c r="C267" s="9">
        <f t="shared" si="172"/>
        <v>4.166666666666667</v>
      </c>
      <c r="D267" s="9">
        <f t="shared" si="204"/>
        <v>3.7900000000000045</v>
      </c>
      <c r="E267" s="9">
        <f t="shared" si="205"/>
        <v>7.062254459095695</v>
      </c>
      <c r="F267" s="9">
        <f t="shared" si="173"/>
        <v>4.166666666666667</v>
      </c>
      <c r="I267" s="68">
        <f t="shared" si="194"/>
        <v>170.18412199219483</v>
      </c>
      <c r="J267" s="85">
        <f t="shared" si="174"/>
        <v>107.81794604045209</v>
      </c>
      <c r="K267" s="89">
        <f t="shared" si="175"/>
        <v>284.46446847053573</v>
      </c>
      <c r="L267" s="80">
        <f t="shared" si="176"/>
        <v>0</v>
      </c>
      <c r="M267" s="86">
        <f t="shared" si="177"/>
        <v>392.28241451098779</v>
      </c>
      <c r="O267" s="68">
        <f t="shared" si="178"/>
        <v>79.192130836239926</v>
      </c>
      <c r="P267" s="76">
        <f t="shared" si="179"/>
        <v>107.81794604045209</v>
      </c>
      <c r="Q267" s="83">
        <f t="shared" si="157"/>
        <v>35.939315346817359</v>
      </c>
      <c r="R267" s="85">
        <f t="shared" si="180"/>
        <v>33.092610435204541</v>
      </c>
      <c r="S267" s="80">
        <f t="shared" si="181"/>
        <v>0</v>
      </c>
      <c r="T267" s="80">
        <f t="shared" si="182"/>
        <v>0</v>
      </c>
      <c r="U267" s="89">
        <f t="shared" si="202"/>
        <v>7.9192130836239931</v>
      </c>
      <c r="V267" s="70">
        <f t="shared" si="203"/>
        <v>33.092610435204541</v>
      </c>
      <c r="X267" s="68">
        <f t="shared" si="183"/>
        <v>104.46937746768106</v>
      </c>
      <c r="Y267" s="76">
        <f t="shared" si="158"/>
        <v>284.46446847053573</v>
      </c>
      <c r="Z267" s="77">
        <f t="shared" si="159"/>
        <v>33.092610435204541</v>
      </c>
      <c r="AA267" s="77">
        <f t="shared" si="184"/>
        <v>317.5570789057403</v>
      </c>
      <c r="AB267" s="70">
        <f t="shared" si="185"/>
        <v>21.91560558380905</v>
      </c>
      <c r="AC267" s="72">
        <f t="shared" si="186"/>
        <v>0</v>
      </c>
      <c r="AD267" s="80">
        <f t="shared" si="187"/>
        <v>0</v>
      </c>
      <c r="AE267" s="89">
        <f>Fishery!X273</f>
        <v>14.284047256136985</v>
      </c>
      <c r="AF267" s="89">
        <f t="shared" si="200"/>
        <v>1.0446937746768106</v>
      </c>
      <c r="AG267" s="70">
        <f t="shared" si="201"/>
        <v>14.284047256136985</v>
      </c>
      <c r="AI267" s="56">
        <f t="shared" si="160"/>
        <v>104.47137746768107</v>
      </c>
      <c r="AK267" s="68">
        <f>MAX(0.001,AK266+AR266*(1-AK266/$AL$12)-AW266)</f>
        <v>1E-3</v>
      </c>
      <c r="AL267" s="57">
        <f t="shared" si="161"/>
        <v>0</v>
      </c>
      <c r="AM267" s="58">
        <f t="shared" si="162"/>
        <v>0</v>
      </c>
      <c r="AN267" s="58">
        <f t="shared" si="163"/>
        <v>0</v>
      </c>
      <c r="AO267" s="20">
        <f t="shared" si="164"/>
        <v>0</v>
      </c>
      <c r="AP267" s="20">
        <f t="shared" si="165"/>
        <v>0</v>
      </c>
      <c r="AQ267" s="58">
        <f t="shared" si="195"/>
        <v>0</v>
      </c>
      <c r="AR267" s="59">
        <f t="shared" si="166"/>
        <v>0</v>
      </c>
      <c r="AS267" s="64">
        <f t="shared" si="196"/>
        <v>0</v>
      </c>
      <c r="AT267" s="58">
        <f t="shared" si="197"/>
        <v>0</v>
      </c>
      <c r="AU267" s="89">
        <f>Fishery!Y273</f>
        <v>1.7988936365838156E-4</v>
      </c>
      <c r="AV267" s="80">
        <f t="shared" si="198"/>
        <v>1.0000000000000001E-5</v>
      </c>
      <c r="AW267" s="70">
        <f t="shared" si="199"/>
        <v>1.7988936365838156E-4</v>
      </c>
      <c r="BC267" s="68">
        <f t="shared" si="193"/>
        <v>1E-3</v>
      </c>
      <c r="BD267" s="57">
        <f t="shared" si="167"/>
        <v>0</v>
      </c>
      <c r="BE267" s="58">
        <f t="shared" si="168"/>
        <v>0</v>
      </c>
      <c r="BF267" s="58">
        <f t="shared" si="169"/>
        <v>0</v>
      </c>
      <c r="BG267" s="58">
        <f t="shared" si="170"/>
        <v>0</v>
      </c>
      <c r="BH267" s="58">
        <f t="shared" si="188"/>
        <v>0</v>
      </c>
      <c r="BI267" s="70">
        <f t="shared" si="171"/>
        <v>0</v>
      </c>
      <c r="BJ267" s="72">
        <f t="shared" si="189"/>
        <v>0</v>
      </c>
      <c r="BK267" s="58">
        <f t="shared" si="156"/>
        <v>0</v>
      </c>
      <c r="BL267" s="80">
        <f>Fishery!Z273</f>
        <v>1.209824091039493E-4</v>
      </c>
      <c r="BM267" s="80">
        <f t="shared" si="190"/>
        <v>5.0000000000000004E-6</v>
      </c>
      <c r="BN267" s="70">
        <f t="shared" si="191"/>
        <v>1.209824091039493E-4</v>
      </c>
    </row>
    <row r="268" spans="1:66" x14ac:dyDescent="0.2">
      <c r="A268" s="4">
        <v>20</v>
      </c>
      <c r="B268">
        <v>11</v>
      </c>
      <c r="C268" s="9">
        <f t="shared" si="172"/>
        <v>4.166666666666667</v>
      </c>
      <c r="D268" s="9">
        <f t="shared" si="204"/>
        <v>5.5949999999999998</v>
      </c>
      <c r="E268" s="9">
        <f t="shared" si="205"/>
        <v>10.42567643763598</v>
      </c>
      <c r="F268" s="9">
        <f t="shared" si="173"/>
        <v>4.166666666666667</v>
      </c>
      <c r="I268" s="68">
        <f t="shared" si="194"/>
        <v>170.18366546715725</v>
      </c>
      <c r="J268" s="85">
        <f t="shared" si="174"/>
        <v>107.81846545759443</v>
      </c>
      <c r="K268" s="89">
        <f t="shared" si="175"/>
        <v>284.463322594852</v>
      </c>
      <c r="L268" s="80">
        <f t="shared" si="176"/>
        <v>0</v>
      </c>
      <c r="M268" s="86">
        <f t="shared" si="177"/>
        <v>392.28178805244642</v>
      </c>
      <c r="O268" s="68">
        <f t="shared" si="178"/>
        <v>79.192724784742694</v>
      </c>
      <c r="P268" s="76">
        <f t="shared" si="179"/>
        <v>107.81846545759443</v>
      </c>
      <c r="Q268" s="83">
        <f t="shared" si="157"/>
        <v>35.939488485864807</v>
      </c>
      <c r="R268" s="85">
        <f t="shared" si="180"/>
        <v>33.092814101414199</v>
      </c>
      <c r="S268" s="80">
        <f t="shared" si="181"/>
        <v>0</v>
      </c>
      <c r="T268" s="80">
        <f t="shared" si="182"/>
        <v>0</v>
      </c>
      <c r="U268" s="89">
        <f t="shared" si="202"/>
        <v>7.9192724784742694</v>
      </c>
      <c r="V268" s="70">
        <f t="shared" si="203"/>
        <v>33.092814101414199</v>
      </c>
      <c r="X268" s="68">
        <f t="shared" si="183"/>
        <v>104.46923688812723</v>
      </c>
      <c r="Y268" s="76">
        <f t="shared" si="158"/>
        <v>284.463322594852</v>
      </c>
      <c r="Z268" s="77">
        <f t="shared" si="159"/>
        <v>33.092814101414199</v>
      </c>
      <c r="AA268" s="77">
        <f t="shared" si="184"/>
        <v>317.55613669626621</v>
      </c>
      <c r="AB268" s="70">
        <f t="shared" si="185"/>
        <v>21.915559424855026</v>
      </c>
      <c r="AC268" s="72">
        <f t="shared" si="186"/>
        <v>0</v>
      </c>
      <c r="AD268" s="80">
        <f t="shared" si="187"/>
        <v>0</v>
      </c>
      <c r="AE268" s="89">
        <f>Fishery!X274</f>
        <v>14.284028034762848</v>
      </c>
      <c r="AF268" s="89">
        <f t="shared" si="200"/>
        <v>1.0446923688812724</v>
      </c>
      <c r="AG268" s="70">
        <f t="shared" si="201"/>
        <v>14.284028034762848</v>
      </c>
      <c r="AI268" s="56">
        <f t="shared" si="160"/>
        <v>104.47123688812724</v>
      </c>
      <c r="AK268" s="68">
        <f>MAX(0.001,AK267+AR267*(1-AK267/$AL$12)-AW267)</f>
        <v>1E-3</v>
      </c>
      <c r="AL268" s="57">
        <f t="shared" si="161"/>
        <v>0</v>
      </c>
      <c r="AM268" s="58">
        <f t="shared" si="162"/>
        <v>0</v>
      </c>
      <c r="AN268" s="58">
        <f t="shared" si="163"/>
        <v>0</v>
      </c>
      <c r="AO268" s="20">
        <f t="shared" si="164"/>
        <v>0</v>
      </c>
      <c r="AP268" s="20">
        <f t="shared" si="165"/>
        <v>0</v>
      </c>
      <c r="AQ268" s="58">
        <f t="shared" si="195"/>
        <v>0</v>
      </c>
      <c r="AR268" s="59">
        <f t="shared" si="166"/>
        <v>0</v>
      </c>
      <c r="AS268" s="64">
        <f t="shared" si="196"/>
        <v>0</v>
      </c>
      <c r="AT268" s="58">
        <f t="shared" si="197"/>
        <v>0</v>
      </c>
      <c r="AU268" s="89">
        <f>Fishery!Y274</f>
        <v>1.7988936365838156E-4</v>
      </c>
      <c r="AV268" s="80">
        <f t="shared" si="198"/>
        <v>1.0000000000000001E-5</v>
      </c>
      <c r="AW268" s="70">
        <f t="shared" si="199"/>
        <v>1.7988936365838156E-4</v>
      </c>
      <c r="BC268" s="68">
        <f t="shared" si="193"/>
        <v>1E-3</v>
      </c>
      <c r="BD268" s="57">
        <f t="shared" si="167"/>
        <v>0</v>
      </c>
      <c r="BE268" s="58">
        <f t="shared" si="168"/>
        <v>0</v>
      </c>
      <c r="BF268" s="58">
        <f t="shared" si="169"/>
        <v>0</v>
      </c>
      <c r="BG268" s="58">
        <f t="shared" si="170"/>
        <v>0</v>
      </c>
      <c r="BH268" s="58">
        <f t="shared" si="188"/>
        <v>0</v>
      </c>
      <c r="BI268" s="70">
        <f t="shared" si="171"/>
        <v>0</v>
      </c>
      <c r="BJ268" s="72">
        <f t="shared" si="189"/>
        <v>0</v>
      </c>
      <c r="BK268" s="58">
        <f t="shared" si="156"/>
        <v>0</v>
      </c>
      <c r="BL268" s="80">
        <f>Fishery!Z274</f>
        <v>1.209824091039493E-4</v>
      </c>
      <c r="BM268" s="80">
        <f t="shared" si="190"/>
        <v>5.0000000000000004E-6</v>
      </c>
      <c r="BN268" s="70">
        <f t="shared" si="191"/>
        <v>1.209824091039493E-4</v>
      </c>
    </row>
    <row r="269" spans="1:66" ht="13.5" thickBot="1" x14ac:dyDescent="0.25">
      <c r="A269" s="5">
        <v>20</v>
      </c>
      <c r="B269" s="2">
        <v>12</v>
      </c>
      <c r="C269" s="9">
        <f t="shared" si="172"/>
        <v>4.166666666666667</v>
      </c>
      <c r="D269" s="9">
        <f t="shared" si="204"/>
        <v>7.8900000000000023</v>
      </c>
      <c r="E269" s="9">
        <f t="shared" si="205"/>
        <v>14.702160338328493</v>
      </c>
      <c r="F269" s="9">
        <f t="shared" si="173"/>
        <v>4.166666666666667</v>
      </c>
      <c r="I269" s="68">
        <f t="shared" si="194"/>
        <v>170.18301990825543</v>
      </c>
      <c r="J269" s="87">
        <f t="shared" si="174"/>
        <v>107.81877581753946</v>
      </c>
      <c r="K269" s="90">
        <f t="shared" si="175"/>
        <v>284.46185913267641</v>
      </c>
      <c r="L269" s="81">
        <f t="shared" si="176"/>
        <v>0</v>
      </c>
      <c r="M269" s="88">
        <f t="shared" si="177"/>
        <v>392.28063495021587</v>
      </c>
      <c r="O269" s="69">
        <f t="shared" si="178"/>
        <v>79.193253148627775</v>
      </c>
      <c r="P269" s="78">
        <f t="shared" si="179"/>
        <v>107.81877581753946</v>
      </c>
      <c r="Q269" s="84">
        <f t="shared" si="157"/>
        <v>35.93959193917982</v>
      </c>
      <c r="R269" s="87">
        <f t="shared" si="180"/>
        <v>33.092990172532701</v>
      </c>
      <c r="S269" s="81">
        <f t="shared" si="181"/>
        <v>0</v>
      </c>
      <c r="T269" s="81">
        <f t="shared" si="182"/>
        <v>0</v>
      </c>
      <c r="U269" s="89">
        <f t="shared" si="202"/>
        <v>7.9193253148627782</v>
      </c>
      <c r="V269" s="70">
        <f t="shared" si="203"/>
        <v>33.092990172532701</v>
      </c>
      <c r="X269" s="69">
        <f t="shared" si="183"/>
        <v>104.46909571458272</v>
      </c>
      <c r="Y269" s="78">
        <f t="shared" si="158"/>
        <v>284.46185913267641</v>
      </c>
      <c r="Z269" s="79">
        <f t="shared" si="159"/>
        <v>33.092990172532701</v>
      </c>
      <c r="AA269" s="79">
        <f t="shared" si="184"/>
        <v>317.55484930520913</v>
      </c>
      <c r="AB269" s="71">
        <f t="shared" si="185"/>
        <v>21.915489967358862</v>
      </c>
      <c r="AC269" s="73">
        <f t="shared" si="186"/>
        <v>0</v>
      </c>
      <c r="AD269" s="81">
        <f t="shared" si="187"/>
        <v>0</v>
      </c>
      <c r="AE269" s="89">
        <f>Fishery!X275</f>
        <v>14.284008732172655</v>
      </c>
      <c r="AF269" s="89">
        <f t="shared" si="200"/>
        <v>1.0446909571458272</v>
      </c>
      <c r="AG269" s="70">
        <f t="shared" si="201"/>
        <v>14.284008732172655</v>
      </c>
      <c r="AI269" s="56">
        <f t="shared" si="160"/>
        <v>104.47109571458273</v>
      </c>
      <c r="AK269" s="68">
        <f>MAX(0.001,AK268+AR268*(1-AK268/$AL$12)-AW268)</f>
        <v>1E-3</v>
      </c>
      <c r="AL269" s="60">
        <f t="shared" si="161"/>
        <v>0</v>
      </c>
      <c r="AM269" s="61">
        <f t="shared" si="162"/>
        <v>0</v>
      </c>
      <c r="AN269" s="61">
        <f t="shared" si="163"/>
        <v>0</v>
      </c>
      <c r="AO269" s="62">
        <f t="shared" si="164"/>
        <v>0</v>
      </c>
      <c r="AP269" s="62">
        <f t="shared" si="165"/>
        <v>0</v>
      </c>
      <c r="AQ269" s="61">
        <f t="shared" si="195"/>
        <v>0</v>
      </c>
      <c r="AR269" s="63">
        <f t="shared" si="166"/>
        <v>0</v>
      </c>
      <c r="AS269" s="65">
        <f t="shared" si="196"/>
        <v>0</v>
      </c>
      <c r="AT269" s="61">
        <f t="shared" si="197"/>
        <v>0</v>
      </c>
      <c r="AU269" s="89">
        <f>Fishery!Y275</f>
        <v>1.7988936365838156E-4</v>
      </c>
      <c r="AV269" s="80">
        <f t="shared" si="198"/>
        <v>1.0000000000000001E-5</v>
      </c>
      <c r="AW269" s="70">
        <f t="shared" si="199"/>
        <v>1.7988936365838156E-4</v>
      </c>
      <c r="BC269" s="69">
        <f t="shared" si="193"/>
        <v>1E-3</v>
      </c>
      <c r="BD269" s="60">
        <f t="shared" si="167"/>
        <v>0</v>
      </c>
      <c r="BE269" s="61">
        <f t="shared" si="168"/>
        <v>0</v>
      </c>
      <c r="BF269" s="61">
        <f t="shared" si="169"/>
        <v>0</v>
      </c>
      <c r="BG269" s="61">
        <f t="shared" si="170"/>
        <v>0</v>
      </c>
      <c r="BH269" s="61">
        <f t="shared" si="188"/>
        <v>0</v>
      </c>
      <c r="BI269" s="71">
        <f t="shared" si="171"/>
        <v>0</v>
      </c>
      <c r="BJ269" s="73">
        <f t="shared" si="189"/>
        <v>0</v>
      </c>
      <c r="BK269" s="61">
        <f t="shared" si="156"/>
        <v>0</v>
      </c>
      <c r="BL269" s="80">
        <f>Fishery!Z275</f>
        <v>1.209824091039493E-4</v>
      </c>
      <c r="BM269" s="80">
        <f t="shared" si="190"/>
        <v>5.0000000000000004E-6</v>
      </c>
      <c r="BN269" s="70">
        <f t="shared" si="191"/>
        <v>1.209824091039493E-4</v>
      </c>
    </row>
    <row r="270" spans="1:66" x14ac:dyDescent="0.2">
      <c r="A270" s="17" t="s">
        <v>11</v>
      </c>
      <c r="C270" s="31">
        <f>SUM(C30:C269)</f>
        <v>999.99999999999648</v>
      </c>
      <c r="D270" s="31">
        <f>SUM(D30:D269)</f>
        <v>1000.3000000000015</v>
      </c>
      <c r="E270" s="31">
        <f>SUM(E30:E269)</f>
        <v>1000.6271155641415</v>
      </c>
    </row>
  </sheetData>
  <mergeCells count="2">
    <mergeCell ref="C28:E28"/>
    <mergeCell ref="I2:L2"/>
  </mergeCells>
  <phoneticPr fontId="3" type="noConversion"/>
  <pageMargins left="0.75" right="0.75" top="1" bottom="1" header="0.5" footer="0.5"/>
  <pageSetup paperSize="9" orientation="portrait" r:id="rId1"/>
  <headerFooter alignWithMargins="0">
    <oddHeader>&amp;L&amp;F&amp;C
&amp;A&amp;R//JdS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86"/>
  <sheetViews>
    <sheetView workbookViewId="0">
      <selection activeCell="A25" sqref="A25:A26"/>
    </sheetView>
  </sheetViews>
  <sheetFormatPr defaultColWidth="11.42578125" defaultRowHeight="12.75" x14ac:dyDescent="0.2"/>
  <cols>
    <col min="1" max="256" width="9.140625" customWidth="1"/>
  </cols>
  <sheetData>
    <row r="1" spans="1:56" ht="20.25" x14ac:dyDescent="0.3">
      <c r="A1" s="134" t="s">
        <v>123</v>
      </c>
    </row>
    <row r="2" spans="1:56" x14ac:dyDescent="0.2">
      <c r="B2" t="s">
        <v>104</v>
      </c>
    </row>
    <row r="6" spans="1:56" ht="13.5" thickBot="1" x14ac:dyDescent="0.25"/>
    <row r="7" spans="1:56" x14ac:dyDescent="0.2">
      <c r="B7" s="44"/>
      <c r="C7" s="45"/>
      <c r="D7" s="45"/>
      <c r="E7" s="45" t="s">
        <v>103</v>
      </c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6"/>
    </row>
    <row r="8" spans="1:56" x14ac:dyDescent="0.2">
      <c r="B8" s="47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48"/>
    </row>
    <row r="9" spans="1:56" x14ac:dyDescent="0.2">
      <c r="B9" s="47"/>
      <c r="C9" s="14"/>
      <c r="D9" s="14"/>
      <c r="E9" s="14" t="s">
        <v>39</v>
      </c>
      <c r="F9" s="96">
        <v>0</v>
      </c>
      <c r="G9" s="96">
        <v>1</v>
      </c>
      <c r="H9" s="96">
        <v>2</v>
      </c>
      <c r="I9" s="96">
        <v>3</v>
      </c>
      <c r="J9" s="96">
        <v>4</v>
      </c>
      <c r="K9" s="96">
        <v>5</v>
      </c>
      <c r="L9" s="96">
        <v>6</v>
      </c>
      <c r="M9" s="96">
        <v>7</v>
      </c>
      <c r="N9" s="96">
        <v>8</v>
      </c>
      <c r="O9" s="96">
        <v>9</v>
      </c>
      <c r="P9" s="96">
        <v>10</v>
      </c>
      <c r="Q9" s="96">
        <v>11</v>
      </c>
      <c r="R9" s="96">
        <v>12</v>
      </c>
      <c r="S9" s="96">
        <v>13</v>
      </c>
      <c r="T9" s="96">
        <v>14</v>
      </c>
      <c r="U9" s="96">
        <v>15</v>
      </c>
      <c r="V9" s="96">
        <v>16</v>
      </c>
      <c r="W9" s="96">
        <v>17</v>
      </c>
      <c r="X9" s="96">
        <v>18</v>
      </c>
      <c r="Y9" s="96">
        <v>19</v>
      </c>
      <c r="Z9" s="96">
        <v>20</v>
      </c>
      <c r="AA9" s="96">
        <v>21</v>
      </c>
      <c r="AB9" s="96">
        <v>22</v>
      </c>
      <c r="AC9" s="96">
        <v>23</v>
      </c>
      <c r="AD9" s="96">
        <v>24</v>
      </c>
      <c r="AE9" s="96">
        <v>25</v>
      </c>
      <c r="AF9" s="96">
        <v>26</v>
      </c>
      <c r="AG9" s="96">
        <v>27</v>
      </c>
      <c r="AH9" s="96">
        <v>28</v>
      </c>
      <c r="AI9" s="96">
        <v>29</v>
      </c>
      <c r="AJ9" s="96">
        <v>30</v>
      </c>
      <c r="AK9" s="96">
        <v>31</v>
      </c>
      <c r="AL9" s="96">
        <v>32</v>
      </c>
      <c r="AM9" s="96">
        <v>33</v>
      </c>
      <c r="AN9" s="96">
        <v>34</v>
      </c>
      <c r="AO9" s="96">
        <v>35</v>
      </c>
      <c r="AP9" s="96">
        <v>36</v>
      </c>
      <c r="AQ9" s="96">
        <v>37</v>
      </c>
      <c r="AR9" s="96">
        <v>38</v>
      </c>
      <c r="AS9" s="96">
        <v>39</v>
      </c>
      <c r="AT9" s="96">
        <v>40</v>
      </c>
      <c r="AU9" s="96">
        <v>41</v>
      </c>
      <c r="AV9" s="96">
        <v>42</v>
      </c>
      <c r="AW9" s="96">
        <v>43</v>
      </c>
      <c r="AX9" s="96">
        <v>44</v>
      </c>
      <c r="AY9" s="96">
        <v>45</v>
      </c>
      <c r="AZ9" s="96">
        <v>46</v>
      </c>
      <c r="BA9" s="96">
        <v>47</v>
      </c>
      <c r="BB9" s="129">
        <v>48</v>
      </c>
      <c r="BC9" s="39"/>
      <c r="BD9" s="39"/>
    </row>
    <row r="10" spans="1:56" x14ac:dyDescent="0.2">
      <c r="B10" s="93" t="s">
        <v>27</v>
      </c>
      <c r="C10" s="14"/>
      <c r="D10" s="14"/>
      <c r="E10" s="14" t="s">
        <v>40</v>
      </c>
      <c r="F10" s="94">
        <f>$C11*(1-EXP(-$C12/12*F9))</f>
        <v>0</v>
      </c>
      <c r="G10" s="94">
        <f t="shared" ref="G10:M10" si="0">$C11*(1-EXP(-$C12/12*G9))</f>
        <v>1.2582808478815783</v>
      </c>
      <c r="H10" s="94">
        <f t="shared" si="0"/>
        <v>2.4551946146722416</v>
      </c>
      <c r="I10" s="94">
        <f t="shared" si="0"/>
        <v>3.5937342082335086</v>
      </c>
      <c r="J10" s="94">
        <f t="shared" si="0"/>
        <v>4.6767465705880689</v>
      </c>
      <c r="K10" s="94">
        <f t="shared" si="0"/>
        <v>5.7069397967577542</v>
      </c>
      <c r="L10" s="94">
        <f t="shared" si="0"/>
        <v>6.6868899064116789</v>
      </c>
      <c r="M10" s="94">
        <f t="shared" si="0"/>
        <v>7.6190472852571931</v>
      </c>
      <c r="N10" s="94">
        <f t="shared" ref="N10:BB10" si="1">$C11*(1-EXP(-$C12/12*N9))</f>
        <v>8.5057428122805057</v>
      </c>
      <c r="O10" s="94">
        <f t="shared" si="1"/>
        <v>9.3491936881582482</v>
      </c>
      <c r="P10" s="94">
        <f t="shared" si="1"/>
        <v>10.151508979414057</v>
      </c>
      <c r="Q10" s="94">
        <f t="shared" si="1"/>
        <v>10.914694892183443</v>
      </c>
      <c r="R10" s="94">
        <f t="shared" si="1"/>
        <v>11.640659788774119</v>
      </c>
      <c r="S10" s="94">
        <f t="shared" si="1"/>
        <v>12.331218959565787</v>
      </c>
      <c r="T10" s="94">
        <f t="shared" si="1"/>
        <v>12.988099162181635</v>
      </c>
      <c r="U10" s="94">
        <f t="shared" si="1"/>
        <v>13.612942939281819</v>
      </c>
      <c r="V10" s="94">
        <f t="shared" si="1"/>
        <v>14.207312725775685</v>
      </c>
      <c r="W10" s="94">
        <f t="shared" si="1"/>
        <v>14.772694755722851</v>
      </c>
      <c r="X10" s="94">
        <f t="shared" si="1"/>
        <v>15.310502778692541</v>
      </c>
      <c r="Y10" s="94">
        <f t="shared" si="1"/>
        <v>15.822081594873868</v>
      </c>
      <c r="Z10" s="94">
        <f t="shared" si="1"/>
        <v>16.308710417776787</v>
      </c>
      <c r="AA10" s="94">
        <f t="shared" si="1"/>
        <v>16.77160607293219</v>
      </c>
      <c r="AB10" s="94">
        <f t="shared" si="1"/>
        <v>17.211926040589546</v>
      </c>
      <c r="AC10" s="94">
        <f t="shared" si="1"/>
        <v>17.630771350020424</v>
      </c>
      <c r="AD10" s="94">
        <f t="shared" si="1"/>
        <v>18.029189332665183</v>
      </c>
      <c r="AE10" s="94">
        <f t="shared" si="1"/>
        <v>18.408176241007094</v>
      </c>
      <c r="AF10" s="94">
        <f t="shared" si="1"/>
        <v>18.768679739722476</v>
      </c>
      <c r="AG10" s="94">
        <f t="shared" si="1"/>
        <v>19.111601275336</v>
      </c>
      <c r="AH10" s="94">
        <f t="shared" si="1"/>
        <v>19.437798330306553</v>
      </c>
      <c r="AI10" s="94">
        <f t="shared" si="1"/>
        <v>19.748086567180021</v>
      </c>
      <c r="AJ10" s="94">
        <f t="shared" si="1"/>
        <v>20.043241868170508</v>
      </c>
      <c r="AK10" s="94">
        <f t="shared" si="1"/>
        <v>20.324002275270029</v>
      </c>
      <c r="AL10" s="94">
        <f t="shared" si="1"/>
        <v>20.591069835737891</v>
      </c>
      <c r="AM10" s="94">
        <f t="shared" si="1"/>
        <v>20.845112357584544</v>
      </c>
      <c r="AN10" s="94">
        <f t="shared" si="1"/>
        <v>21.086765079439445</v>
      </c>
      <c r="AO10" s="94">
        <f t="shared" si="1"/>
        <v>21.316632258978515</v>
      </c>
      <c r="AP10" s="94">
        <f t="shared" si="1"/>
        <v>21.535288683883067</v>
      </c>
      <c r="AQ10" s="94">
        <f t="shared" si="1"/>
        <v>21.743281109108409</v>
      </c>
      <c r="AR10" s="94">
        <f t="shared" si="1"/>
        <v>21.941129624056014</v>
      </c>
      <c r="AS10" s="94">
        <f t="shared" si="1"/>
        <v>22.129328953067951</v>
      </c>
      <c r="AT10" s="94">
        <f t="shared" si="1"/>
        <v>22.308349692495394</v>
      </c>
      <c r="AU10" s="94">
        <f t="shared" si="1"/>
        <v>22.478639487434652</v>
      </c>
      <c r="AV10" s="94">
        <f t="shared" si="1"/>
        <v>22.640624151073066</v>
      </c>
      <c r="AW10" s="94">
        <f t="shared" si="1"/>
        <v>22.79470872944378</v>
      </c>
      <c r="AX10" s="94">
        <f t="shared" si="1"/>
        <v>22.941278514251785</v>
      </c>
      <c r="AY10" s="94">
        <f t="shared" si="1"/>
        <v>23.0807000063039</v>
      </c>
      <c r="AZ10" s="94">
        <f t="shared" si="1"/>
        <v>23.213321831951664</v>
      </c>
      <c r="BA10" s="94">
        <f t="shared" si="1"/>
        <v>23.339475614838818</v>
      </c>
      <c r="BB10" s="95">
        <f t="shared" si="1"/>
        <v>23.459476805133161</v>
      </c>
      <c r="BC10" s="40"/>
      <c r="BD10" s="40"/>
    </row>
    <row r="11" spans="1:56" x14ac:dyDescent="0.2">
      <c r="B11" s="47" t="s">
        <v>45</v>
      </c>
      <c r="C11" s="14">
        <v>25.8</v>
      </c>
      <c r="D11" s="14"/>
      <c r="E11" s="14" t="s">
        <v>41</v>
      </c>
      <c r="F11" s="124">
        <f>$C13*F10^$C14</f>
        <v>0</v>
      </c>
      <c r="G11" s="124">
        <f t="shared" ref="G11:N11" si="2">$C13*G10^$C14</f>
        <v>2.1343519482226965E-2</v>
      </c>
      <c r="H11" s="124">
        <f t="shared" si="2"/>
        <v>0.19376866419240482</v>
      </c>
      <c r="I11" s="124">
        <f t="shared" si="2"/>
        <v>0.68124236349130751</v>
      </c>
      <c r="J11" s="124">
        <f t="shared" si="2"/>
        <v>1.6248551838344991</v>
      </c>
      <c r="K11" s="124">
        <f t="shared" si="2"/>
        <v>3.1342299821952548</v>
      </c>
      <c r="L11" s="124">
        <f t="shared" si="2"/>
        <v>5.2873708317148305</v>
      </c>
      <c r="M11" s="124">
        <f t="shared" si="2"/>
        <v>8.1334014225683511</v>
      </c>
      <c r="N11" s="124">
        <f t="shared" si="2"/>
        <v>11.696351588471398</v>
      </c>
      <c r="O11" s="124">
        <f t="shared" ref="O11:BB11" si="3">$C13*O10^$C14</f>
        <v>15.979188454645103</v>
      </c>
      <c r="P11" s="124">
        <f t="shared" si="3"/>
        <v>20.967709464793312</v>
      </c>
      <c r="Q11" s="124">
        <f t="shared" si="3"/>
        <v>26.634115578508979</v>
      </c>
      <c r="R11" s="124">
        <f t="shared" si="3"/>
        <v>32.940187662367784</v>
      </c>
      <c r="S11" s="124">
        <f t="shared" si="3"/>
        <v>39.840045978231117</v>
      </c>
      <c r="T11" s="124">
        <f t="shared" si="3"/>
        <v>47.282503779042273</v>
      </c>
      <c r="U11" s="124">
        <f t="shared" si="3"/>
        <v>55.213042510590959</v>
      </c>
      <c r="V11" s="124">
        <f t="shared" si="3"/>
        <v>63.575444056465777</v>
      </c>
      <c r="W11" s="124">
        <f t="shared" si="3"/>
        <v>72.313118336503805</v>
      </c>
      <c r="X11" s="124">
        <f t="shared" si="3"/>
        <v>81.370164454269613</v>
      </c>
      <c r="Y11" s="124">
        <f t="shared" si="3"/>
        <v>90.692201758364064</v>
      </c>
      <c r="Z11" s="124">
        <f t="shared" si="3"/>
        <v>100.22700442652869</v>
      </c>
      <c r="AA11" s="124">
        <f t="shared" si="3"/>
        <v>109.92496999511907</v>
      </c>
      <c r="AB11" s="124">
        <f t="shared" si="3"/>
        <v>119.73944894729057</v>
      </c>
      <c r="AC11" s="124">
        <f t="shared" si="3"/>
        <v>129.62695922916953</v>
      </c>
      <c r="AD11" s="124">
        <f t="shared" si="3"/>
        <v>139.54730649484983</v>
      </c>
      <c r="AE11" s="124">
        <f t="shared" si="3"/>
        <v>149.46362804837318</v>
      </c>
      <c r="AF11" s="124">
        <f t="shared" si="3"/>
        <v>159.34237588140718</v>
      </c>
      <c r="AG11" s="124">
        <f t="shared" si="3"/>
        <v>169.15325190570815</v>
      </c>
      <c r="AH11" s="124">
        <f t="shared" si="3"/>
        <v>178.86910644320955</v>
      </c>
      <c r="AI11" s="124">
        <f t="shared" si="3"/>
        <v>188.46580924934122</v>
      </c>
      <c r="AJ11" s="124">
        <f t="shared" si="3"/>
        <v>197.92210078840165</v>
      </c>
      <c r="AK11" s="124">
        <f t="shared" si="3"/>
        <v>207.21943013270723</v>
      </c>
      <c r="AL11" s="124">
        <f t="shared" si="3"/>
        <v>216.3417846987395</v>
      </c>
      <c r="AM11" s="124">
        <f t="shared" si="3"/>
        <v>225.27551604285026</v>
      </c>
      <c r="AN11" s="124">
        <f t="shared" si="3"/>
        <v>234.00916509663395</v>
      </c>
      <c r="AO11" s="124">
        <f t="shared" si="3"/>
        <v>242.53328950958473</v>
      </c>
      <c r="AP11" s="124">
        <f t="shared" si="3"/>
        <v>250.84029516740986</v>
      </c>
      <c r="AQ11" s="124">
        <f t="shared" si="3"/>
        <v>258.92427345336216</v>
      </c>
      <c r="AR11" s="124">
        <f t="shared" si="3"/>
        <v>266.78084540358822</v>
      </c>
      <c r="AS11" s="124">
        <f t="shared" si="3"/>
        <v>274.40701356389002</v>
      </c>
      <c r="AT11" s="124">
        <f t="shared" si="3"/>
        <v>281.80102207384977</v>
      </c>
      <c r="AU11" s="124">
        <f t="shared" si="3"/>
        <v>288.96222527574605</v>
      </c>
      <c r="AV11" s="124">
        <f t="shared" si="3"/>
        <v>295.8909649619751</v>
      </c>
      <c r="AW11" s="124">
        <f t="shared" si="3"/>
        <v>302.58845622884252</v>
      </c>
      <c r="AX11" s="124">
        <f t="shared" si="3"/>
        <v>309.05668179045955</v>
      </c>
      <c r="AY11" s="124">
        <f t="shared" si="3"/>
        <v>315.29829451892454</v>
      </c>
      <c r="AZ11" s="124">
        <f t="shared" si="3"/>
        <v>321.31652791143307</v>
      </c>
      <c r="BA11" s="124">
        <f t="shared" si="3"/>
        <v>327.11511413767136</v>
      </c>
      <c r="BB11" s="125">
        <f t="shared" si="3"/>
        <v>332.69820928850214</v>
      </c>
      <c r="BC11" s="40"/>
      <c r="BD11" s="40"/>
    </row>
    <row r="12" spans="1:56" x14ac:dyDescent="0.2">
      <c r="B12" s="47" t="s">
        <v>18</v>
      </c>
      <c r="C12" s="14">
        <v>0.6</v>
      </c>
      <c r="D12" s="14"/>
      <c r="E12" s="14" t="s">
        <v>42</v>
      </c>
      <c r="F12" s="126">
        <v>1</v>
      </c>
      <c r="G12" s="127">
        <f>F12*EXP(-$C15)</f>
        <v>0.74081822068171788</v>
      </c>
      <c r="H12" s="127">
        <f t="shared" ref="H12:BB12" si="4">G12*EXP(-$C15)</f>
        <v>0.5488116360940265</v>
      </c>
      <c r="I12" s="127">
        <f t="shared" si="4"/>
        <v>0.40656965974059917</v>
      </c>
      <c r="J12" s="127">
        <f t="shared" si="4"/>
        <v>0.30119421191220214</v>
      </c>
      <c r="K12" s="127">
        <f t="shared" si="4"/>
        <v>0.22313016014842987</v>
      </c>
      <c r="L12" s="127">
        <f t="shared" si="4"/>
        <v>0.16529888822158659</v>
      </c>
      <c r="M12" s="127">
        <f t="shared" si="4"/>
        <v>0.12245642825298195</v>
      </c>
      <c r="N12" s="127">
        <f t="shared" si="4"/>
        <v>9.0717953289412526E-2</v>
      </c>
      <c r="O12" s="127">
        <f t="shared" si="4"/>
        <v>6.7205512739749784E-2</v>
      </c>
      <c r="P12" s="127">
        <f t="shared" si="4"/>
        <v>4.9787068367863958E-2</v>
      </c>
      <c r="Q12" s="127">
        <f t="shared" si="4"/>
        <v>3.6883167401240015E-2</v>
      </c>
      <c r="R12" s="127">
        <f t="shared" si="4"/>
        <v>2.7323722447292569E-2</v>
      </c>
      <c r="S12" s="127">
        <f t="shared" si="4"/>
        <v>2.0241911445804395E-2</v>
      </c>
      <c r="T12" s="127">
        <f t="shared" si="4"/>
        <v>1.4995576820477712E-2</v>
      </c>
      <c r="U12" s="127">
        <f t="shared" si="4"/>
        <v>1.1108996538242311E-2</v>
      </c>
      <c r="V12" s="127">
        <f t="shared" si="4"/>
        <v>8.2297470490200319E-3</v>
      </c>
      <c r="W12" s="127">
        <f t="shared" si="4"/>
        <v>6.0967465655156388E-3</v>
      </c>
      <c r="X12" s="127">
        <f t="shared" si="4"/>
        <v>4.5165809426126703E-3</v>
      </c>
      <c r="Y12" s="127">
        <f t="shared" si="4"/>
        <v>3.3459654574712746E-3</v>
      </c>
      <c r="Z12" s="127">
        <f t="shared" si="4"/>
        <v>2.4787521766663598E-3</v>
      </c>
      <c r="AA12" s="127">
        <f t="shared" si="4"/>
        <v>1.8363047770289078E-3</v>
      </c>
      <c r="AB12" s="127">
        <f t="shared" si="4"/>
        <v>1.3603680375478941E-3</v>
      </c>
      <c r="AC12" s="127">
        <f t="shared" si="4"/>
        <v>1.0077854290485113E-3</v>
      </c>
      <c r="AD12" s="127">
        <f t="shared" si="4"/>
        <v>7.4658580837667974E-4</v>
      </c>
      <c r="AE12" s="127">
        <f t="shared" si="4"/>
        <v>5.5308437014783384E-4</v>
      </c>
      <c r="AF12" s="127">
        <f t="shared" si="4"/>
        <v>4.0973497897978692E-4</v>
      </c>
      <c r="AG12" s="127">
        <f t="shared" si="4"/>
        <v>3.0353913807886683E-4</v>
      </c>
      <c r="AH12" s="127">
        <f t="shared" si="4"/>
        <v>2.2486732417884841E-4</v>
      </c>
      <c r="AI12" s="127">
        <f t="shared" si="4"/>
        <v>1.6658581098763351E-4</v>
      </c>
      <c r="AJ12" s="127">
        <f t="shared" si="4"/>
        <v>1.2340980408667962E-4</v>
      </c>
      <c r="AK12" s="127">
        <f t="shared" si="4"/>
        <v>9.1424231478173392E-5</v>
      </c>
      <c r="AL12" s="127">
        <f t="shared" si="4"/>
        <v>6.7728736490853912E-5</v>
      </c>
      <c r="AM12" s="127">
        <f t="shared" si="4"/>
        <v>5.017468205617533E-5</v>
      </c>
      <c r="AN12" s="127">
        <f t="shared" si="4"/>
        <v>3.7170318684126727E-5</v>
      </c>
      <c r="AO12" s="127">
        <f t="shared" si="4"/>
        <v>2.7536449349747175E-5</v>
      </c>
      <c r="AP12" s="127">
        <f t="shared" si="4"/>
        <v>2.0399503411171949E-5</v>
      </c>
      <c r="AQ12" s="127">
        <f t="shared" si="4"/>
        <v>1.5112323819855039E-5</v>
      </c>
      <c r="AR12" s="127">
        <f t="shared" si="4"/>
        <v>1.1195484842590952E-5</v>
      </c>
      <c r="AS12" s="127">
        <f t="shared" si="4"/>
        <v>8.2938191607573704E-6</v>
      </c>
      <c r="AT12" s="127">
        <f t="shared" si="4"/>
        <v>6.144212353328214E-6</v>
      </c>
      <c r="AU12" s="127">
        <f t="shared" si="4"/>
        <v>4.5517444630832379E-6</v>
      </c>
      <c r="AV12" s="127">
        <f t="shared" si="4"/>
        <v>3.3720152341391858E-6</v>
      </c>
      <c r="AW12" s="127">
        <f t="shared" si="4"/>
        <v>2.4980503258666379E-6</v>
      </c>
      <c r="AX12" s="127">
        <f t="shared" si="4"/>
        <v>1.8506011975819082E-6</v>
      </c>
      <c r="AY12" s="127">
        <f t="shared" si="4"/>
        <v>1.3709590863840855E-6</v>
      </c>
      <c r="AZ12" s="127">
        <f t="shared" si="4"/>
        <v>1.0156314710024917E-6</v>
      </c>
      <c r="BA12" s="127">
        <f t="shared" si="4"/>
        <v>7.5239829921642164E-7</v>
      </c>
      <c r="BB12" s="128">
        <f t="shared" si="4"/>
        <v>5.573903692694603E-7</v>
      </c>
      <c r="BC12" s="42"/>
      <c r="BD12" s="42"/>
    </row>
    <row r="13" spans="1:56" x14ac:dyDescent="0.2">
      <c r="B13" s="47" t="s">
        <v>66</v>
      </c>
      <c r="C13" s="14">
        <v>0.01</v>
      </c>
      <c r="D13" s="14"/>
      <c r="E13" s="14" t="s">
        <v>43</v>
      </c>
      <c r="F13" s="124">
        <f>F11*F12</f>
        <v>0</v>
      </c>
      <c r="G13" s="124">
        <f t="shared" ref="G13:AD13" si="5">G11*G12</f>
        <v>1.5811668125908961E-2</v>
      </c>
      <c r="H13" s="124">
        <f t="shared" si="5"/>
        <v>0.1063424976191877</v>
      </c>
      <c r="I13" s="124">
        <f t="shared" si="5"/>
        <v>0.27697247592554247</v>
      </c>
      <c r="J13" s="124">
        <f t="shared" si="5"/>
        <v>0.48939697656648828</v>
      </c>
      <c r="K13" s="124">
        <f t="shared" si="5"/>
        <v>0.69934123786923774</v>
      </c>
      <c r="L13" s="124">
        <f t="shared" si="5"/>
        <v>0.87399652009770712</v>
      </c>
      <c r="M13" s="124">
        <f t="shared" si="5"/>
        <v>0.99598728775544254</v>
      </c>
      <c r="N13" s="124">
        <f t="shared" si="5"/>
        <v>1.0610690770594942</v>
      </c>
      <c r="O13" s="124">
        <f t="shared" si="5"/>
        <v>1.0738895532595141</v>
      </c>
      <c r="P13" s="124">
        <f t="shared" si="5"/>
        <v>1.0439207846411729</v>
      </c>
      <c r="Q13" s="127">
        <f t="shared" si="5"/>
        <v>0.98235054346612116</v>
      </c>
      <c r="R13" s="127">
        <f t="shared" si="5"/>
        <v>0.90004854504826837</v>
      </c>
      <c r="S13" s="127">
        <f t="shared" si="5"/>
        <v>0.80643868268812979</v>
      </c>
      <c r="T13" s="127">
        <f t="shared" si="5"/>
        <v>0.70902841768315616</v>
      </c>
      <c r="U13" s="124">
        <f t="shared" si="5"/>
        <v>0.61336149811598051</v>
      </c>
      <c r="V13" s="124">
        <f t="shared" si="5"/>
        <v>0.52320982311383735</v>
      </c>
      <c r="W13" s="124">
        <f t="shared" si="5"/>
        <v>0.44087475585980551</v>
      </c>
      <c r="X13" s="124">
        <f t="shared" si="5"/>
        <v>0.36751493407141306</v>
      </c>
      <c r="Y13" s="124">
        <f t="shared" si="5"/>
        <v>0.30345297434550172</v>
      </c>
      <c r="Z13" s="124">
        <f t="shared" si="5"/>
        <v>0.24843790538300689</v>
      </c>
      <c r="AA13" s="124">
        <f t="shared" si="5"/>
        <v>0.2018557475167965</v>
      </c>
      <c r="AB13" s="124">
        <f t="shared" si="5"/>
        <v>0.16288971918149192</v>
      </c>
      <c r="AC13" s="124">
        <f t="shared" si="5"/>
        <v>0.1306361607230225</v>
      </c>
      <c r="AD13" s="124">
        <f t="shared" si="5"/>
        <v>0.10418403862624576</v>
      </c>
      <c r="AE13" s="124">
        <f t="shared" ref="AE13:BB13" si="6">AE11*AE12</f>
        <v>8.2665996579144599E-2</v>
      </c>
      <c r="AF13" s="124">
        <f t="shared" si="6"/>
        <v>6.5288145032357678E-2</v>
      </c>
      <c r="AG13" s="124">
        <f t="shared" si="6"/>
        <v>5.1344632286696092E-2</v>
      </c>
      <c r="AH13" s="124">
        <f t="shared" si="6"/>
        <v>4.0221817344146142E-2</v>
      </c>
      <c r="AI13" s="124">
        <f t="shared" si="6"/>
        <v>3.1395729677242148E-2</v>
      </c>
      <c r="AJ13" s="124">
        <f t="shared" si="6"/>
        <v>2.4425527682720705E-2</v>
      </c>
      <c r="AK13" s="124">
        <f t="shared" si="6"/>
        <v>1.8944877147227805E-2</v>
      </c>
      <c r="AL13" s="124">
        <f t="shared" si="6"/>
        <v>1.4652555727821979E-2</v>
      </c>
      <c r="AM13" s="124">
        <f t="shared" si="6"/>
        <v>1.1303127392490836E-2</v>
      </c>
      <c r="AN13" s="124">
        <f t="shared" si="6"/>
        <v>8.6981952416483096E-3</v>
      </c>
      <c r="AO13" s="124">
        <f t="shared" si="6"/>
        <v>6.6785056422082479E-3</v>
      </c>
      <c r="AP13" s="124">
        <f t="shared" si="6"/>
        <v>5.1170174569269561E-3</v>
      </c>
      <c r="AQ13" s="124">
        <f t="shared" si="6"/>
        <v>3.9129474652479044E-3</v>
      </c>
      <c r="AR13" s="124">
        <f t="shared" si="6"/>
        <v>2.9867409110094717E-3</v>
      </c>
      <c r="AS13" s="124">
        <f t="shared" si="6"/>
        <v>2.2758821469423987E-3</v>
      </c>
      <c r="AT13" s="124">
        <f t="shared" si="6"/>
        <v>1.7314453210066645E-3</v>
      </c>
      <c r="AU13" s="124">
        <f t="shared" si="6"/>
        <v>1.3152822089390883E-3</v>
      </c>
      <c r="AV13" s="124">
        <f t="shared" si="6"/>
        <v>9.9774884149592406E-4</v>
      </c>
      <c r="AW13" s="124">
        <f t="shared" si="6"/>
        <v>7.5588119168594297E-4</v>
      </c>
      <c r="AX13" s="124">
        <f t="shared" si="6"/>
        <v>5.719406654421151E-4</v>
      </c>
      <c r="AY13" s="124">
        <f t="shared" si="6"/>
        <v>4.322610617921251E-4</v>
      </c>
      <c r="AZ13" s="124">
        <f t="shared" si="6"/>
        <v>3.2633917790010196E-4</v>
      </c>
      <c r="BA13" s="124">
        <f t="shared" si="6"/>
        <v>2.461208555251696E-4</v>
      </c>
      <c r="BB13" s="125">
        <f t="shared" si="6"/>
        <v>1.8544277773060639E-4</v>
      </c>
      <c r="BC13" s="40"/>
      <c r="BD13" s="40"/>
    </row>
    <row r="14" spans="1:56" x14ac:dyDescent="0.2">
      <c r="B14" s="47" t="s">
        <v>67</v>
      </c>
      <c r="C14" s="14">
        <v>3.3</v>
      </c>
      <c r="D14" s="14"/>
      <c r="E14" s="14" t="s">
        <v>102</v>
      </c>
      <c r="F14" s="97">
        <f>$C16</f>
        <v>15</v>
      </c>
      <c r="G14" s="97">
        <f t="shared" ref="G14:BB14" si="7">$C16</f>
        <v>15</v>
      </c>
      <c r="H14" s="97">
        <f t="shared" si="7"/>
        <v>15</v>
      </c>
      <c r="I14" s="97">
        <f t="shared" si="7"/>
        <v>15</v>
      </c>
      <c r="J14" s="97">
        <f t="shared" si="7"/>
        <v>15</v>
      </c>
      <c r="K14" s="97">
        <f t="shared" si="7"/>
        <v>15</v>
      </c>
      <c r="L14" s="97">
        <f t="shared" si="7"/>
        <v>15</v>
      </c>
      <c r="M14" s="97">
        <f t="shared" si="7"/>
        <v>15</v>
      </c>
      <c r="N14" s="97">
        <f t="shared" si="7"/>
        <v>15</v>
      </c>
      <c r="O14" s="97">
        <f t="shared" si="7"/>
        <v>15</v>
      </c>
      <c r="P14" s="97">
        <f t="shared" si="7"/>
        <v>15</v>
      </c>
      <c r="Q14" s="97">
        <f t="shared" si="7"/>
        <v>15</v>
      </c>
      <c r="R14" s="97">
        <f t="shared" si="7"/>
        <v>15</v>
      </c>
      <c r="S14" s="97">
        <f t="shared" si="7"/>
        <v>15</v>
      </c>
      <c r="T14" s="97">
        <f t="shared" si="7"/>
        <v>15</v>
      </c>
      <c r="U14" s="97">
        <f t="shared" si="7"/>
        <v>15</v>
      </c>
      <c r="V14" s="97">
        <f t="shared" si="7"/>
        <v>15</v>
      </c>
      <c r="W14" s="97">
        <f t="shared" si="7"/>
        <v>15</v>
      </c>
      <c r="X14" s="97">
        <f t="shared" si="7"/>
        <v>15</v>
      </c>
      <c r="Y14" s="97">
        <f t="shared" si="7"/>
        <v>15</v>
      </c>
      <c r="Z14" s="97">
        <f t="shared" si="7"/>
        <v>15</v>
      </c>
      <c r="AA14" s="97">
        <f t="shared" si="7"/>
        <v>15</v>
      </c>
      <c r="AB14" s="97">
        <f t="shared" si="7"/>
        <v>15</v>
      </c>
      <c r="AC14" s="97">
        <f t="shared" si="7"/>
        <v>15</v>
      </c>
      <c r="AD14" s="97">
        <f t="shared" si="7"/>
        <v>15</v>
      </c>
      <c r="AE14" s="97">
        <f t="shared" si="7"/>
        <v>15</v>
      </c>
      <c r="AF14" s="97">
        <f t="shared" si="7"/>
        <v>15</v>
      </c>
      <c r="AG14" s="97">
        <f t="shared" si="7"/>
        <v>15</v>
      </c>
      <c r="AH14" s="97">
        <f t="shared" si="7"/>
        <v>15</v>
      </c>
      <c r="AI14" s="97">
        <f t="shared" si="7"/>
        <v>15</v>
      </c>
      <c r="AJ14" s="97">
        <f t="shared" si="7"/>
        <v>15</v>
      </c>
      <c r="AK14" s="97">
        <f t="shared" si="7"/>
        <v>15</v>
      </c>
      <c r="AL14" s="97">
        <f t="shared" si="7"/>
        <v>15</v>
      </c>
      <c r="AM14" s="97">
        <f t="shared" si="7"/>
        <v>15</v>
      </c>
      <c r="AN14" s="97">
        <f t="shared" si="7"/>
        <v>15</v>
      </c>
      <c r="AO14" s="97">
        <f t="shared" si="7"/>
        <v>15</v>
      </c>
      <c r="AP14" s="97">
        <f t="shared" si="7"/>
        <v>15</v>
      </c>
      <c r="AQ14" s="97">
        <f t="shared" si="7"/>
        <v>15</v>
      </c>
      <c r="AR14" s="97">
        <f t="shared" si="7"/>
        <v>15</v>
      </c>
      <c r="AS14" s="97">
        <f t="shared" si="7"/>
        <v>15</v>
      </c>
      <c r="AT14" s="97">
        <f t="shared" si="7"/>
        <v>15</v>
      </c>
      <c r="AU14" s="97">
        <f t="shared" si="7"/>
        <v>15</v>
      </c>
      <c r="AV14" s="97">
        <f t="shared" si="7"/>
        <v>15</v>
      </c>
      <c r="AW14" s="97">
        <f t="shared" si="7"/>
        <v>15</v>
      </c>
      <c r="AX14" s="97">
        <f t="shared" si="7"/>
        <v>15</v>
      </c>
      <c r="AY14" s="97">
        <f t="shared" si="7"/>
        <v>15</v>
      </c>
      <c r="AZ14" s="97">
        <f t="shared" si="7"/>
        <v>15</v>
      </c>
      <c r="BA14" s="97">
        <f t="shared" si="7"/>
        <v>15</v>
      </c>
      <c r="BB14" s="98">
        <f t="shared" si="7"/>
        <v>15</v>
      </c>
      <c r="BC14" s="43"/>
      <c r="BD14" s="43"/>
    </row>
    <row r="15" spans="1:56" ht="13.5" thickBot="1" x14ac:dyDescent="0.25">
      <c r="B15" s="99" t="s">
        <v>69</v>
      </c>
      <c r="C15" s="52">
        <v>0.3</v>
      </c>
      <c r="D15" s="52" t="s">
        <v>44</v>
      </c>
      <c r="E15" s="52" t="s">
        <v>27</v>
      </c>
      <c r="F15" s="100"/>
      <c r="G15" s="100">
        <f>G14/G10</f>
        <v>11.921027030852263</v>
      </c>
      <c r="H15" s="100">
        <f>H14/H10</f>
        <v>6.1094953167296833</v>
      </c>
      <c r="I15" s="100">
        <f t="shared" ref="I15:BB15" si="8">I14/I10</f>
        <v>4.1739313846955906</v>
      </c>
      <c r="J15" s="100">
        <f t="shared" si="8"/>
        <v>3.2073578872831359</v>
      </c>
      <c r="K15" s="100">
        <f t="shared" si="8"/>
        <v>2.6283788745277898</v>
      </c>
      <c r="L15" s="100">
        <f t="shared" si="8"/>
        <v>2.2431952985523735</v>
      </c>
      <c r="M15" s="100">
        <f t="shared" si="8"/>
        <v>1.9687500862509284</v>
      </c>
      <c r="N15" s="100">
        <f t="shared" si="8"/>
        <v>1.763514407976591</v>
      </c>
      <c r="O15" s="100">
        <f t="shared" si="8"/>
        <v>1.6044164342213918</v>
      </c>
      <c r="P15" s="100">
        <f t="shared" si="8"/>
        <v>1.4776128386841851</v>
      </c>
      <c r="Q15" s="100">
        <f t="shared" si="8"/>
        <v>1.3742940272881332</v>
      </c>
      <c r="R15" s="100">
        <f t="shared" si="8"/>
        <v>1.2885867530005062</v>
      </c>
      <c r="S15" s="100">
        <f t="shared" si="8"/>
        <v>1.2164247548588001</v>
      </c>
      <c r="T15" s="100">
        <f t="shared" si="8"/>
        <v>1.1549034090898043</v>
      </c>
      <c r="U15" s="100">
        <f t="shared" si="8"/>
        <v>1.1018925200013627</v>
      </c>
      <c r="V15" s="100">
        <f t="shared" si="8"/>
        <v>1.0557943144861011</v>
      </c>
      <c r="W15" s="100">
        <f t="shared" si="8"/>
        <v>1.0153868504044661</v>
      </c>
      <c r="X15" s="100">
        <f t="shared" si="8"/>
        <v>0.97971962232849308</v>
      </c>
      <c r="Y15" s="100">
        <f t="shared" si="8"/>
        <v>0.94804213402993631</v>
      </c>
      <c r="Z15" s="100">
        <f t="shared" si="8"/>
        <v>0.91975389934263174</v>
      </c>
      <c r="AA15" s="100">
        <f t="shared" si="8"/>
        <v>0.89436872859830652</v>
      </c>
      <c r="AB15" s="100">
        <f t="shared" si="8"/>
        <v>0.87148875521697378</v>
      </c>
      <c r="AC15" s="100">
        <f t="shared" si="8"/>
        <v>0.85078523804817097</v>
      </c>
      <c r="AD15" s="100">
        <f t="shared" si="8"/>
        <v>0.83198416319379842</v>
      </c>
      <c r="AE15" s="100">
        <f t="shared" si="8"/>
        <v>0.81485530144942608</v>
      </c>
      <c r="AF15" s="100">
        <f t="shared" si="8"/>
        <v>0.79920379099727756</v>
      </c>
      <c r="AG15" s="100">
        <f t="shared" si="8"/>
        <v>0.78486359064836053</v>
      </c>
      <c r="AH15" s="100">
        <f t="shared" si="8"/>
        <v>0.77169233598913645</v>
      </c>
      <c r="AI15" s="100">
        <f t="shared" si="8"/>
        <v>0.75956725979361372</v>
      </c>
      <c r="AJ15" s="100">
        <f t="shared" si="8"/>
        <v>0.74838192836562112</v>
      </c>
      <c r="AK15" s="100">
        <f t="shared" si="8"/>
        <v>0.73804360956265969</v>
      </c>
      <c r="AL15" s="100">
        <f t="shared" si="8"/>
        <v>0.72847113431503097</v>
      </c>
      <c r="AM15" s="100">
        <f t="shared" si="8"/>
        <v>0.71959314695380927</v>
      </c>
      <c r="AN15" s="100">
        <f t="shared" si="8"/>
        <v>0.71134666429350424</v>
      </c>
      <c r="AO15" s="100">
        <f t="shared" si="8"/>
        <v>0.70367588171354012</v>
      </c>
      <c r="AP15" s="100">
        <f t="shared" si="8"/>
        <v>0.69653117820639876</v>
      </c>
      <c r="AQ15" s="100">
        <f t="shared" si="8"/>
        <v>0.68986828274580869</v>
      </c>
      <c r="AR15" s="100">
        <f t="shared" si="8"/>
        <v>0.68364757225417261</v>
      </c>
      <c r="AS15" s="100">
        <f t="shared" si="8"/>
        <v>0.67783347754521228</v>
      </c>
      <c r="AT15" s="100">
        <f t="shared" si="8"/>
        <v>0.67239397834282877</v>
      </c>
      <c r="AU15" s="100">
        <f t="shared" si="8"/>
        <v>0.66730017216499504</v>
      </c>
      <c r="AV15" s="100">
        <f t="shared" si="8"/>
        <v>0.6625259047590818</v>
      </c>
      <c r="AW15" s="100">
        <f t="shared" si="8"/>
        <v>0.6580474520661278</v>
      </c>
      <c r="AX15" s="100">
        <f t="shared" si="8"/>
        <v>0.65384324551404438</v>
      </c>
      <c r="AY15" s="100">
        <f t="shared" si="8"/>
        <v>0.64989363389772126</v>
      </c>
      <c r="AZ15" s="100">
        <f t="shared" si="8"/>
        <v>0.64618067627673403</v>
      </c>
      <c r="BA15" s="100">
        <f t="shared" si="8"/>
        <v>0.64268796126950123</v>
      </c>
      <c r="BB15" s="100">
        <f t="shared" si="8"/>
        <v>0.63940044889312508</v>
      </c>
      <c r="BC15" s="42"/>
      <c r="BD15" s="42"/>
    </row>
    <row r="16" spans="1:56" x14ac:dyDescent="0.2">
      <c r="B16" s="102" t="s">
        <v>72</v>
      </c>
      <c r="C16" s="96">
        <v>15</v>
      </c>
      <c r="D16" t="s">
        <v>71</v>
      </c>
      <c r="L16" s="55"/>
      <c r="BB16" s="118">
        <f>BB15</f>
        <v>0.63940044889312508</v>
      </c>
    </row>
    <row r="17" spans="2:54" x14ac:dyDescent="0.2">
      <c r="C17" s="103" t="s">
        <v>75</v>
      </c>
    </row>
    <row r="20" spans="2:54" ht="13.5" thickBot="1" x14ac:dyDescent="0.25"/>
    <row r="21" spans="2:54" x14ac:dyDescent="0.2">
      <c r="B21" s="44"/>
      <c r="C21" s="45"/>
      <c r="D21" s="45"/>
      <c r="E21" s="45" t="s">
        <v>103</v>
      </c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6"/>
    </row>
    <row r="22" spans="2:54" x14ac:dyDescent="0.2">
      <c r="B22" s="47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48"/>
    </row>
    <row r="23" spans="2:54" x14ac:dyDescent="0.2">
      <c r="B23" s="47"/>
      <c r="C23" s="14"/>
      <c r="D23" s="14"/>
      <c r="E23" s="14" t="s">
        <v>39</v>
      </c>
      <c r="F23" s="15">
        <v>0</v>
      </c>
      <c r="G23" s="15">
        <v>1</v>
      </c>
      <c r="H23" s="15">
        <v>2</v>
      </c>
      <c r="I23" s="15">
        <v>3</v>
      </c>
      <c r="J23" s="15">
        <v>4</v>
      </c>
      <c r="K23" s="15">
        <v>5</v>
      </c>
      <c r="L23" s="15">
        <v>6</v>
      </c>
      <c r="M23" s="15">
        <v>7</v>
      </c>
      <c r="N23" s="15">
        <v>8</v>
      </c>
      <c r="O23" s="15">
        <v>9</v>
      </c>
      <c r="P23" s="15">
        <v>10</v>
      </c>
      <c r="Q23" s="15">
        <v>11</v>
      </c>
      <c r="R23" s="15">
        <v>12</v>
      </c>
      <c r="S23" s="15">
        <v>13</v>
      </c>
      <c r="T23" s="15">
        <v>14</v>
      </c>
      <c r="U23" s="15">
        <v>15</v>
      </c>
      <c r="V23" s="15">
        <v>16</v>
      </c>
      <c r="W23" s="15">
        <v>17</v>
      </c>
      <c r="X23" s="15">
        <v>18</v>
      </c>
      <c r="Y23" s="15">
        <v>19</v>
      </c>
      <c r="Z23" s="15">
        <v>20</v>
      </c>
      <c r="AA23" s="15">
        <v>21</v>
      </c>
      <c r="AB23" s="15">
        <v>22</v>
      </c>
      <c r="AC23" s="15">
        <v>23</v>
      </c>
      <c r="AD23" s="15">
        <v>24</v>
      </c>
      <c r="AE23" s="15">
        <v>25</v>
      </c>
      <c r="AF23" s="15">
        <v>26</v>
      </c>
      <c r="AG23" s="15">
        <v>27</v>
      </c>
      <c r="AH23" s="15">
        <v>28</v>
      </c>
      <c r="AI23" s="15">
        <v>29</v>
      </c>
      <c r="AJ23" s="15">
        <v>30</v>
      </c>
      <c r="AK23" s="15">
        <v>31</v>
      </c>
      <c r="AL23" s="15">
        <v>32</v>
      </c>
      <c r="AM23" s="15">
        <v>33</v>
      </c>
      <c r="AN23" s="15">
        <v>34</v>
      </c>
      <c r="AO23" s="15">
        <v>35</v>
      </c>
      <c r="AP23" s="15">
        <v>36</v>
      </c>
      <c r="AQ23" s="15">
        <v>37</v>
      </c>
      <c r="AR23" s="15">
        <v>38</v>
      </c>
      <c r="AS23" s="15">
        <v>39</v>
      </c>
      <c r="AT23" s="15">
        <v>40</v>
      </c>
      <c r="AU23" s="15">
        <v>41</v>
      </c>
      <c r="AV23" s="15">
        <v>42</v>
      </c>
      <c r="AW23" s="15">
        <v>43</v>
      </c>
      <c r="AX23" s="15">
        <v>44</v>
      </c>
      <c r="AY23" s="15">
        <v>45</v>
      </c>
      <c r="AZ23" s="15">
        <v>46</v>
      </c>
      <c r="BA23" s="15">
        <v>47</v>
      </c>
      <c r="BB23" s="92">
        <v>48</v>
      </c>
    </row>
    <row r="24" spans="2:54" x14ac:dyDescent="0.2">
      <c r="B24" s="93" t="s">
        <v>28</v>
      </c>
      <c r="C24" s="14"/>
      <c r="D24" s="14"/>
      <c r="E24" s="14" t="s">
        <v>40</v>
      </c>
      <c r="F24" s="94">
        <f t="shared" ref="F24:AK24" si="9">$C25*(1-EXP(-$C26/12*F23))</f>
        <v>0</v>
      </c>
      <c r="G24" s="94">
        <f t="shared" si="9"/>
        <v>1.5279305392525826</v>
      </c>
      <c r="H24" s="94">
        <f t="shared" si="9"/>
        <v>3.0368808205150746</v>
      </c>
      <c r="I24" s="94">
        <f t="shared" si="9"/>
        <v>4.5270866203389168</v>
      </c>
      <c r="J24" s="94">
        <f t="shared" si="9"/>
        <v>5.9987807864121763</v>
      </c>
      <c r="K24" s="94">
        <f t="shared" si="9"/>
        <v>7.4521932739424752</v>
      </c>
      <c r="L24" s="94">
        <f t="shared" si="9"/>
        <v>8.8875511815879982</v>
      </c>
      <c r="M24" s="94">
        <f t="shared" si="9"/>
        <v>10.305078786942046</v>
      </c>
      <c r="N24" s="94">
        <f t="shared" si="9"/>
        <v>11.704997581576965</v>
      </c>
      <c r="O24" s="94">
        <f t="shared" si="9"/>
        <v>13.08752630565257</v>
      </c>
      <c r="P24" s="94">
        <f t="shared" si="9"/>
        <v>14.45288098209476</v>
      </c>
      <c r="Q24" s="94">
        <f t="shared" si="9"/>
        <v>15.801274950349585</v>
      </c>
      <c r="R24" s="94">
        <f t="shared" si="9"/>
        <v>17.13291889971789</v>
      </c>
      <c r="S24" s="94">
        <f t="shared" si="9"/>
        <v>18.448020902276028</v>
      </c>
      <c r="T24" s="94">
        <f t="shared" si="9"/>
        <v>19.746786445387496</v>
      </c>
      <c r="U24" s="94">
        <f t="shared" si="9"/>
        <v>21.029418463810753</v>
      </c>
      <c r="V24" s="94">
        <f t="shared" si="9"/>
        <v>22.296117371408236</v>
      </c>
      <c r="W24" s="94">
        <f t="shared" si="9"/>
        <v>23.547081092461351</v>
      </c>
      <c r="X24" s="94">
        <f t="shared" si="9"/>
        <v>24.782505092596622</v>
      </c>
      <c r="Y24" s="94">
        <f t="shared" si="9"/>
        <v>26.002582409327569</v>
      </c>
      <c r="Z24" s="94">
        <f t="shared" si="9"/>
        <v>27.207503682217201</v>
      </c>
      <c r="AA24" s="94">
        <f t="shared" si="9"/>
        <v>28.397457182665828</v>
      </c>
      <c r="AB24" s="94">
        <f t="shared" si="9"/>
        <v>29.572628843328879</v>
      </c>
      <c r="AC24" s="94">
        <f t="shared" si="9"/>
        <v>30.733202287169235</v>
      </c>
      <c r="AD24" s="94">
        <f t="shared" si="9"/>
        <v>31.879358856148702</v>
      </c>
      <c r="AE24" s="94">
        <f t="shared" si="9"/>
        <v>33.011277639563062</v>
      </c>
      <c r="AF24" s="94">
        <f t="shared" si="9"/>
        <v>34.129135502025115</v>
      </c>
      <c r="AG24" s="94">
        <f t="shared" si="9"/>
        <v>35.233107111100189</v>
      </c>
      <c r="AH24" s="94">
        <f t="shared" si="9"/>
        <v>36.323364964598248</v>
      </c>
      <c r="AI24" s="94">
        <f t="shared" si="9"/>
        <v>37.400079417527031</v>
      </c>
      <c r="AJ24" s="94">
        <f t="shared" si="9"/>
        <v>38.463418708710414</v>
      </c>
      <c r="AK24" s="94">
        <f t="shared" si="9"/>
        <v>39.513548987076028</v>
      </c>
      <c r="AL24" s="94">
        <f t="shared" ref="AL24:BB24" si="10">$C25*(1-EXP(-$C26/12*AL23))</f>
        <v>40.550634337616366</v>
      </c>
      <c r="AM24" s="94">
        <f t="shared" si="10"/>
        <v>41.574836807027417</v>
      </c>
      <c r="AN24" s="94">
        <f t="shared" si="10"/>
        <v>42.586316429028784</v>
      </c>
      <c r="AO24" s="94">
        <f t="shared" si="10"/>
        <v>43.585231249369279</v>
      </c>
      <c r="AP24" s="94">
        <f t="shared" si="10"/>
        <v>44.571737350521879</v>
      </c>
      <c r="AQ24" s="94">
        <f t="shared" si="10"/>
        <v>45.545988876071966</v>
      </c>
      <c r="AR24" s="94">
        <f t="shared" si="10"/>
        <v>46.508138054802522</v>
      </c>
      <c r="AS24" s="94">
        <f t="shared" si="10"/>
        <v>47.458335224480251</v>
      </c>
      <c r="AT24" s="94">
        <f t="shared" si="10"/>
        <v>48.39672885534609</v>
      </c>
      <c r="AU24" s="94">
        <f t="shared" si="10"/>
        <v>49.323465573314031</v>
      </c>
      <c r="AV24" s="94">
        <f t="shared" si="10"/>
        <v>50.23869018288174</v>
      </c>
      <c r="AW24" s="94">
        <f t="shared" si="10"/>
        <v>51.142545689756496</v>
      </c>
      <c r="AX24" s="94">
        <f t="shared" si="10"/>
        <v>52.035173323200127</v>
      </c>
      <c r="AY24" s="94">
        <f t="shared" si="10"/>
        <v>52.916712558096471</v>
      </c>
      <c r="AZ24" s="94">
        <f t="shared" si="10"/>
        <v>53.787301136744446</v>
      </c>
      <c r="BA24" s="94">
        <f t="shared" si="10"/>
        <v>54.64707509038071</v>
      </c>
      <c r="BB24" s="95">
        <f t="shared" si="10"/>
        <v>55.496168760434756</v>
      </c>
    </row>
    <row r="25" spans="2:54" x14ac:dyDescent="0.2">
      <c r="B25" s="47" t="s">
        <v>45</v>
      </c>
      <c r="C25" s="14">
        <v>123</v>
      </c>
      <c r="D25" s="14"/>
      <c r="E25" s="14" t="s">
        <v>41</v>
      </c>
      <c r="F25" s="124">
        <f t="shared" ref="F25:AK25" si="11">$C27*F24^$C28</f>
        <v>0</v>
      </c>
      <c r="G25" s="124">
        <f t="shared" si="11"/>
        <v>8.4809307072807621E-2</v>
      </c>
      <c r="H25" s="124">
        <f t="shared" si="11"/>
        <v>0.54189941960587318</v>
      </c>
      <c r="I25" s="124">
        <f t="shared" si="11"/>
        <v>1.5924820130036665</v>
      </c>
      <c r="J25" s="124">
        <f t="shared" si="11"/>
        <v>3.4051311374900615</v>
      </c>
      <c r="K25" s="124">
        <f t="shared" si="11"/>
        <v>6.1168926784251543</v>
      </c>
      <c r="L25" s="124">
        <f t="shared" si="11"/>
        <v>9.8418212730657544</v>
      </c>
      <c r="M25" s="124">
        <f t="shared" si="11"/>
        <v>14.675818048691845</v>
      </c>
      <c r="N25" s="124">
        <f t="shared" si="11"/>
        <v>20.69980959062887</v>
      </c>
      <c r="O25" s="124">
        <f t="shared" si="11"/>
        <v>27.982028636533922</v>
      </c>
      <c r="P25" s="124">
        <f t="shared" si="11"/>
        <v>36.57974850254989</v>
      </c>
      <c r="Q25" s="124">
        <f t="shared" si="11"/>
        <v>46.540657601317953</v>
      </c>
      <c r="R25" s="124">
        <f t="shared" si="11"/>
        <v>57.903982401501125</v>
      </c>
      <c r="S25" s="124">
        <f t="shared" si="11"/>
        <v>70.701426375669357</v>
      </c>
      <c r="T25" s="124">
        <f t="shared" si="11"/>
        <v>84.957969397900257</v>
      </c>
      <c r="U25" s="124">
        <f t="shared" si="11"/>
        <v>100.69255816400208</v>
      </c>
      <c r="V25" s="124">
        <f t="shared" si="11"/>
        <v>117.91870942764717</v>
      </c>
      <c r="W25" s="124">
        <f t="shared" si="11"/>
        <v>136.64504206390936</v>
      </c>
      <c r="X25" s="124">
        <f t="shared" si="11"/>
        <v>156.87575003070467</v>
      </c>
      <c r="Y25" s="124">
        <f t="shared" si="11"/>
        <v>178.61102553210043</v>
      </c>
      <c r="Z25" s="124">
        <f t="shared" si="11"/>
        <v>201.84743969522486</v>
      </c>
      <c r="AA25" s="124">
        <f t="shared" si="11"/>
        <v>226.57828660549393</v>
      </c>
      <c r="AB25" s="124">
        <f t="shared" si="11"/>
        <v>252.79389544305224</v>
      </c>
      <c r="AC25" s="124">
        <f t="shared" si="11"/>
        <v>280.48191462115437</v>
      </c>
      <c r="AD25" s="124">
        <f t="shared" si="11"/>
        <v>309.6275711732456</v>
      </c>
      <c r="AE25" s="124">
        <f t="shared" si="11"/>
        <v>340.21390812042506</v>
      </c>
      <c r="AF25" s="124">
        <f t="shared" si="11"/>
        <v>372.22200213998786</v>
      </c>
      <c r="AG25" s="124">
        <f t="shared" si="11"/>
        <v>405.63116352396418</v>
      </c>
      <c r="AH25" s="124">
        <f t="shared" si="11"/>
        <v>440.41912014580566</v>
      </c>
      <c r="AI25" s="124">
        <f t="shared" si="11"/>
        <v>476.56218693021663</v>
      </c>
      <c r="AJ25" s="124">
        <f t="shared" si="11"/>
        <v>514.03542213551543</v>
      </c>
      <c r="AK25" s="124">
        <f t="shared" si="11"/>
        <v>552.81277160223317</v>
      </c>
      <c r="AL25" s="124">
        <f t="shared" ref="AL25:BB25" si="12">$C27*AL24^$C28</f>
        <v>592.86720199004503</v>
      </c>
      <c r="AM25" s="124">
        <f t="shared" si="12"/>
        <v>634.17082391309259</v>
      </c>
      <c r="AN25" s="124">
        <f t="shared" si="12"/>
        <v>676.69500578765508</v>
      </c>
      <c r="AO25" s="124">
        <f t="shared" si="12"/>
        <v>720.41047912330794</v>
      </c>
      <c r="AP25" s="124">
        <f t="shared" si="12"/>
        <v>765.28743591678654</v>
      </c>
      <c r="AQ25" s="124">
        <f t="shared" si="12"/>
        <v>811.29561874503486</v>
      </c>
      <c r="AR25" s="124">
        <f t="shared" si="12"/>
        <v>858.40440409895314</v>
      </c>
      <c r="AS25" s="124">
        <f t="shared" si="12"/>
        <v>906.58287945086659</v>
      </c>
      <c r="AT25" s="124">
        <f t="shared" si="12"/>
        <v>955.79991450584828</v>
      </c>
      <c r="AU25" s="124">
        <f t="shared" si="12"/>
        <v>1006.0242270489578</v>
      </c>
      <c r="AV25" s="124">
        <f t="shared" si="12"/>
        <v>1057.2244437664169</v>
      </c>
      <c r="AW25" s="124">
        <f t="shared" si="12"/>
        <v>1109.3691563882685</v>
      </c>
      <c r="AX25" s="124">
        <f t="shared" si="12"/>
        <v>1162.4269734727998</v>
      </c>
      <c r="AY25" s="124">
        <f t="shared" si="12"/>
        <v>1216.3665681282585</v>
      </c>
      <c r="AZ25" s="124">
        <f t="shared" si="12"/>
        <v>1271.1567219451101</v>
      </c>
      <c r="BA25" s="124">
        <f t="shared" si="12"/>
        <v>1326.7663653919326</v>
      </c>
      <c r="BB25" s="125">
        <f t="shared" si="12"/>
        <v>1383.1646149095532</v>
      </c>
    </row>
    <row r="26" spans="2:54" x14ac:dyDescent="0.2">
      <c r="B26" s="47" t="s">
        <v>18</v>
      </c>
      <c r="C26" s="14">
        <v>0.15</v>
      </c>
      <c r="D26" s="14"/>
      <c r="E26" s="14" t="s">
        <v>42</v>
      </c>
      <c r="F26" s="126">
        <v>1</v>
      </c>
      <c r="G26" s="127">
        <f>F26*EXP(-$C29)</f>
        <v>0.81873075307798182</v>
      </c>
      <c r="H26" s="127">
        <f t="shared" ref="H26:BB26" si="13">G26*EXP(-$C29)</f>
        <v>0.67032004603563922</v>
      </c>
      <c r="I26" s="127">
        <f t="shared" si="13"/>
        <v>0.54881163609402639</v>
      </c>
      <c r="J26" s="127">
        <f t="shared" si="13"/>
        <v>0.44932896411722151</v>
      </c>
      <c r="K26" s="127">
        <f t="shared" si="13"/>
        <v>0.36787944117144222</v>
      </c>
      <c r="L26" s="127">
        <f t="shared" si="13"/>
        <v>0.30119421191220203</v>
      </c>
      <c r="M26" s="127">
        <f t="shared" si="13"/>
        <v>0.24659696394160641</v>
      </c>
      <c r="N26" s="127">
        <f t="shared" si="13"/>
        <v>0.20189651799465533</v>
      </c>
      <c r="O26" s="127">
        <f t="shared" si="13"/>
        <v>0.16529888822158648</v>
      </c>
      <c r="P26" s="127">
        <f t="shared" si="13"/>
        <v>0.13533528323661265</v>
      </c>
      <c r="Q26" s="127">
        <f t="shared" si="13"/>
        <v>0.11080315836233384</v>
      </c>
      <c r="R26" s="127">
        <f t="shared" si="13"/>
        <v>9.071795328941247E-2</v>
      </c>
      <c r="S26" s="127">
        <f t="shared" si="13"/>
        <v>7.4273578214333849E-2</v>
      </c>
      <c r="T26" s="127">
        <f t="shared" si="13"/>
        <v>6.0810062625217938E-2</v>
      </c>
      <c r="U26" s="127">
        <f t="shared" si="13"/>
        <v>4.9787068367863917E-2</v>
      </c>
      <c r="V26" s="127">
        <f t="shared" si="13"/>
        <v>4.076220397836619E-2</v>
      </c>
      <c r="W26" s="127">
        <f t="shared" si="13"/>
        <v>3.3373269960326059E-2</v>
      </c>
      <c r="X26" s="127">
        <f t="shared" si="13"/>
        <v>2.7323722447292541E-2</v>
      </c>
      <c r="Y26" s="127">
        <f t="shared" si="13"/>
        <v>2.2370771856165581E-2</v>
      </c>
      <c r="Z26" s="127">
        <f t="shared" si="13"/>
        <v>1.8315638888734168E-2</v>
      </c>
      <c r="AA26" s="127">
        <f t="shared" si="13"/>
        <v>1.4995576820477696E-2</v>
      </c>
      <c r="AB26" s="127">
        <f t="shared" si="13"/>
        <v>1.2277339903068432E-2</v>
      </c>
      <c r="AC26" s="127">
        <f t="shared" si="13"/>
        <v>1.0051835744633574E-2</v>
      </c>
      <c r="AD26" s="127">
        <f t="shared" si="13"/>
        <v>8.2297470490200215E-3</v>
      </c>
      <c r="AE26" s="127">
        <f t="shared" si="13"/>
        <v>6.7379469990854609E-3</v>
      </c>
      <c r="AF26" s="127">
        <f t="shared" si="13"/>
        <v>5.5165644207607672E-3</v>
      </c>
      <c r="AG26" s="127">
        <f t="shared" si="13"/>
        <v>4.5165809426126633E-3</v>
      </c>
      <c r="AH26" s="127">
        <f t="shared" si="13"/>
        <v>3.6978637164829268E-3</v>
      </c>
      <c r="AI26" s="127">
        <f t="shared" si="13"/>
        <v>3.0275547453758114E-3</v>
      </c>
      <c r="AJ26" s="127">
        <f t="shared" si="13"/>
        <v>2.4787521766663555E-3</v>
      </c>
      <c r="AK26" s="127">
        <f t="shared" si="13"/>
        <v>2.0294306362957319E-3</v>
      </c>
      <c r="AL26" s="127">
        <f t="shared" si="13"/>
        <v>1.6615572731739324E-3</v>
      </c>
      <c r="AM26" s="127">
        <f t="shared" si="13"/>
        <v>1.3603680375478917E-3</v>
      </c>
      <c r="AN26" s="127">
        <f t="shared" si="13"/>
        <v>1.1137751478448015E-3</v>
      </c>
      <c r="AO26" s="127">
        <f t="shared" si="13"/>
        <v>9.1188196555451483E-4</v>
      </c>
      <c r="AP26" s="127">
        <f t="shared" si="13"/>
        <v>7.4658580837667823E-4</v>
      </c>
      <c r="AQ26" s="127">
        <f t="shared" si="13"/>
        <v>6.1125276112957154E-4</v>
      </c>
      <c r="AR26" s="127">
        <f t="shared" si="13"/>
        <v>5.0045143344060986E-4</v>
      </c>
      <c r="AS26" s="127">
        <f t="shared" si="13"/>
        <v>4.0973497897978599E-4</v>
      </c>
      <c r="AT26" s="127">
        <f t="shared" si="13"/>
        <v>3.3546262790251126E-4</v>
      </c>
      <c r="AU26" s="127">
        <f t="shared" si="13"/>
        <v>2.7465356997214183E-4</v>
      </c>
      <c r="AV26" s="127">
        <f t="shared" si="13"/>
        <v>2.2486732417884787E-4</v>
      </c>
      <c r="AW26" s="127">
        <f t="shared" si="13"/>
        <v>1.8410579366757879E-4</v>
      </c>
      <c r="AX26" s="127">
        <f t="shared" si="13"/>
        <v>1.5073307509547631E-4</v>
      </c>
      <c r="AY26" s="127">
        <f t="shared" si="13"/>
        <v>1.2340980408667932E-4</v>
      </c>
      <c r="AZ26" s="127">
        <f t="shared" si="13"/>
        <v>1.0103940183709316E-4</v>
      </c>
      <c r="BA26" s="127">
        <f t="shared" si="13"/>
        <v>8.2724065556632106E-5</v>
      </c>
      <c r="BB26" s="128">
        <f t="shared" si="13"/>
        <v>6.7728736490853736E-5</v>
      </c>
    </row>
    <row r="27" spans="2:54" x14ac:dyDescent="0.2">
      <c r="B27" s="47" t="s">
        <v>66</v>
      </c>
      <c r="C27" s="101">
        <v>2.7E-2</v>
      </c>
      <c r="D27" s="14"/>
      <c r="E27" s="14" t="s">
        <v>43</v>
      </c>
      <c r="F27" s="124">
        <f t="shared" ref="F27:AK27" si="14">F25*F26</f>
        <v>0</v>
      </c>
      <c r="G27" s="124">
        <f t="shared" si="14"/>
        <v>6.943598784774159E-2</v>
      </c>
      <c r="H27" s="124">
        <f t="shared" si="14"/>
        <v>0.36324604389689508</v>
      </c>
      <c r="I27" s="124">
        <f t="shared" si="14"/>
        <v>0.87397265900685084</v>
      </c>
      <c r="J27" s="124">
        <f t="shared" si="14"/>
        <v>1.5300240466917054</v>
      </c>
      <c r="K27" s="124">
        <f t="shared" si="14"/>
        <v>2.2502790602447322</v>
      </c>
      <c r="L27" s="124">
        <f t="shared" si="14"/>
        <v>2.9642996021217849</v>
      </c>
      <c r="M27" s="124">
        <f t="shared" si="14"/>
        <v>3.6190121741668393</v>
      </c>
      <c r="N27" s="124">
        <f t="shared" si="14"/>
        <v>4.1792194795003406</v>
      </c>
      <c r="O27" s="124">
        <f t="shared" si="14"/>
        <v>4.6253982238036526</v>
      </c>
      <c r="P27" s="124">
        <f t="shared" si="14"/>
        <v>4.9505306243166469</v>
      </c>
      <c r="Q27" s="127">
        <f t="shared" si="14"/>
        <v>5.1568518544859892</v>
      </c>
      <c r="R27" s="127">
        <f t="shared" si="14"/>
        <v>5.252930770770341</v>
      </c>
      <c r="S27" s="127">
        <f t="shared" si="14"/>
        <v>5.2512479217782442</v>
      </c>
      <c r="T27" s="127">
        <f t="shared" si="14"/>
        <v>5.1662994395976636</v>
      </c>
      <c r="U27" s="124">
        <f t="shared" si="14"/>
        <v>5.0131872774462858</v>
      </c>
      <c r="V27" s="124">
        <f t="shared" si="14"/>
        <v>4.8066264865554462</v>
      </c>
      <c r="W27" s="124">
        <f t="shared" si="14"/>
        <v>4.5602918775389565</v>
      </c>
      <c r="X27" s="124">
        <f t="shared" si="14"/>
        <v>4.286429452549819</v>
      </c>
      <c r="Y27" s="124">
        <f t="shared" si="14"/>
        <v>3.9956665031743843</v>
      </c>
      <c r="Z27" s="124">
        <f t="shared" si="14"/>
        <v>3.6969648160732853</v>
      </c>
      <c r="AA27" s="124">
        <f t="shared" si="14"/>
        <v>3.3976721026448971</v>
      </c>
      <c r="AB27" s="124">
        <f t="shared" si="14"/>
        <v>3.1036365797750944</v>
      </c>
      <c r="AC27" s="124">
        <f t="shared" si="14"/>
        <v>2.8193581351121817</v>
      </c>
      <c r="AD27" s="124">
        <f t="shared" si="14"/>
        <v>2.5481565901582548</v>
      </c>
      <c r="AE27" s="124">
        <f t="shared" si="14"/>
        <v>2.2923432812671547</v>
      </c>
      <c r="AF27" s="124">
        <f t="shared" si="14"/>
        <v>2.0533866536297953</v>
      </c>
      <c r="AG27" s="124">
        <f t="shared" si="14"/>
        <v>1.8320659829021375</v>
      </c>
      <c r="AH27" s="124">
        <f t="shared" si="14"/>
        <v>1.6286098844325096</v>
      </c>
      <c r="AI27" s="124">
        <f t="shared" si="14"/>
        <v>1.4428181105072519</v>
      </c>
      <c r="AJ27" s="124">
        <f t="shared" si="14"/>
        <v>1.2741664215020176</v>
      </c>
      <c r="AK27" s="124">
        <f t="shared" si="14"/>
        <v>1.1218951748251271</v>
      </c>
      <c r="AL27" s="124">
        <f t="shared" ref="AL27:BB27" si="15">AL25*AL26</f>
        <v>0.98508281149283816</v>
      </c>
      <c r="AM27" s="124">
        <f t="shared" si="15"/>
        <v>0.8627057191967834</v>
      </c>
      <c r="AN27" s="124">
        <f t="shared" si="15"/>
        <v>0.75368608011698435</v>
      </c>
      <c r="AO27" s="124">
        <f t="shared" si="15"/>
        <v>0.65692932370903179</v>
      </c>
      <c r="AP27" s="124">
        <f t="shared" si="15"/>
        <v>0.57135273898444938</v>
      </c>
      <c r="AQ27" s="124">
        <f t="shared" si="15"/>
        <v>0.49590668705022672</v>
      </c>
      <c r="AR27" s="124">
        <f t="shared" si="15"/>
        <v>0.42958971450305361</v>
      </c>
      <c r="AS27" s="124">
        <f t="shared" si="15"/>
        <v>0.3714587170552347</v>
      </c>
      <c r="AT27" s="124">
        <f t="shared" si="15"/>
        <v>0.32063515106912743</v>
      </c>
      <c r="AU27" s="124">
        <f t="shared" si="15"/>
        <v>0.27630814543746079</v>
      </c>
      <c r="AV27" s="124">
        <f t="shared" si="15"/>
        <v>0.23773523172622499</v>
      </c>
      <c r="AW27" s="124">
        <f t="shared" si="15"/>
        <v>0.20424128900719452</v>
      </c>
      <c r="AX27" s="124">
        <f t="shared" si="15"/>
        <v>0.17521619228548277</v>
      </c>
      <c r="AY27" s="124">
        <f t="shared" si="15"/>
        <v>0.15011155987029484</v>
      </c>
      <c r="AZ27" s="124">
        <f t="shared" si="15"/>
        <v>0.12843691482653408</v>
      </c>
      <c r="BA27" s="124">
        <f t="shared" si="15"/>
        <v>0.10975550778901674</v>
      </c>
      <c r="BB27" s="125">
        <f t="shared" si="15"/>
        <v>9.3679991726682302E-2</v>
      </c>
    </row>
    <row r="28" spans="2:54" x14ac:dyDescent="0.2">
      <c r="B28" s="47" t="s">
        <v>67</v>
      </c>
      <c r="C28" s="14">
        <v>2.7</v>
      </c>
      <c r="D28" s="14"/>
      <c r="E28" s="14" t="s">
        <v>102</v>
      </c>
      <c r="F28" s="97">
        <f>$C30</f>
        <v>46</v>
      </c>
      <c r="G28" s="97">
        <f t="shared" ref="G28:BB28" si="16">$C30</f>
        <v>46</v>
      </c>
      <c r="H28" s="97">
        <f t="shared" si="16"/>
        <v>46</v>
      </c>
      <c r="I28" s="97">
        <f t="shared" si="16"/>
        <v>46</v>
      </c>
      <c r="J28" s="97">
        <f t="shared" si="16"/>
        <v>46</v>
      </c>
      <c r="K28" s="97">
        <f t="shared" si="16"/>
        <v>46</v>
      </c>
      <c r="L28" s="97">
        <f t="shared" si="16"/>
        <v>46</v>
      </c>
      <c r="M28" s="97">
        <f t="shared" si="16"/>
        <v>46</v>
      </c>
      <c r="N28" s="97">
        <f t="shared" si="16"/>
        <v>46</v>
      </c>
      <c r="O28" s="97">
        <f t="shared" si="16"/>
        <v>46</v>
      </c>
      <c r="P28" s="97">
        <f t="shared" si="16"/>
        <v>46</v>
      </c>
      <c r="Q28" s="97">
        <f t="shared" si="16"/>
        <v>46</v>
      </c>
      <c r="R28" s="97">
        <f t="shared" si="16"/>
        <v>46</v>
      </c>
      <c r="S28" s="97">
        <f t="shared" si="16"/>
        <v>46</v>
      </c>
      <c r="T28" s="97">
        <f t="shared" si="16"/>
        <v>46</v>
      </c>
      <c r="U28" s="97">
        <f t="shared" si="16"/>
        <v>46</v>
      </c>
      <c r="V28" s="97">
        <f t="shared" si="16"/>
        <v>46</v>
      </c>
      <c r="W28" s="97">
        <f t="shared" si="16"/>
        <v>46</v>
      </c>
      <c r="X28" s="97">
        <f t="shared" si="16"/>
        <v>46</v>
      </c>
      <c r="Y28" s="97">
        <f t="shared" si="16"/>
        <v>46</v>
      </c>
      <c r="Z28" s="97">
        <f t="shared" si="16"/>
        <v>46</v>
      </c>
      <c r="AA28" s="97">
        <f t="shared" si="16"/>
        <v>46</v>
      </c>
      <c r="AB28" s="97">
        <f t="shared" si="16"/>
        <v>46</v>
      </c>
      <c r="AC28" s="97">
        <f t="shared" si="16"/>
        <v>46</v>
      </c>
      <c r="AD28" s="97">
        <f t="shared" si="16"/>
        <v>46</v>
      </c>
      <c r="AE28" s="97">
        <f t="shared" si="16"/>
        <v>46</v>
      </c>
      <c r="AF28" s="97">
        <f t="shared" si="16"/>
        <v>46</v>
      </c>
      <c r="AG28" s="97">
        <f t="shared" si="16"/>
        <v>46</v>
      </c>
      <c r="AH28" s="97">
        <f t="shared" si="16"/>
        <v>46</v>
      </c>
      <c r="AI28" s="97">
        <f t="shared" si="16"/>
        <v>46</v>
      </c>
      <c r="AJ28" s="97">
        <f t="shared" si="16"/>
        <v>46</v>
      </c>
      <c r="AK28" s="97">
        <f t="shared" si="16"/>
        <v>46</v>
      </c>
      <c r="AL28" s="97">
        <f t="shared" si="16"/>
        <v>46</v>
      </c>
      <c r="AM28" s="97">
        <f t="shared" si="16"/>
        <v>46</v>
      </c>
      <c r="AN28" s="97">
        <f t="shared" si="16"/>
        <v>46</v>
      </c>
      <c r="AO28" s="97">
        <f t="shared" si="16"/>
        <v>46</v>
      </c>
      <c r="AP28" s="97">
        <f t="shared" si="16"/>
        <v>46</v>
      </c>
      <c r="AQ28" s="97">
        <f t="shared" si="16"/>
        <v>46</v>
      </c>
      <c r="AR28" s="97">
        <f t="shared" si="16"/>
        <v>46</v>
      </c>
      <c r="AS28" s="97">
        <f t="shared" si="16"/>
        <v>46</v>
      </c>
      <c r="AT28" s="97">
        <f t="shared" si="16"/>
        <v>46</v>
      </c>
      <c r="AU28" s="97">
        <f t="shared" si="16"/>
        <v>46</v>
      </c>
      <c r="AV28" s="97">
        <f t="shared" si="16"/>
        <v>46</v>
      </c>
      <c r="AW28" s="97">
        <f t="shared" si="16"/>
        <v>46</v>
      </c>
      <c r="AX28" s="97">
        <f t="shared" si="16"/>
        <v>46</v>
      </c>
      <c r="AY28" s="97">
        <f t="shared" si="16"/>
        <v>46</v>
      </c>
      <c r="AZ28" s="97">
        <f t="shared" si="16"/>
        <v>46</v>
      </c>
      <c r="BA28" s="97">
        <f t="shared" si="16"/>
        <v>46</v>
      </c>
      <c r="BB28" s="98">
        <f t="shared" si="16"/>
        <v>46</v>
      </c>
    </row>
    <row r="29" spans="2:54" ht="13.5" thickBot="1" x14ac:dyDescent="0.25">
      <c r="B29" s="99" t="s">
        <v>69</v>
      </c>
      <c r="C29" s="52">
        <v>0.2</v>
      </c>
      <c r="D29" s="52" t="s">
        <v>44</v>
      </c>
      <c r="E29" s="52" t="s">
        <v>28</v>
      </c>
      <c r="F29" s="100"/>
      <c r="G29" s="100">
        <f t="shared" ref="G29:BB29" si="17">G28/G24</f>
        <v>30.106080622291774</v>
      </c>
      <c r="H29" s="100">
        <f t="shared" si="17"/>
        <v>15.147120588090152</v>
      </c>
      <c r="I29" s="100">
        <f t="shared" si="17"/>
        <v>10.161060270712523</v>
      </c>
      <c r="J29" s="100">
        <f t="shared" si="17"/>
        <v>7.6682248673254554</v>
      </c>
      <c r="K29" s="100">
        <f t="shared" si="17"/>
        <v>6.1726794124952109</v>
      </c>
      <c r="L29" s="100">
        <f t="shared" si="17"/>
        <v>5.1757789136895722</v>
      </c>
      <c r="M29" s="100">
        <f t="shared" si="17"/>
        <v>4.4638183706356847</v>
      </c>
      <c r="N29" s="100">
        <f t="shared" si="17"/>
        <v>3.9299452801597772</v>
      </c>
      <c r="O29" s="100">
        <f t="shared" si="17"/>
        <v>3.5147971378007745</v>
      </c>
      <c r="P29" s="100">
        <f t="shared" si="17"/>
        <v>3.1827564384559741</v>
      </c>
      <c r="Q29" s="100">
        <f t="shared" si="17"/>
        <v>2.9111574948565972</v>
      </c>
      <c r="R29" s="100">
        <f t="shared" si="17"/>
        <v>2.684889846805814</v>
      </c>
      <c r="S29" s="100">
        <f t="shared" si="17"/>
        <v>2.4934924046147815</v>
      </c>
      <c r="T29" s="100">
        <f t="shared" si="17"/>
        <v>2.3294929596377338</v>
      </c>
      <c r="U29" s="100">
        <f t="shared" si="17"/>
        <v>2.1874118905932081</v>
      </c>
      <c r="V29" s="100">
        <f t="shared" si="17"/>
        <v>2.0631394800149732</v>
      </c>
      <c r="W29" s="100">
        <f t="shared" si="17"/>
        <v>1.9535330013675027</v>
      </c>
      <c r="X29" s="100">
        <f t="shared" si="17"/>
        <v>1.856148110456427</v>
      </c>
      <c r="Y29" s="100">
        <f t="shared" si="17"/>
        <v>1.7690550606042506</v>
      </c>
      <c r="Z29" s="100">
        <f t="shared" si="17"/>
        <v>1.6907100532734856</v>
      </c>
      <c r="AA29" s="100">
        <f t="shared" si="17"/>
        <v>1.6198633456547296</v>
      </c>
      <c r="AB29" s="100">
        <f t="shared" si="17"/>
        <v>1.5554924198217461</v>
      </c>
      <c r="AC29" s="100">
        <f t="shared" si="17"/>
        <v>1.4967525860201194</v>
      </c>
      <c r="AD29" s="100">
        <f t="shared" si="17"/>
        <v>1.4429399351338521</v>
      </c>
      <c r="AE29" s="100">
        <f t="shared" si="17"/>
        <v>1.3934631825600816</v>
      </c>
      <c r="AF29" s="100">
        <f t="shared" si="17"/>
        <v>1.3478220096512701</v>
      </c>
      <c r="AG29" s="100">
        <f t="shared" si="17"/>
        <v>1.3055902181703327</v>
      </c>
      <c r="AH29" s="100">
        <f t="shared" si="17"/>
        <v>1.266402494505475</v>
      </c>
      <c r="AI29" s="100">
        <f t="shared" si="17"/>
        <v>1.229943912323425</v>
      </c>
      <c r="AJ29" s="100">
        <f t="shared" si="17"/>
        <v>1.195941534692101</v>
      </c>
      <c r="AK29" s="100">
        <f t="shared" si="17"/>
        <v>1.1641576415989752</v>
      </c>
      <c r="AL29" s="100">
        <f t="shared" si="17"/>
        <v>1.1343842273098201</v>
      </c>
      <c r="AM29" s="100">
        <f t="shared" si="17"/>
        <v>1.1064384982077571</v>
      </c>
      <c r="AN29" s="100">
        <f t="shared" si="17"/>
        <v>1.0801591651313682</v>
      </c>
      <c r="AO29" s="100">
        <f t="shared" si="17"/>
        <v>1.0554033713120581</v>
      </c>
      <c r="AP29" s="100">
        <f t="shared" si="17"/>
        <v>1.0320441323219229</v>
      </c>
      <c r="AQ29" s="100">
        <f t="shared" si="17"/>
        <v>1.0099681911652718</v>
      </c>
      <c r="AR29" s="100">
        <f t="shared" si="17"/>
        <v>0.98907421203997115</v>
      </c>
      <c r="AS29" s="100">
        <f t="shared" si="17"/>
        <v>0.96927125198171715</v>
      </c>
      <c r="AT29" s="100">
        <f t="shared" si="17"/>
        <v>0.95047746176172943</v>
      </c>
      <c r="AU29" s="100">
        <f t="shared" si="17"/>
        <v>0.93261897689702977</v>
      </c>
      <c r="AV29" s="100">
        <f t="shared" si="17"/>
        <v>0.91562896708787955</v>
      </c>
      <c r="AW29" s="100">
        <f t="shared" si="17"/>
        <v>0.89944681829190776</v>
      </c>
      <c r="AX29" s="100">
        <f t="shared" si="17"/>
        <v>0.884017426333635</v>
      </c>
      <c r="AY29" s="100">
        <f t="shared" si="17"/>
        <v>0.86929058469944231</v>
      </c>
      <c r="AZ29" s="100">
        <f t="shared" si="17"/>
        <v>0.85522045218542109</v>
      </c>
      <c r="BA29" s="100">
        <f t="shared" si="17"/>
        <v>0.84176508850511533</v>
      </c>
      <c r="BB29" s="100">
        <f t="shared" si="17"/>
        <v>0.8288860479463418</v>
      </c>
    </row>
    <row r="30" spans="2:54" x14ac:dyDescent="0.2">
      <c r="B30" s="102" t="s">
        <v>72</v>
      </c>
      <c r="C30" s="96">
        <v>46</v>
      </c>
      <c r="D30" t="s">
        <v>71</v>
      </c>
      <c r="BB30" s="118">
        <f>BB29</f>
        <v>0.8288860479463418</v>
      </c>
    </row>
    <row r="31" spans="2:54" x14ac:dyDescent="0.2">
      <c r="C31" s="103" t="s">
        <v>74</v>
      </c>
    </row>
    <row r="34" spans="2:54" ht="13.5" thickBot="1" x14ac:dyDescent="0.25"/>
    <row r="35" spans="2:54" x14ac:dyDescent="0.2">
      <c r="B35" s="44"/>
      <c r="C35" s="45"/>
      <c r="D35" s="45"/>
      <c r="E35" s="45" t="s">
        <v>103</v>
      </c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6"/>
    </row>
    <row r="36" spans="2:54" x14ac:dyDescent="0.2">
      <c r="B36" s="47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48"/>
    </row>
    <row r="37" spans="2:54" x14ac:dyDescent="0.2">
      <c r="B37" s="47"/>
      <c r="C37" s="14"/>
      <c r="D37" s="14"/>
      <c r="E37" s="14" t="s">
        <v>39</v>
      </c>
      <c r="F37" s="15">
        <v>0</v>
      </c>
      <c r="G37" s="15">
        <v>1</v>
      </c>
      <c r="H37" s="15">
        <v>2</v>
      </c>
      <c r="I37" s="15">
        <v>3</v>
      </c>
      <c r="J37" s="15">
        <v>4</v>
      </c>
      <c r="K37" s="15">
        <v>5</v>
      </c>
      <c r="L37" s="15">
        <v>6</v>
      </c>
      <c r="M37" s="15">
        <v>7</v>
      </c>
      <c r="N37" s="15">
        <v>8</v>
      </c>
      <c r="O37" s="15">
        <v>9</v>
      </c>
      <c r="P37" s="15">
        <v>10</v>
      </c>
      <c r="Q37" s="15">
        <v>11</v>
      </c>
      <c r="R37" s="15">
        <v>12</v>
      </c>
      <c r="S37" s="15">
        <v>13</v>
      </c>
      <c r="T37" s="15">
        <v>14</v>
      </c>
      <c r="U37" s="15">
        <v>15</v>
      </c>
      <c r="V37" s="15">
        <v>16</v>
      </c>
      <c r="W37" s="15">
        <v>17</v>
      </c>
      <c r="X37" s="15">
        <v>18</v>
      </c>
      <c r="Y37" s="15">
        <v>19</v>
      </c>
      <c r="Z37" s="15">
        <v>20</v>
      </c>
      <c r="AA37" s="15">
        <v>21</v>
      </c>
      <c r="AB37" s="15">
        <v>22</v>
      </c>
      <c r="AC37" s="15">
        <v>23</v>
      </c>
      <c r="AD37" s="15">
        <v>24</v>
      </c>
      <c r="AE37" s="15">
        <v>25</v>
      </c>
      <c r="AF37" s="15">
        <v>26</v>
      </c>
      <c r="AG37" s="15">
        <v>27</v>
      </c>
      <c r="AH37" s="15">
        <v>28</v>
      </c>
      <c r="AI37" s="15">
        <v>29</v>
      </c>
      <c r="AJ37" s="15">
        <v>30</v>
      </c>
      <c r="AK37" s="15">
        <v>31</v>
      </c>
      <c r="AL37" s="15">
        <v>32</v>
      </c>
      <c r="AM37" s="15">
        <v>33</v>
      </c>
      <c r="AN37" s="15">
        <v>34</v>
      </c>
      <c r="AO37" s="15">
        <v>35</v>
      </c>
      <c r="AP37" s="15">
        <v>36</v>
      </c>
      <c r="AQ37" s="15">
        <v>37</v>
      </c>
      <c r="AR37" s="15">
        <v>38</v>
      </c>
      <c r="AS37" s="15">
        <v>39</v>
      </c>
      <c r="AT37" s="15">
        <v>40</v>
      </c>
      <c r="AU37" s="15">
        <v>41</v>
      </c>
      <c r="AV37" s="15">
        <v>42</v>
      </c>
      <c r="AW37" s="15">
        <v>43</v>
      </c>
      <c r="AX37" s="15">
        <v>44</v>
      </c>
      <c r="AY37" s="15">
        <v>45</v>
      </c>
      <c r="AZ37" s="15">
        <v>46</v>
      </c>
      <c r="BA37" s="15">
        <v>47</v>
      </c>
      <c r="BB37" s="92">
        <v>48</v>
      </c>
    </row>
    <row r="38" spans="2:54" x14ac:dyDescent="0.2">
      <c r="B38" s="93" t="s">
        <v>68</v>
      </c>
      <c r="C38" s="14"/>
      <c r="D38" s="14"/>
      <c r="E38" s="14" t="s">
        <v>40</v>
      </c>
      <c r="F38" s="94">
        <f t="shared" ref="F38:AK38" si="18">$C39*(1-EXP(-$C40/12*F37))</f>
        <v>0</v>
      </c>
      <c r="G38" s="94">
        <f t="shared" si="18"/>
        <v>1.530785454243371</v>
      </c>
      <c r="H38" s="94">
        <f t="shared" si="18"/>
        <v>3.023775680955731</v>
      </c>
      <c r="I38" s="94">
        <f t="shared" si="18"/>
        <v>4.479903847629723</v>
      </c>
      <c r="J38" s="94">
        <f t="shared" si="18"/>
        <v>5.9000800817705032</v>
      </c>
      <c r="K38" s="94">
        <f t="shared" si="18"/>
        <v>7.2851920397550813</v>
      </c>
      <c r="L38" s="94">
        <f t="shared" si="18"/>
        <v>8.6361054616464159</v>
      </c>
      <c r="M38" s="94">
        <f t="shared" si="18"/>
        <v>9.9536647123091431</v>
      </c>
      <c r="N38" s="94">
        <f t="shared" si="18"/>
        <v>11.238693309165127</v>
      </c>
      <c r="O38" s="94">
        <f t="shared" si="18"/>
        <v>12.491994436918622</v>
      </c>
      <c r="P38" s="94">
        <f t="shared" si="18"/>
        <v>13.714351449572897</v>
      </c>
      <c r="Q38" s="94">
        <f t="shared" si="18"/>
        <v>14.906528360051954</v>
      </c>
      <c r="R38" s="94">
        <f t="shared" si="18"/>
        <v>16.069270317733491</v>
      </c>
      <c r="S38" s="94">
        <f t="shared" si="18"/>
        <v>17.203304074191522</v>
      </c>
      <c r="T38" s="94">
        <f t="shared" si="18"/>
        <v>18.309338437439767</v>
      </c>
      <c r="U38" s="94">
        <f t="shared" si="18"/>
        <v>19.388064714959722</v>
      </c>
      <c r="V38" s="94">
        <f t="shared" si="18"/>
        <v>20.440157145790362</v>
      </c>
      <c r="W38" s="94">
        <f t="shared" si="18"/>
        <v>21.466273321949469</v>
      </c>
      <c r="X38" s="94">
        <f t="shared" si="18"/>
        <v>22.467054599450055</v>
      </c>
      <c r="Y38" s="94">
        <f t="shared" si="18"/>
        <v>23.443126499168752</v>
      </c>
      <c r="Z38" s="94">
        <f t="shared" si="18"/>
        <v>24.395099097816729</v>
      </c>
      <c r="AA38" s="94">
        <f t="shared" si="18"/>
        <v>25.323567409257464</v>
      </c>
      <c r="AB38" s="94">
        <f t="shared" si="18"/>
        <v>26.229111756409822</v>
      </c>
      <c r="AC38" s="94">
        <f t="shared" si="18"/>
        <v>27.112298133968746</v>
      </c>
      <c r="AD38" s="94">
        <f t="shared" si="18"/>
        <v>27.973678562170363</v>
      </c>
      <c r="AE38" s="94">
        <f t="shared" si="18"/>
        <v>28.813791431822601</v>
      </c>
      <c r="AF38" s="94">
        <f t="shared" si="18"/>
        <v>29.633161840817007</v>
      </c>
      <c r="AG38" s="94">
        <f t="shared" si="18"/>
        <v>30.432301922331952</v>
      </c>
      <c r="AH38" s="94">
        <f t="shared" si="18"/>
        <v>31.211711164932609</v>
      </c>
      <c r="AI38" s="94">
        <f t="shared" si="18"/>
        <v>31.971876724767526</v>
      </c>
      <c r="AJ38" s="94">
        <f t="shared" si="18"/>
        <v>32.713273730057082</v>
      </c>
      <c r="AK38" s="94">
        <f t="shared" si="18"/>
        <v>33.43636557806412</v>
      </c>
      <c r="AL38" s="94">
        <f t="shared" ref="AL38:BB38" si="19">$C39*(1-EXP(-$C40/12*AL37))</f>
        <v>34.141604224732262</v>
      </c>
      <c r="AM38" s="94">
        <f t="shared" si="19"/>
        <v>34.829430467173147</v>
      </c>
      <c r="AN38" s="94">
        <f t="shared" si="19"/>
        <v>35.500274219178941</v>
      </c>
      <c r="AO38" s="94">
        <f t="shared" si="19"/>
        <v>36.154554779932475</v>
      </c>
      <c r="AP38" s="94">
        <f t="shared" si="19"/>
        <v>36.792681096082845</v>
      </c>
      <c r="AQ38" s="94">
        <f t="shared" si="19"/>
        <v>37.41505201735044</v>
      </c>
      <c r="AR38" s="94">
        <f t="shared" si="19"/>
        <v>38.022056545820924</v>
      </c>
      <c r="AS38" s="94">
        <f t="shared" si="19"/>
        <v>38.614074079084268</v>
      </c>
      <c r="AT38" s="94">
        <f t="shared" si="19"/>
        <v>39.191474647370576</v>
      </c>
      <c r="AU38" s="94">
        <f t="shared" si="19"/>
        <v>39.754619144830997</v>
      </c>
      <c r="AV38" s="94">
        <f t="shared" si="19"/>
        <v>40.30385955510836</v>
      </c>
      <c r="AW38" s="94">
        <f t="shared" si="19"/>
        <v>40.839539171338387</v>
      </c>
      <c r="AX38" s="94">
        <f t="shared" si="19"/>
        <v>41.361992810719066</v>
      </c>
      <c r="AY38" s="94">
        <f t="shared" si="19"/>
        <v>41.871547023782313</v>
      </c>
      <c r="AZ38" s="94">
        <f t="shared" si="19"/>
        <v>42.368520298498694</v>
      </c>
      <c r="BA38" s="94">
        <f t="shared" si="19"/>
        <v>42.853223259342769</v>
      </c>
      <c r="BB38" s="95">
        <f t="shared" si="19"/>
        <v>43.325958861443468</v>
      </c>
    </row>
    <row r="39" spans="2:54" x14ac:dyDescent="0.2">
      <c r="B39" s="47" t="s">
        <v>45</v>
      </c>
      <c r="C39" s="14">
        <v>62</v>
      </c>
      <c r="D39" s="14"/>
      <c r="E39" s="14" t="s">
        <v>41</v>
      </c>
      <c r="F39" s="124">
        <f t="shared" ref="F39:AK39" si="20">$C41*F38^$C42</f>
        <v>0</v>
      </c>
      <c r="G39" s="124">
        <f t="shared" si="20"/>
        <v>3.9059425018553487E-2</v>
      </c>
      <c r="H39" s="124">
        <f t="shared" si="20"/>
        <v>0.34495196524184168</v>
      </c>
      <c r="I39" s="124">
        <f t="shared" si="20"/>
        <v>1.2135559865895771</v>
      </c>
      <c r="J39" s="124">
        <f t="shared" si="20"/>
        <v>2.9291748752179383</v>
      </c>
      <c r="K39" s="124">
        <f t="shared" si="20"/>
        <v>5.7518985039519333</v>
      </c>
      <c r="L39" s="124">
        <f t="shared" si="20"/>
        <v>9.9132805931354788</v>
      </c>
      <c r="M39" s="124">
        <f t="shared" si="20"/>
        <v>15.615130713282545</v>
      </c>
      <c r="N39" s="124">
        <f t="shared" si="20"/>
        <v>23.029824263759778</v>
      </c>
      <c r="O39" s="124">
        <f t="shared" si="20"/>
        <v>32.301426556762948</v>
      </c>
      <c r="P39" s="124">
        <f t="shared" si="20"/>
        <v>43.54726447657066</v>
      </c>
      <c r="Q39" s="124">
        <f t="shared" si="20"/>
        <v>56.859735378350351</v>
      </c>
      <c r="R39" s="124">
        <f t="shared" si="20"/>
        <v>72.308225025455329</v>
      </c>
      <c r="S39" s="124">
        <f t="shared" si="20"/>
        <v>89.941053503455606</v>
      </c>
      <c r="T39" s="124">
        <f t="shared" si="20"/>
        <v>109.7873968641392</v>
      </c>
      <c r="U39" s="124">
        <f t="shared" si="20"/>
        <v>131.85915070492621</v>
      </c>
      <c r="V39" s="124">
        <f t="shared" si="20"/>
        <v>156.15271412022597</v>
      </c>
      <c r="W39" s="124">
        <f t="shared" si="20"/>
        <v>182.65068077637576</v>
      </c>
      <c r="X39" s="124">
        <f t="shared" si="20"/>
        <v>211.32342961625318</v>
      </c>
      <c r="Y39" s="124">
        <f t="shared" si="20"/>
        <v>242.13061172712432</v>
      </c>
      <c r="Z39" s="124">
        <f t="shared" si="20"/>
        <v>275.02253273860737</v>
      </c>
      <c r="AA39" s="124">
        <f t="shared" si="20"/>
        <v>309.94143210823472</v>
      </c>
      <c r="AB39" s="124">
        <f t="shared" si="20"/>
        <v>346.82266203842948</v>
      </c>
      <c r="AC39" s="124">
        <f t="shared" si="20"/>
        <v>385.59576971616576</v>
      </c>
      <c r="AD39" s="124">
        <f t="shared" si="20"/>
        <v>426.18548719240999</v>
      </c>
      <c r="AE39" s="124">
        <f t="shared" si="20"/>
        <v>468.51263360694742</v>
      </c>
      <c r="AF39" s="124">
        <f t="shared" si="20"/>
        <v>512.49493467718924</v>
      </c>
      <c r="AG39" s="124">
        <f t="shared" si="20"/>
        <v>558.04776445255823</v>
      </c>
      <c r="AH39" s="124">
        <f t="shared" si="20"/>
        <v>605.08481432326994</v>
      </c>
      <c r="AI39" s="124">
        <f t="shared" si="20"/>
        <v>653.51869418946842</v>
      </c>
      <c r="AJ39" s="124">
        <f t="shared" si="20"/>
        <v>703.26147056315369</v>
      </c>
      <c r="AK39" s="124">
        <f t="shared" si="20"/>
        <v>754.22514620625054</v>
      </c>
      <c r="AL39" s="124">
        <f t="shared" ref="AL39:BB39" si="21">$C41*AL38^$C42</f>
        <v>806.32208571455953</v>
      </c>
      <c r="AM39" s="124">
        <f t="shared" si="21"/>
        <v>859.46539124831907</v>
      </c>
      <c r="AN39" s="124">
        <f t="shared" si="21"/>
        <v>913.56923239195123</v>
      </c>
      <c r="AO39" s="124">
        <f t="shared" si="21"/>
        <v>968.549133903692</v>
      </c>
      <c r="AP39" s="124">
        <f t="shared" si="21"/>
        <v>1024.3222248938721</v>
      </c>
      <c r="AQ39" s="124">
        <f t="shared" si="21"/>
        <v>1080.8074527516242</v>
      </c>
      <c r="AR39" s="124">
        <f t="shared" si="21"/>
        <v>1137.9257649258607</v>
      </c>
      <c r="AS39" s="124">
        <f t="shared" si="21"/>
        <v>1195.6002614591878</v>
      </c>
      <c r="AT39" s="124">
        <f t="shared" si="21"/>
        <v>1253.7563209738339</v>
      </c>
      <c r="AU39" s="124">
        <f t="shared" si="21"/>
        <v>1312.3217026178825</v>
      </c>
      <c r="AV39" s="124">
        <f t="shared" si="21"/>
        <v>1371.2266262980947</v>
      </c>
      <c r="AW39" s="124">
        <f t="shared" si="21"/>
        <v>1430.4038333529957</v>
      </c>
      <c r="AX39" s="124">
        <f t="shared" si="21"/>
        <v>1489.7886296566346</v>
      </c>
      <c r="AY39" s="124">
        <f t="shared" si="21"/>
        <v>1549.3189129894513</v>
      </c>
      <c r="AZ39" s="124">
        <f t="shared" si="21"/>
        <v>1608.9351863678698</v>
      </c>
      <c r="BA39" s="124">
        <f t="shared" si="21"/>
        <v>1668.5805588883284</v>
      </c>
      <c r="BB39" s="125">
        <f t="shared" si="21"/>
        <v>1728.2007355143267</v>
      </c>
    </row>
    <row r="40" spans="2:54" x14ac:dyDescent="0.2">
      <c r="B40" s="47" t="s">
        <v>18</v>
      </c>
      <c r="C40" s="14">
        <v>0.3</v>
      </c>
      <c r="D40" s="14"/>
      <c r="E40" s="14" t="s">
        <v>42</v>
      </c>
      <c r="F40" s="126">
        <v>1</v>
      </c>
      <c r="G40" s="127">
        <f>F40*EXP(-$C43)</f>
        <v>0.81873075307798182</v>
      </c>
      <c r="H40" s="127">
        <f t="shared" ref="H40:BB40" si="22">G40*EXP(-$C43)</f>
        <v>0.67032004603563922</v>
      </c>
      <c r="I40" s="127">
        <f t="shared" si="22"/>
        <v>0.54881163609402639</v>
      </c>
      <c r="J40" s="127">
        <f t="shared" si="22"/>
        <v>0.44932896411722151</v>
      </c>
      <c r="K40" s="127">
        <f t="shared" si="22"/>
        <v>0.36787944117144222</v>
      </c>
      <c r="L40" s="127">
        <f t="shared" si="22"/>
        <v>0.30119421191220203</v>
      </c>
      <c r="M40" s="127">
        <f t="shared" si="22"/>
        <v>0.24659696394160641</v>
      </c>
      <c r="N40" s="127">
        <f t="shared" si="22"/>
        <v>0.20189651799465533</v>
      </c>
      <c r="O40" s="127">
        <f t="shared" si="22"/>
        <v>0.16529888822158648</v>
      </c>
      <c r="P40" s="127">
        <f t="shared" si="22"/>
        <v>0.13533528323661265</v>
      </c>
      <c r="Q40" s="127">
        <f t="shared" si="22"/>
        <v>0.11080315836233384</v>
      </c>
      <c r="R40" s="127">
        <f t="shared" si="22"/>
        <v>9.071795328941247E-2</v>
      </c>
      <c r="S40" s="127">
        <f t="shared" si="22"/>
        <v>7.4273578214333849E-2</v>
      </c>
      <c r="T40" s="127">
        <f t="shared" si="22"/>
        <v>6.0810062625217938E-2</v>
      </c>
      <c r="U40" s="127">
        <f t="shared" si="22"/>
        <v>4.9787068367863917E-2</v>
      </c>
      <c r="V40" s="127">
        <f t="shared" si="22"/>
        <v>4.076220397836619E-2</v>
      </c>
      <c r="W40" s="127">
        <f t="shared" si="22"/>
        <v>3.3373269960326059E-2</v>
      </c>
      <c r="X40" s="127">
        <f t="shared" si="22"/>
        <v>2.7323722447292541E-2</v>
      </c>
      <c r="Y40" s="127">
        <f t="shared" si="22"/>
        <v>2.2370771856165581E-2</v>
      </c>
      <c r="Z40" s="127">
        <f t="shared" si="22"/>
        <v>1.8315638888734168E-2</v>
      </c>
      <c r="AA40" s="127">
        <f t="shared" si="22"/>
        <v>1.4995576820477696E-2</v>
      </c>
      <c r="AB40" s="127">
        <f t="shared" si="22"/>
        <v>1.2277339903068432E-2</v>
      </c>
      <c r="AC40" s="127">
        <f t="shared" si="22"/>
        <v>1.0051835744633574E-2</v>
      </c>
      <c r="AD40" s="127">
        <f t="shared" si="22"/>
        <v>8.2297470490200215E-3</v>
      </c>
      <c r="AE40" s="127">
        <f t="shared" si="22"/>
        <v>6.7379469990854609E-3</v>
      </c>
      <c r="AF40" s="127">
        <f t="shared" si="22"/>
        <v>5.5165644207607672E-3</v>
      </c>
      <c r="AG40" s="127">
        <f t="shared" si="22"/>
        <v>4.5165809426126633E-3</v>
      </c>
      <c r="AH40" s="127">
        <f t="shared" si="22"/>
        <v>3.6978637164829268E-3</v>
      </c>
      <c r="AI40" s="127">
        <f t="shared" si="22"/>
        <v>3.0275547453758114E-3</v>
      </c>
      <c r="AJ40" s="127">
        <f t="shared" si="22"/>
        <v>2.4787521766663555E-3</v>
      </c>
      <c r="AK40" s="127">
        <f t="shared" si="22"/>
        <v>2.0294306362957319E-3</v>
      </c>
      <c r="AL40" s="127">
        <f t="shared" si="22"/>
        <v>1.6615572731739324E-3</v>
      </c>
      <c r="AM40" s="127">
        <f t="shared" si="22"/>
        <v>1.3603680375478917E-3</v>
      </c>
      <c r="AN40" s="127">
        <f t="shared" si="22"/>
        <v>1.1137751478448015E-3</v>
      </c>
      <c r="AO40" s="127">
        <f t="shared" si="22"/>
        <v>9.1188196555451483E-4</v>
      </c>
      <c r="AP40" s="127">
        <f t="shared" si="22"/>
        <v>7.4658580837667823E-4</v>
      </c>
      <c r="AQ40" s="127">
        <f t="shared" si="22"/>
        <v>6.1125276112957154E-4</v>
      </c>
      <c r="AR40" s="127">
        <f t="shared" si="22"/>
        <v>5.0045143344060986E-4</v>
      </c>
      <c r="AS40" s="127">
        <f t="shared" si="22"/>
        <v>4.0973497897978599E-4</v>
      </c>
      <c r="AT40" s="127">
        <f t="shared" si="22"/>
        <v>3.3546262790251126E-4</v>
      </c>
      <c r="AU40" s="127">
        <f t="shared" si="22"/>
        <v>2.7465356997214183E-4</v>
      </c>
      <c r="AV40" s="127">
        <f t="shared" si="22"/>
        <v>2.2486732417884787E-4</v>
      </c>
      <c r="AW40" s="127">
        <f t="shared" si="22"/>
        <v>1.8410579366757879E-4</v>
      </c>
      <c r="AX40" s="127">
        <f t="shared" si="22"/>
        <v>1.5073307509547631E-4</v>
      </c>
      <c r="AY40" s="127">
        <f t="shared" si="22"/>
        <v>1.2340980408667932E-4</v>
      </c>
      <c r="AZ40" s="127">
        <f t="shared" si="22"/>
        <v>1.0103940183709316E-4</v>
      </c>
      <c r="BA40" s="127">
        <f t="shared" si="22"/>
        <v>8.2724065556632106E-5</v>
      </c>
      <c r="BB40" s="128">
        <f t="shared" si="22"/>
        <v>6.7728736490853736E-5</v>
      </c>
    </row>
    <row r="41" spans="2:54" x14ac:dyDescent="0.2">
      <c r="B41" s="47" t="s">
        <v>66</v>
      </c>
      <c r="C41" s="101">
        <v>0.01</v>
      </c>
      <c r="D41" s="14"/>
      <c r="E41" s="14" t="s">
        <v>43</v>
      </c>
      <c r="F41" s="124">
        <f t="shared" ref="F41:AK41" si="23">F39*F40</f>
        <v>0</v>
      </c>
      <c r="G41" s="124">
        <f t="shared" si="23"/>
        <v>3.1979152460233258E-2</v>
      </c>
      <c r="H41" s="124">
        <f t="shared" si="23"/>
        <v>0.23122821722099554</v>
      </c>
      <c r="I41" s="124">
        <f t="shared" si="23"/>
        <v>0.66601364649192618</v>
      </c>
      <c r="J41" s="124">
        <f t="shared" si="23"/>
        <v>1.3161631123998678</v>
      </c>
      <c r="K41" s="124">
        <f t="shared" si="23"/>
        <v>2.1160052073086919</v>
      </c>
      <c r="L41" s="124">
        <f t="shared" si="23"/>
        <v>2.9858227357139673</v>
      </c>
      <c r="M41" s="124">
        <f t="shared" si="23"/>
        <v>3.8506438254468063</v>
      </c>
      <c r="N41" s="124">
        <f t="shared" si="23"/>
        <v>4.6496413288819261</v>
      </c>
      <c r="O41" s="124">
        <f t="shared" si="23"/>
        <v>5.3393898978041436</v>
      </c>
      <c r="P41" s="124">
        <f t="shared" si="23"/>
        <v>5.893481372116371</v>
      </c>
      <c r="Q41" s="127">
        <f t="shared" si="23"/>
        <v>6.3002382635677501</v>
      </c>
      <c r="R41" s="127">
        <f t="shared" si="23"/>
        <v>6.5596541802995825</v>
      </c>
      <c r="S41" s="127">
        <f t="shared" si="23"/>
        <v>6.6802438720684956</v>
      </c>
      <c r="T41" s="127">
        <f t="shared" si="23"/>
        <v>6.6761784787679597</v>
      </c>
      <c r="U41" s="124">
        <f t="shared" si="23"/>
        <v>6.5648805510746326</v>
      </c>
      <c r="V41" s="124">
        <f t="shared" si="23"/>
        <v>6.3651287847441536</v>
      </c>
      <c r="W41" s="124">
        <f t="shared" si="23"/>
        <v>6.0956504779873253</v>
      </c>
      <c r="X41" s="124">
        <f t="shared" si="23"/>
        <v>5.7741427374444623</v>
      </c>
      <c r="Y41" s="124">
        <f t="shared" si="23"/>
        <v>5.4166486743413085</v>
      </c>
      <c r="Z41" s="124">
        <f t="shared" si="23"/>
        <v>5.0372133959054031</v>
      </c>
      <c r="AA41" s="124">
        <f t="shared" si="23"/>
        <v>4.6477505550279066</v>
      </c>
      <c r="AB41" s="124">
        <f t="shared" si="23"/>
        <v>4.2580597079328273</v>
      </c>
      <c r="AC41" s="124">
        <f t="shared" si="23"/>
        <v>3.8759453410124509</v>
      </c>
      <c r="AD41" s="124">
        <f t="shared" si="23"/>
        <v>3.5073987555568964</v>
      </c>
      <c r="AE41" s="124">
        <f t="shared" si="23"/>
        <v>3.1568132936455573</v>
      </c>
      <c r="AF41" s="124">
        <f t="shared" si="23"/>
        <v>2.8272113224602955</v>
      </c>
      <c r="AG41" s="124">
        <f t="shared" si="23"/>
        <v>2.5204678979940249</v>
      </c>
      <c r="AH41" s="124">
        <f t="shared" si="23"/>
        <v>2.2375211802808286</v>
      </c>
      <c r="AI41" s="124">
        <f t="shared" si="23"/>
        <v>1.9785636237851287</v>
      </c>
      <c r="AJ41" s="124">
        <f t="shared" si="23"/>
        <v>1.7432109009239993</v>
      </c>
      <c r="AK41" s="124">
        <f t="shared" si="23"/>
        <v>1.5306476183755924</v>
      </c>
      <c r="AL41" s="124">
        <f t="shared" ref="AL41:BB41" si="24">AL39*AL40</f>
        <v>1.3397503260398014</v>
      </c>
      <c r="AM41" s="124">
        <f t="shared" si="24"/>
        <v>1.1691892476328067</v>
      </c>
      <c r="AN41" s="124">
        <f t="shared" si="24"/>
        <v>1.0175107068738074</v>
      </c>
      <c r="AO41" s="124">
        <f t="shared" si="24"/>
        <v>0.8832024879602216</v>
      </c>
      <c r="AP41" s="124">
        <f t="shared" si="24"/>
        <v>0.76474443631058908</v>
      </c>
      <c r="AQ41" s="124">
        <f t="shared" si="24"/>
        <v>0.66064653974384924</v>
      </c>
      <c r="AR41" s="124">
        <f t="shared" si="24"/>
        <v>0.56947658020614944</v>
      </c>
      <c r="AS41" s="124">
        <f t="shared" si="24"/>
        <v>0.48987924799720695</v>
      </c>
      <c r="AT41" s="124">
        <f t="shared" si="24"/>
        <v>0.42058839018326671</v>
      </c>
      <c r="AU41" s="124">
        <f t="shared" si="24"/>
        <v>0.36043384057592087</v>
      </c>
      <c r="AV41" s="124">
        <f t="shared" si="24"/>
        <v>0.30834406229844158</v>
      </c>
      <c r="AW41" s="124">
        <f t="shared" si="24"/>
        <v>0.2633456330046004</v>
      </c>
      <c r="AX41" s="124">
        <f t="shared" si="24"/>
        <v>0.22456042139042026</v>
      </c>
      <c r="AY41" s="124">
        <f t="shared" si="24"/>
        <v>0.19120114351981515</v>
      </c>
      <c r="AZ41" s="124">
        <f t="shared" si="24"/>
        <v>0.16256584882526157</v>
      </c>
      <c r="BA41" s="124">
        <f t="shared" si="24"/>
        <v>0.13803176753999991</v>
      </c>
      <c r="BB41" s="125">
        <f t="shared" si="24"/>
        <v>0.11704885221894944</v>
      </c>
    </row>
    <row r="42" spans="2:54" x14ac:dyDescent="0.2">
      <c r="B42" s="47" t="s">
        <v>67</v>
      </c>
      <c r="C42" s="14">
        <v>3.2</v>
      </c>
      <c r="D42" s="14"/>
      <c r="E42" s="14" t="s">
        <v>102</v>
      </c>
      <c r="F42" s="97">
        <f>$C44</f>
        <v>23</v>
      </c>
      <c r="G42" s="97">
        <f t="shared" ref="G42:BB42" si="25">$C44</f>
        <v>23</v>
      </c>
      <c r="H42" s="97">
        <f t="shared" si="25"/>
        <v>23</v>
      </c>
      <c r="I42" s="97">
        <f t="shared" si="25"/>
        <v>23</v>
      </c>
      <c r="J42" s="97">
        <f t="shared" si="25"/>
        <v>23</v>
      </c>
      <c r="K42" s="97">
        <f t="shared" si="25"/>
        <v>23</v>
      </c>
      <c r="L42" s="97">
        <f t="shared" si="25"/>
        <v>23</v>
      </c>
      <c r="M42" s="97">
        <f t="shared" si="25"/>
        <v>23</v>
      </c>
      <c r="N42" s="97">
        <f t="shared" si="25"/>
        <v>23</v>
      </c>
      <c r="O42" s="97">
        <f t="shared" si="25"/>
        <v>23</v>
      </c>
      <c r="P42" s="97">
        <f t="shared" si="25"/>
        <v>23</v>
      </c>
      <c r="Q42" s="97">
        <f t="shared" si="25"/>
        <v>23</v>
      </c>
      <c r="R42" s="97">
        <f t="shared" si="25"/>
        <v>23</v>
      </c>
      <c r="S42" s="97">
        <f t="shared" si="25"/>
        <v>23</v>
      </c>
      <c r="T42" s="97">
        <f t="shared" si="25"/>
        <v>23</v>
      </c>
      <c r="U42" s="97">
        <f t="shared" si="25"/>
        <v>23</v>
      </c>
      <c r="V42" s="97">
        <f t="shared" si="25"/>
        <v>23</v>
      </c>
      <c r="W42" s="97">
        <f t="shared" si="25"/>
        <v>23</v>
      </c>
      <c r="X42" s="97">
        <f t="shared" si="25"/>
        <v>23</v>
      </c>
      <c r="Y42" s="97">
        <f t="shared" si="25"/>
        <v>23</v>
      </c>
      <c r="Z42" s="97">
        <f t="shared" si="25"/>
        <v>23</v>
      </c>
      <c r="AA42" s="97">
        <f t="shared" si="25"/>
        <v>23</v>
      </c>
      <c r="AB42" s="97">
        <f t="shared" si="25"/>
        <v>23</v>
      </c>
      <c r="AC42" s="97">
        <f t="shared" si="25"/>
        <v>23</v>
      </c>
      <c r="AD42" s="97">
        <f t="shared" si="25"/>
        <v>23</v>
      </c>
      <c r="AE42" s="97">
        <f t="shared" si="25"/>
        <v>23</v>
      </c>
      <c r="AF42" s="97">
        <f t="shared" si="25"/>
        <v>23</v>
      </c>
      <c r="AG42" s="97">
        <f t="shared" si="25"/>
        <v>23</v>
      </c>
      <c r="AH42" s="97">
        <f t="shared" si="25"/>
        <v>23</v>
      </c>
      <c r="AI42" s="97">
        <f t="shared" si="25"/>
        <v>23</v>
      </c>
      <c r="AJ42" s="97">
        <f t="shared" si="25"/>
        <v>23</v>
      </c>
      <c r="AK42" s="97">
        <f t="shared" si="25"/>
        <v>23</v>
      </c>
      <c r="AL42" s="97">
        <f t="shared" si="25"/>
        <v>23</v>
      </c>
      <c r="AM42" s="97">
        <f t="shared" si="25"/>
        <v>23</v>
      </c>
      <c r="AN42" s="97">
        <f t="shared" si="25"/>
        <v>23</v>
      </c>
      <c r="AO42" s="97">
        <f t="shared" si="25"/>
        <v>23</v>
      </c>
      <c r="AP42" s="97">
        <f t="shared" si="25"/>
        <v>23</v>
      </c>
      <c r="AQ42" s="97">
        <f t="shared" si="25"/>
        <v>23</v>
      </c>
      <c r="AR42" s="97">
        <f t="shared" si="25"/>
        <v>23</v>
      </c>
      <c r="AS42" s="97">
        <f t="shared" si="25"/>
        <v>23</v>
      </c>
      <c r="AT42" s="97">
        <f t="shared" si="25"/>
        <v>23</v>
      </c>
      <c r="AU42" s="97">
        <f t="shared" si="25"/>
        <v>23</v>
      </c>
      <c r="AV42" s="97">
        <f t="shared" si="25"/>
        <v>23</v>
      </c>
      <c r="AW42" s="97">
        <f t="shared" si="25"/>
        <v>23</v>
      </c>
      <c r="AX42" s="97">
        <f t="shared" si="25"/>
        <v>23</v>
      </c>
      <c r="AY42" s="97">
        <f t="shared" si="25"/>
        <v>23</v>
      </c>
      <c r="AZ42" s="97">
        <f t="shared" si="25"/>
        <v>23</v>
      </c>
      <c r="BA42" s="97">
        <f t="shared" si="25"/>
        <v>23</v>
      </c>
      <c r="BB42" s="98">
        <f t="shared" si="25"/>
        <v>23</v>
      </c>
    </row>
    <row r="43" spans="2:54" ht="13.5" thickBot="1" x14ac:dyDescent="0.25">
      <c r="B43" s="99" t="s">
        <v>69</v>
      </c>
      <c r="C43" s="52">
        <v>0.2</v>
      </c>
      <c r="D43" s="52" t="s">
        <v>44</v>
      </c>
      <c r="E43" s="52" t="s">
        <v>32</v>
      </c>
      <c r="F43" s="100"/>
      <c r="G43" s="100">
        <f t="shared" ref="G43:BB43" si="26">G42/G38</f>
        <v>15.024966389799102</v>
      </c>
      <c r="H43" s="100">
        <f t="shared" si="26"/>
        <v>7.6063843442018628</v>
      </c>
      <c r="I43" s="100">
        <f t="shared" si="26"/>
        <v>5.1340387611598164</v>
      </c>
      <c r="J43" s="100">
        <f t="shared" si="26"/>
        <v>3.8982521730617141</v>
      </c>
      <c r="K43" s="100">
        <f t="shared" si="26"/>
        <v>3.1570890478232649</v>
      </c>
      <c r="L43" s="100">
        <f t="shared" si="26"/>
        <v>2.6632375093315734</v>
      </c>
      <c r="M43" s="100">
        <f t="shared" si="26"/>
        <v>2.3107067260922682</v>
      </c>
      <c r="N43" s="100">
        <f t="shared" si="26"/>
        <v>2.0465012584019493</v>
      </c>
      <c r="O43" s="100">
        <f t="shared" si="26"/>
        <v>1.8411791740817784</v>
      </c>
      <c r="P43" s="100">
        <f t="shared" si="26"/>
        <v>1.6770752947793448</v>
      </c>
      <c r="Q43" s="100">
        <f t="shared" si="26"/>
        <v>1.5429481261135063</v>
      </c>
      <c r="R43" s="100">
        <f t="shared" si="26"/>
        <v>1.4313033227537404</v>
      </c>
      <c r="S43" s="100">
        <f t="shared" si="26"/>
        <v>1.3369524773153727</v>
      </c>
      <c r="T43" s="100">
        <f t="shared" si="26"/>
        <v>1.2561895711626891</v>
      </c>
      <c r="U43" s="100">
        <f t="shared" si="26"/>
        <v>1.1862968448961968</v>
      </c>
      <c r="V43" s="100">
        <f t="shared" si="26"/>
        <v>1.1252359674121604</v>
      </c>
      <c r="W43" s="100">
        <f t="shared" si="26"/>
        <v>1.0714482041222442</v>
      </c>
      <c r="X43" s="100">
        <f t="shared" si="26"/>
        <v>1.0237211957709396</v>
      </c>
      <c r="Y43" s="100">
        <f t="shared" si="26"/>
        <v>0.98109780710416483</v>
      </c>
      <c r="Z43" s="100">
        <f t="shared" si="26"/>
        <v>0.94281232094107026</v>
      </c>
      <c r="AA43" s="100">
        <f t="shared" si="26"/>
        <v>0.90824486251459013</v>
      </c>
      <c r="AB43" s="100">
        <f t="shared" si="26"/>
        <v>0.87688825354062183</v>
      </c>
      <c r="AC43" s="100">
        <f t="shared" si="26"/>
        <v>0.84832351305489351</v>
      </c>
      <c r="AD43" s="100">
        <f t="shared" si="26"/>
        <v>0.82220148304354879</v>
      </c>
      <c r="AE43" s="100">
        <f t="shared" si="26"/>
        <v>0.7982288639251508</v>
      </c>
      <c r="AF43" s="100">
        <f t="shared" si="26"/>
        <v>0.77615747261635692</v>
      </c>
      <c r="AG43" s="100">
        <f t="shared" si="26"/>
        <v>0.75577588769655468</v>
      </c>
      <c r="AH43" s="100">
        <f t="shared" si="26"/>
        <v>0.73690288489665579</v>
      </c>
      <c r="AI43" s="100">
        <f t="shared" si="26"/>
        <v>0.71938223076478591</v>
      </c>
      <c r="AJ43" s="100">
        <f t="shared" si="26"/>
        <v>0.70307851760086948</v>
      </c>
      <c r="AK43" s="100">
        <f t="shared" si="26"/>
        <v>0.68787380453481817</v>
      </c>
      <c r="AL43" s="100">
        <f t="shared" si="26"/>
        <v>0.67366488840435745</v>
      </c>
      <c r="AM43" s="100">
        <f t="shared" si="26"/>
        <v>0.66036107083857076</v>
      </c>
      <c r="AN43" s="100">
        <f t="shared" si="26"/>
        <v>0.64788231938710783</v>
      </c>
      <c r="AO43" s="100">
        <f t="shared" si="26"/>
        <v>0.63615774388587165</v>
      </c>
      <c r="AP43" s="100">
        <f t="shared" si="26"/>
        <v>0.62512432676314822</v>
      </c>
      <c r="AQ43" s="100">
        <f t="shared" si="26"/>
        <v>0.61472585924333967</v>
      </c>
      <c r="AR43" s="100">
        <f t="shared" si="26"/>
        <v>0.60491204551974642</v>
      </c>
      <c r="AS43" s="100">
        <f t="shared" si="26"/>
        <v>0.59563774474805287</v>
      </c>
      <c r="AT43" s="100">
        <f t="shared" si="26"/>
        <v>0.58686232674184691</v>
      </c>
      <c r="AU43" s="100">
        <f t="shared" si="26"/>
        <v>0.57854912195758068</v>
      </c>
      <c r="AV43" s="100">
        <f t="shared" si="26"/>
        <v>0.5706649500540163</v>
      </c>
      <c r="AW43" s="100">
        <f t="shared" si="26"/>
        <v>0.56317971423491575</v>
      </c>
      <c r="AX43" s="100">
        <f t="shared" si="26"/>
        <v>0.55606605090941097</v>
      </c>
      <c r="AY43" s="100">
        <f t="shared" si="26"/>
        <v>0.54929902606503644</v>
      </c>
      <c r="AZ43" s="100">
        <f t="shared" si="26"/>
        <v>0.54285587124492973</v>
      </c>
      <c r="BA43" s="100">
        <f t="shared" si="26"/>
        <v>0.53671575323066478</v>
      </c>
      <c r="BB43" s="100">
        <f t="shared" si="26"/>
        <v>0.53085957251526872</v>
      </c>
    </row>
    <row r="44" spans="2:54" x14ac:dyDescent="0.2">
      <c r="B44" s="102" t="s">
        <v>72</v>
      </c>
      <c r="C44" s="96">
        <v>23</v>
      </c>
      <c r="D44" t="s">
        <v>71</v>
      </c>
      <c r="BB44" s="118">
        <f>BB43</f>
        <v>0.53085957251526872</v>
      </c>
    </row>
    <row r="45" spans="2:54" x14ac:dyDescent="0.2">
      <c r="C45" s="103" t="s">
        <v>73</v>
      </c>
    </row>
    <row r="47" spans="2:54" x14ac:dyDescent="0.2">
      <c r="C47" t="s">
        <v>70</v>
      </c>
      <c r="D47" t="s">
        <v>71</v>
      </c>
    </row>
    <row r="48" spans="2:54" x14ac:dyDescent="0.2">
      <c r="C48">
        <v>3.5</v>
      </c>
      <c r="D48">
        <f>2.54*C48</f>
        <v>8.89</v>
      </c>
    </row>
    <row r="49" spans="3:4" x14ac:dyDescent="0.2">
      <c r="C49">
        <v>6</v>
      </c>
      <c r="D49">
        <f>2.54*C49</f>
        <v>15.24</v>
      </c>
    </row>
    <row r="73" spans="3:14" x14ac:dyDescent="0.2">
      <c r="L73" t="s">
        <v>79</v>
      </c>
    </row>
    <row r="75" spans="3:14" ht="13.5" thickBot="1" x14ac:dyDescent="0.25">
      <c r="I75" t="s">
        <v>78</v>
      </c>
      <c r="L75" t="s">
        <v>82</v>
      </c>
      <c r="N75" s="112" t="s">
        <v>83</v>
      </c>
    </row>
    <row r="76" spans="3:14" ht="13.5" thickBot="1" x14ac:dyDescent="0.25">
      <c r="D76" s="104" t="s">
        <v>77</v>
      </c>
      <c r="E76" s="45"/>
      <c r="F76" s="46"/>
      <c r="H76" s="41"/>
      <c r="I76" s="41" t="s">
        <v>80</v>
      </c>
      <c r="J76" s="41" t="s">
        <v>81</v>
      </c>
      <c r="L76" s="108">
        <v>89</v>
      </c>
      <c r="M76" s="108">
        <v>152</v>
      </c>
      <c r="N76" s="114">
        <f>Fishery!B8</f>
        <v>90</v>
      </c>
    </row>
    <row r="77" spans="3:14" ht="13.5" thickBot="1" x14ac:dyDescent="0.25">
      <c r="C77" s="105" t="s">
        <v>76</v>
      </c>
      <c r="D77" s="52" t="s">
        <v>27</v>
      </c>
      <c r="E77" s="52" t="s">
        <v>28</v>
      </c>
      <c r="F77" s="53" t="s">
        <v>68</v>
      </c>
      <c r="H77" s="108" t="s">
        <v>27</v>
      </c>
      <c r="I77" s="41">
        <v>1.7939000000000001</v>
      </c>
      <c r="J77" s="41">
        <v>0.22439999999999999</v>
      </c>
      <c r="K77" s="109" t="s">
        <v>77</v>
      </c>
      <c r="L77" s="110">
        <f>$I77+L$76*$J77</f>
        <v>21.765499999999999</v>
      </c>
      <c r="M77" s="110">
        <f>$I77+M$76*$J77</f>
        <v>35.902699999999996</v>
      </c>
      <c r="N77" s="113">
        <f>$I77+N$76*$J77</f>
        <v>21.989899999999999</v>
      </c>
    </row>
    <row r="78" spans="3:14" x14ac:dyDescent="0.2">
      <c r="C78" s="66">
        <v>22</v>
      </c>
      <c r="D78" s="44"/>
      <c r="E78" s="45"/>
      <c r="F78" s="107">
        <v>39.5</v>
      </c>
      <c r="H78" s="108" t="s">
        <v>28</v>
      </c>
      <c r="I78" s="41">
        <v>33</v>
      </c>
      <c r="J78" s="41">
        <v>0.2051</v>
      </c>
      <c r="L78" s="110">
        <f t="shared" ref="L78:N79" si="27">$I78+L$76*$J78</f>
        <v>51.253900000000002</v>
      </c>
      <c r="M78" s="110">
        <f t="shared" si="27"/>
        <v>64.175200000000004</v>
      </c>
      <c r="N78" s="113">
        <f t="shared" si="27"/>
        <v>51.459000000000003</v>
      </c>
    </row>
    <row r="79" spans="3:14" x14ac:dyDescent="0.2">
      <c r="C79" s="66">
        <v>28</v>
      </c>
      <c r="D79" s="47">
        <v>8.5</v>
      </c>
      <c r="E79" s="14"/>
      <c r="F79" s="70">
        <v>26.8</v>
      </c>
      <c r="H79" s="108" t="s">
        <v>32</v>
      </c>
      <c r="I79" s="41">
        <v>20.5</v>
      </c>
      <c r="J79" s="41">
        <v>0.1981</v>
      </c>
      <c r="L79" s="110">
        <f t="shared" si="27"/>
        <v>38.130899999999997</v>
      </c>
      <c r="M79" s="110">
        <f t="shared" si="27"/>
        <v>50.611199999999997</v>
      </c>
      <c r="N79" s="113">
        <f t="shared" si="27"/>
        <v>38.329000000000001</v>
      </c>
    </row>
    <row r="80" spans="3:14" x14ac:dyDescent="0.2">
      <c r="C80" s="66">
        <v>35</v>
      </c>
      <c r="D80" s="47">
        <v>9.4</v>
      </c>
      <c r="E80" s="14"/>
      <c r="F80" s="70">
        <v>20.8</v>
      </c>
    </row>
    <row r="81" spans="3:6" x14ac:dyDescent="0.2">
      <c r="C81" s="66">
        <v>45</v>
      </c>
      <c r="D81" s="47">
        <v>11</v>
      </c>
      <c r="E81" s="58"/>
      <c r="F81" s="70">
        <v>25.8</v>
      </c>
    </row>
    <row r="82" spans="3:6" x14ac:dyDescent="0.2">
      <c r="C82" s="66">
        <v>57</v>
      </c>
      <c r="D82" s="47">
        <v>13.5</v>
      </c>
      <c r="E82" s="58"/>
      <c r="F82" s="70">
        <v>27.1</v>
      </c>
    </row>
    <row r="83" spans="3:6" x14ac:dyDescent="0.2">
      <c r="C83" s="66">
        <v>73</v>
      </c>
      <c r="D83" s="47"/>
      <c r="E83" s="58">
        <v>48.7</v>
      </c>
      <c r="F83" s="70">
        <v>31</v>
      </c>
    </row>
    <row r="84" spans="3:6" x14ac:dyDescent="0.2">
      <c r="C84" s="66">
        <v>93</v>
      </c>
      <c r="D84" s="47">
        <v>26</v>
      </c>
      <c r="E84" s="58">
        <v>51</v>
      </c>
      <c r="F84" s="70">
        <v>37.799999999999997</v>
      </c>
    </row>
    <row r="85" spans="3:6" x14ac:dyDescent="0.2">
      <c r="C85" s="66">
        <v>118</v>
      </c>
      <c r="D85" s="47">
        <v>27.7</v>
      </c>
      <c r="E85" s="82">
        <v>57.8</v>
      </c>
      <c r="F85" s="70">
        <v>44</v>
      </c>
    </row>
    <row r="86" spans="3:6" ht="13.5" thickBot="1" x14ac:dyDescent="0.25">
      <c r="C86" s="106">
        <v>150</v>
      </c>
      <c r="D86" s="99">
        <v>34.5</v>
      </c>
      <c r="E86" s="52"/>
      <c r="F86" s="71">
        <v>55</v>
      </c>
    </row>
  </sheetData>
  <phoneticPr fontId="3" type="noConversion"/>
  <pageMargins left="0.75" right="0.75" top="1" bottom="1" header="0.5" footer="0.5"/>
  <pageSetup paperSize="9" orientation="portrait" r:id="rId1"/>
  <headerFooter alignWithMargins="0">
    <oddHeader>&amp;L&amp;F&amp;C
&amp;A&amp;R//JdS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76"/>
  <sheetViews>
    <sheetView topLeftCell="A16" workbookViewId="0">
      <selection activeCell="N36" sqref="N36:N275"/>
    </sheetView>
  </sheetViews>
  <sheetFormatPr defaultColWidth="11.42578125" defaultRowHeight="12.75" x14ac:dyDescent="0.2"/>
  <cols>
    <col min="1" max="1" width="10.7109375" customWidth="1"/>
    <col min="2" max="2" width="12.42578125" bestFit="1" customWidth="1"/>
    <col min="3" max="7" width="9.140625" customWidth="1"/>
    <col min="8" max="8" width="9.7109375" bestFit="1" customWidth="1"/>
    <col min="9" max="10" width="9.42578125" bestFit="1" customWidth="1"/>
    <col min="11" max="19" width="9.42578125" customWidth="1"/>
    <col min="20" max="22" width="9.28515625" bestFit="1" customWidth="1"/>
    <col min="23" max="23" width="9.140625" customWidth="1"/>
    <col min="24" max="24" width="9.5703125" bestFit="1" customWidth="1"/>
    <col min="25" max="26" width="9.28515625" bestFit="1" customWidth="1"/>
    <col min="27" max="256" width="9.140625" customWidth="1"/>
  </cols>
  <sheetData>
    <row r="1" spans="1:16" ht="20.25" x14ac:dyDescent="0.3">
      <c r="C1" s="134" t="s">
        <v>123</v>
      </c>
    </row>
    <row r="2" spans="1:16" x14ac:dyDescent="0.2">
      <c r="B2" s="17" t="s">
        <v>121</v>
      </c>
      <c r="N2" s="17" t="s">
        <v>122</v>
      </c>
    </row>
    <row r="3" spans="1:16" ht="18" x14ac:dyDescent="0.25">
      <c r="C3" s="198" t="s">
        <v>176</v>
      </c>
      <c r="D3" s="154"/>
      <c r="E3" s="154"/>
      <c r="F3" s="154"/>
      <c r="G3" s="154"/>
      <c r="J3" s="132" t="s">
        <v>90</v>
      </c>
      <c r="L3" s="35" t="s">
        <v>100</v>
      </c>
    </row>
    <row r="4" spans="1:16" x14ac:dyDescent="0.2">
      <c r="A4" s="41" t="s">
        <v>84</v>
      </c>
      <c r="B4" s="41"/>
      <c r="C4" s="154"/>
      <c r="D4" s="154"/>
      <c r="E4" s="154"/>
      <c r="F4" s="154"/>
      <c r="G4" s="154"/>
      <c r="I4" s="11" t="s">
        <v>1</v>
      </c>
      <c r="J4" s="120" t="s">
        <v>91</v>
      </c>
      <c r="K4" s="32"/>
      <c r="L4" s="120" t="s">
        <v>99</v>
      </c>
      <c r="N4" s="41" t="s">
        <v>126</v>
      </c>
      <c r="O4" s="41"/>
    </row>
    <row r="5" spans="1:16" x14ac:dyDescent="0.2">
      <c r="A5" t="s">
        <v>110</v>
      </c>
      <c r="B5" s="154">
        <f>Simulations!C5</f>
        <v>200</v>
      </c>
      <c r="C5" t="s">
        <v>111</v>
      </c>
      <c r="F5" s="35">
        <v>200</v>
      </c>
      <c r="I5" s="12">
        <v>1</v>
      </c>
      <c r="J5" s="197">
        <f>Simulations!C16</f>
        <v>1</v>
      </c>
      <c r="K5" s="14"/>
      <c r="L5" s="121">
        <v>1</v>
      </c>
      <c r="N5" t="s">
        <v>127</v>
      </c>
      <c r="O5">
        <v>10</v>
      </c>
      <c r="P5" s="35" t="s">
        <v>130</v>
      </c>
    </row>
    <row r="6" spans="1:16" x14ac:dyDescent="0.2">
      <c r="A6" t="s">
        <v>109</v>
      </c>
      <c r="B6" s="154">
        <f>Simulations!C6</f>
        <v>4</v>
      </c>
      <c r="C6" t="s">
        <v>112</v>
      </c>
      <c r="F6" s="35">
        <v>4</v>
      </c>
      <c r="I6" s="12">
        <v>2</v>
      </c>
      <c r="J6" s="195">
        <f>Simulations!C17</f>
        <v>1</v>
      </c>
      <c r="K6" s="14"/>
      <c r="L6" s="122">
        <v>1</v>
      </c>
      <c r="N6" t="s">
        <v>128</v>
      </c>
      <c r="O6">
        <v>0.5</v>
      </c>
      <c r="P6" s="35" t="s">
        <v>129</v>
      </c>
    </row>
    <row r="7" spans="1:16" x14ac:dyDescent="0.2">
      <c r="A7" t="s">
        <v>87</v>
      </c>
      <c r="B7" s="154">
        <f>Simulations!C7</f>
        <v>20</v>
      </c>
      <c r="C7" t="s">
        <v>107</v>
      </c>
      <c r="F7" s="35">
        <v>20</v>
      </c>
      <c r="I7" s="12">
        <v>3</v>
      </c>
      <c r="J7" s="195">
        <f>Simulations!C18</f>
        <v>1</v>
      </c>
      <c r="K7" s="14"/>
      <c r="L7" s="122">
        <v>2</v>
      </c>
      <c r="N7" t="s">
        <v>317</v>
      </c>
      <c r="O7">
        <v>30</v>
      </c>
      <c r="P7" t="s">
        <v>319</v>
      </c>
    </row>
    <row r="8" spans="1:16" x14ac:dyDescent="0.2">
      <c r="A8" t="s">
        <v>85</v>
      </c>
      <c r="B8" s="154">
        <f>Simulations!C8</f>
        <v>90</v>
      </c>
      <c r="C8" t="s">
        <v>101</v>
      </c>
      <c r="F8" s="35">
        <v>90</v>
      </c>
      <c r="I8" s="12">
        <v>4</v>
      </c>
      <c r="J8" s="195">
        <f>Simulations!C19</f>
        <v>1</v>
      </c>
      <c r="K8" s="14"/>
      <c r="L8" s="122">
        <v>2</v>
      </c>
      <c r="N8" s="17" t="s">
        <v>318</v>
      </c>
      <c r="O8" s="3">
        <f>MIN((O5+O6*B18),O7)</f>
        <v>20.994949999999999</v>
      </c>
      <c r="P8" s="35" t="s">
        <v>320</v>
      </c>
    </row>
    <row r="9" spans="1:16" x14ac:dyDescent="0.2">
      <c r="A9" t="s">
        <v>93</v>
      </c>
      <c r="B9" s="118">
        <f>0.0025/200</f>
        <v>1.2500000000000001E-5</v>
      </c>
      <c r="C9" t="s">
        <v>108</v>
      </c>
      <c r="F9" s="35">
        <v>1.2500000000000001E-5</v>
      </c>
      <c r="I9" s="12">
        <v>5</v>
      </c>
      <c r="J9" s="195">
        <f>Simulations!C20</f>
        <v>1</v>
      </c>
      <c r="K9" s="14"/>
      <c r="L9" s="122">
        <v>2</v>
      </c>
      <c r="N9" s="17" t="s">
        <v>28</v>
      </c>
      <c r="O9">
        <v>40</v>
      </c>
      <c r="P9" s="35" t="s">
        <v>131</v>
      </c>
    </row>
    <row r="10" spans="1:16" x14ac:dyDescent="0.2">
      <c r="A10" t="s">
        <v>93</v>
      </c>
      <c r="I10" s="12">
        <v>6</v>
      </c>
      <c r="J10" s="195">
        <f>Simulations!C21</f>
        <v>1</v>
      </c>
      <c r="K10" s="14"/>
      <c r="L10" s="122">
        <v>2</v>
      </c>
      <c r="N10" s="17" t="s">
        <v>32</v>
      </c>
      <c r="O10">
        <v>40</v>
      </c>
      <c r="P10" s="35" t="s">
        <v>131</v>
      </c>
    </row>
    <row r="11" spans="1:16" x14ac:dyDescent="0.2">
      <c r="A11" t="s">
        <v>93</v>
      </c>
      <c r="I11" s="12">
        <v>7</v>
      </c>
      <c r="J11" s="195">
        <f>Simulations!C22</f>
        <v>1</v>
      </c>
      <c r="K11" s="14"/>
      <c r="L11" s="122">
        <v>2</v>
      </c>
      <c r="N11" t="s">
        <v>132</v>
      </c>
      <c r="O11" s="6">
        <f>0.05/12</f>
        <v>4.1666666666666666E-3</v>
      </c>
      <c r="P11" s="35" t="s">
        <v>133</v>
      </c>
    </row>
    <row r="12" spans="1:16" x14ac:dyDescent="0.2">
      <c r="I12" s="12">
        <v>8</v>
      </c>
      <c r="J12" s="195">
        <f>Simulations!C23</f>
        <v>1</v>
      </c>
      <c r="K12" s="14"/>
      <c r="L12" s="122">
        <v>2</v>
      </c>
      <c r="N12" t="s">
        <v>142</v>
      </c>
      <c r="O12">
        <v>0.8</v>
      </c>
      <c r="P12" s="35" t="s">
        <v>145</v>
      </c>
    </row>
    <row r="13" spans="1:16" x14ac:dyDescent="0.2">
      <c r="A13" s="41" t="s">
        <v>88</v>
      </c>
      <c r="B13" s="41"/>
      <c r="I13" s="12">
        <v>9</v>
      </c>
      <c r="J13" s="195">
        <f>Simulations!C24</f>
        <v>1</v>
      </c>
      <c r="K13" s="14"/>
      <c r="L13" s="122">
        <v>2</v>
      </c>
    </row>
    <row r="14" spans="1:16" x14ac:dyDescent="0.2">
      <c r="A14" t="s">
        <v>89</v>
      </c>
      <c r="B14" s="154">
        <v>0</v>
      </c>
      <c r="C14" t="s">
        <v>114</v>
      </c>
      <c r="F14" s="35">
        <f>12*40</f>
        <v>480</v>
      </c>
      <c r="I14" s="12">
        <v>10</v>
      </c>
      <c r="J14" s="195">
        <f>Simulations!C25</f>
        <v>1</v>
      </c>
      <c r="K14" s="14"/>
      <c r="L14" s="122">
        <v>2</v>
      </c>
    </row>
    <row r="15" spans="1:16" x14ac:dyDescent="0.2">
      <c r="A15" t="s">
        <v>93</v>
      </c>
      <c r="B15">
        <f>0.005/200</f>
        <v>2.5000000000000001E-5</v>
      </c>
      <c r="C15" t="s">
        <v>113</v>
      </c>
      <c r="I15" s="12">
        <v>11</v>
      </c>
      <c r="J15" s="195">
        <f>Simulations!C26</f>
        <v>1</v>
      </c>
      <c r="K15" s="14"/>
      <c r="L15" s="122">
        <v>1</v>
      </c>
      <c r="O15" t="s">
        <v>273</v>
      </c>
      <c r="P15" t="s">
        <v>272</v>
      </c>
    </row>
    <row r="16" spans="1:16" x14ac:dyDescent="0.2">
      <c r="I16" s="13">
        <v>12</v>
      </c>
      <c r="J16" s="196">
        <f>Simulations!C27</f>
        <v>1</v>
      </c>
      <c r="K16" s="2"/>
      <c r="L16" s="123">
        <v>1</v>
      </c>
      <c r="N16" t="s">
        <v>27</v>
      </c>
      <c r="O16">
        <v>22</v>
      </c>
      <c r="P16">
        <f>O16*O6+O5</f>
        <v>21</v>
      </c>
    </row>
    <row r="17" spans="1:26" x14ac:dyDescent="0.2">
      <c r="A17" s="111" t="s">
        <v>86</v>
      </c>
      <c r="B17" s="111"/>
      <c r="C17" s="111"/>
      <c r="D17" s="111"/>
      <c r="E17" t="s">
        <v>119</v>
      </c>
      <c r="J17" s="39">
        <f>SUM(J5:J16)</f>
        <v>12</v>
      </c>
    </row>
    <row r="18" spans="1:26" x14ac:dyDescent="0.2">
      <c r="A18" t="s">
        <v>27</v>
      </c>
      <c r="B18" s="4">
        <f>Selectivity!N77</f>
        <v>21.989899999999999</v>
      </c>
      <c r="C18" t="s">
        <v>71</v>
      </c>
      <c r="E18" s="111">
        <f>Selectivity!C16</f>
        <v>15</v>
      </c>
      <c r="F18" s="111" t="s">
        <v>71</v>
      </c>
    </row>
    <row r="19" spans="1:26" x14ac:dyDescent="0.2">
      <c r="A19" t="s">
        <v>28</v>
      </c>
      <c r="B19" s="4">
        <f>Selectivity!N78</f>
        <v>51.459000000000003</v>
      </c>
      <c r="E19" s="111">
        <f>Selectivity!C30</f>
        <v>46</v>
      </c>
      <c r="F19" s="111"/>
    </row>
    <row r="20" spans="1:26" x14ac:dyDescent="0.2">
      <c r="A20" t="s">
        <v>32</v>
      </c>
      <c r="B20" s="4">
        <f>Selectivity!N79</f>
        <v>38.329000000000001</v>
      </c>
      <c r="E20" s="111">
        <f>Selectivity!C44</f>
        <v>23</v>
      </c>
      <c r="F20" s="111"/>
    </row>
    <row r="23" spans="1:26" x14ac:dyDescent="0.2">
      <c r="A23" s="111" t="s">
        <v>105</v>
      </c>
      <c r="B23" s="111"/>
      <c r="C23" s="111"/>
      <c r="D23" s="111"/>
      <c r="E23" s="111"/>
      <c r="F23" s="111"/>
      <c r="G23" s="111"/>
    </row>
    <row r="24" spans="1:26" x14ac:dyDescent="0.2">
      <c r="A24" t="s">
        <v>27</v>
      </c>
      <c r="B24" s="111">
        <f>HLOOKUP(B18,Selectivity!$F$10:$BB$15,6,TRUE)</f>
        <v>0.68364757225417261</v>
      </c>
      <c r="C24" t="s">
        <v>106</v>
      </c>
    </row>
    <row r="25" spans="1:26" x14ac:dyDescent="0.2">
      <c r="A25" t="s">
        <v>28</v>
      </c>
      <c r="B25" s="111">
        <f>HLOOKUP(B19,Selectivity!$F$24:$BB$29,6,TRUE)</f>
        <v>0.89944681829190776</v>
      </c>
    </row>
    <row r="26" spans="1:26" x14ac:dyDescent="0.2">
      <c r="A26" t="s">
        <v>32</v>
      </c>
      <c r="B26" s="111">
        <f>HLOOKUP(B20,Selectivity!$F$38:$BB$43,6,TRUE)</f>
        <v>0.60491204551974642</v>
      </c>
      <c r="H26" s="3"/>
      <c r="I26" s="3"/>
      <c r="J26" s="3"/>
      <c r="K26" s="3"/>
      <c r="L26" s="3"/>
      <c r="M26" s="3"/>
      <c r="N26" s="3"/>
      <c r="O26" s="3"/>
      <c r="U26" s="3"/>
      <c r="V26" s="3"/>
      <c r="W26" s="3"/>
      <c r="X26" s="3"/>
      <c r="Y26" s="3"/>
      <c r="Z26" s="3"/>
    </row>
    <row r="27" spans="1:26" x14ac:dyDescent="0.2"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x14ac:dyDescent="0.2"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30" spans="1:26" x14ac:dyDescent="0.2">
      <c r="H30" s="3">
        <f>SUM(H36:H275)</f>
        <v>3667.2429437829073</v>
      </c>
      <c r="I30" s="3">
        <f>SUM(I36:I275)</f>
        <v>4.3173447278011631E-2</v>
      </c>
      <c r="J30" s="3">
        <f>SUM(J36:J275)</f>
        <v>2.9035778184947968E-2</v>
      </c>
      <c r="K30" s="3"/>
      <c r="L30" s="3"/>
      <c r="M30" s="3"/>
      <c r="N30" s="3"/>
      <c r="O30" s="3"/>
      <c r="P30" s="3"/>
      <c r="Q30" s="3"/>
      <c r="R30" s="3"/>
      <c r="S30" s="3"/>
      <c r="T30" s="3">
        <f>SUM(T36:T275)</f>
        <v>0</v>
      </c>
      <c r="U30" s="3">
        <f>SUM(U36:U275)</f>
        <v>0</v>
      </c>
      <c r="V30" s="3">
        <f>SUM(V36:V275)</f>
        <v>0</v>
      </c>
      <c r="X30" s="3">
        <f>SUM(X36:X275)</f>
        <v>3667.2429437829073</v>
      </c>
      <c r="Y30" s="3">
        <f>SUM(Y36:Y275)</f>
        <v>4.3173447278011631E-2</v>
      </c>
      <c r="Z30" s="3">
        <f>SUM(Z36:Z275)</f>
        <v>2.9035778184947968E-2</v>
      </c>
    </row>
    <row r="31" spans="1:26" x14ac:dyDescent="0.2">
      <c r="M31" t="s">
        <v>13</v>
      </c>
      <c r="N31" t="s">
        <v>138</v>
      </c>
    </row>
    <row r="32" spans="1:26" x14ac:dyDescent="0.2">
      <c r="D32" s="38" t="str">
        <f>Ecosystem!X29</f>
        <v>Biomass</v>
      </c>
      <c r="E32" s="115" t="str">
        <f>Ecosystem!AK29</f>
        <v>Biomass</v>
      </c>
      <c r="F32" s="117" t="str">
        <f>Ecosystem!BC29</f>
        <v>Biomass</v>
      </c>
      <c r="H32" t="s">
        <v>116</v>
      </c>
      <c r="M32" t="s">
        <v>144</v>
      </c>
      <c r="N32" t="s">
        <v>134</v>
      </c>
      <c r="O32" t="s">
        <v>134</v>
      </c>
      <c r="P32" t="s">
        <v>134</v>
      </c>
      <c r="Q32" t="s">
        <v>134</v>
      </c>
      <c r="R32" t="s">
        <v>135</v>
      </c>
      <c r="T32" t="s">
        <v>115</v>
      </c>
      <c r="X32" t="s">
        <v>117</v>
      </c>
    </row>
    <row r="33" spans="1:39" x14ac:dyDescent="0.2">
      <c r="D33" s="116" t="str">
        <f>Ecosystem!X27</f>
        <v>Tilapia</v>
      </c>
      <c r="E33" s="116" t="str">
        <f>Ecosystem!AK27</f>
        <v>Clarias</v>
      </c>
      <c r="F33" s="116" t="str">
        <f>Ecosystem!BC27</f>
        <v>Tiger</v>
      </c>
      <c r="H33" s="116" t="s">
        <v>27</v>
      </c>
      <c r="I33" s="116" t="s">
        <v>28</v>
      </c>
      <c r="J33" s="116" t="s">
        <v>32</v>
      </c>
      <c r="K33" s="139"/>
      <c r="L33" s="139"/>
      <c r="M33" s="139" t="s">
        <v>143</v>
      </c>
      <c r="N33" s="116" t="s">
        <v>27</v>
      </c>
      <c r="O33" s="116" t="s">
        <v>28</v>
      </c>
      <c r="P33" s="116" t="s">
        <v>32</v>
      </c>
      <c r="Q33" s="116" t="s">
        <v>58</v>
      </c>
      <c r="R33" s="116" t="s">
        <v>136</v>
      </c>
      <c r="S33" s="139"/>
      <c r="T33" s="116" t="s">
        <v>27</v>
      </c>
      <c r="U33" s="116" t="s">
        <v>28</v>
      </c>
      <c r="V33" s="116" t="s">
        <v>32</v>
      </c>
      <c r="X33" s="116" t="s">
        <v>27</v>
      </c>
      <c r="Y33" s="116" t="s">
        <v>28</v>
      </c>
      <c r="Z33" s="116" t="s">
        <v>32</v>
      </c>
      <c r="AC33" s="137" t="s">
        <v>124</v>
      </c>
      <c r="AD33" s="137"/>
      <c r="AE33" s="137"/>
      <c r="AF33" s="111" t="s">
        <v>124</v>
      </c>
      <c r="AG33" s="111"/>
      <c r="AH33" s="111"/>
      <c r="AI33" s="111" t="s">
        <v>124</v>
      </c>
      <c r="AJ33" s="111"/>
      <c r="AK33" s="111"/>
      <c r="AL33" s="38" t="s">
        <v>147</v>
      </c>
      <c r="AM33" s="38"/>
    </row>
    <row r="34" spans="1:39" x14ac:dyDescent="0.2">
      <c r="D34" s="115">
        <f>Ecosystem!X28</f>
        <v>26821.150930815194</v>
      </c>
      <c r="E34" s="115">
        <f>Ecosystem!AK28</f>
        <v>0.24000000000000019</v>
      </c>
      <c r="F34" s="117">
        <f>Ecosystem!BC28</f>
        <v>0.24000000000000019</v>
      </c>
      <c r="N34" s="146" t="s">
        <v>146</v>
      </c>
      <c r="O34" s="146" t="s">
        <v>146</v>
      </c>
      <c r="P34" s="146" t="s">
        <v>146</v>
      </c>
      <c r="Q34" s="146" t="s">
        <v>146</v>
      </c>
      <c r="R34" s="146" t="s">
        <v>146</v>
      </c>
      <c r="AC34" s="142" t="s">
        <v>24</v>
      </c>
      <c r="AD34" s="143" t="s">
        <v>24</v>
      </c>
      <c r="AE34" s="143" t="s">
        <v>24</v>
      </c>
      <c r="AF34" s="144" t="s">
        <v>125</v>
      </c>
      <c r="AG34" s="144" t="s">
        <v>125</v>
      </c>
      <c r="AH34" s="144" t="s">
        <v>125</v>
      </c>
      <c r="AI34" s="144" t="s">
        <v>137</v>
      </c>
      <c r="AJ34" s="144" t="s">
        <v>137</v>
      </c>
      <c r="AK34" s="144" t="s">
        <v>137</v>
      </c>
      <c r="AL34" s="145" t="s">
        <v>141</v>
      </c>
      <c r="AM34" s="145"/>
    </row>
    <row r="35" spans="1:39" ht="13.5" thickBot="1" x14ac:dyDescent="0.25">
      <c r="A35" s="1" t="s">
        <v>0</v>
      </c>
      <c r="B35" s="2" t="s">
        <v>1</v>
      </c>
      <c r="C35" t="s">
        <v>92</v>
      </c>
      <c r="N35" s="14"/>
      <c r="O35" s="140"/>
      <c r="P35" s="14"/>
      <c r="T35" t="s">
        <v>118</v>
      </c>
      <c r="AB35" s="135" t="s">
        <v>0</v>
      </c>
      <c r="AC35" s="138" t="s">
        <v>27</v>
      </c>
      <c r="AD35" s="138" t="s">
        <v>28</v>
      </c>
      <c r="AE35" s="138" t="s">
        <v>32</v>
      </c>
      <c r="AF35" s="109" t="s">
        <v>27</v>
      </c>
      <c r="AG35" s="109" t="s">
        <v>28</v>
      </c>
      <c r="AH35" s="109" t="s">
        <v>32</v>
      </c>
      <c r="AI35" s="111" t="s">
        <v>27</v>
      </c>
      <c r="AJ35" s="111" t="s">
        <v>28</v>
      </c>
      <c r="AK35" s="111" t="s">
        <v>32</v>
      </c>
      <c r="AL35" s="38" t="s">
        <v>139</v>
      </c>
      <c r="AM35" s="38" t="s">
        <v>140</v>
      </c>
    </row>
    <row r="36" spans="1:39" x14ac:dyDescent="0.2">
      <c r="A36" s="3">
        <v>1</v>
      </c>
      <c r="B36">
        <v>1</v>
      </c>
      <c r="C36" s="119">
        <f t="shared" ref="C36:C99" si="0">VLOOKUP(B36,$I$5:$J$16,2)</f>
        <v>1</v>
      </c>
      <c r="D36" s="115">
        <f>Ecosystem!X30</f>
        <v>200</v>
      </c>
      <c r="E36" s="115">
        <f>Ecosystem!AK30</f>
        <v>1E-3</v>
      </c>
      <c r="F36" s="117">
        <f>Ecosystem!BC30</f>
        <v>1E-3</v>
      </c>
      <c r="H36" s="3">
        <f t="shared" ref="H36:H99" si="1">$C36*($B$5*$B$6*$B$7)*$B$9*$B$24*D36</f>
        <v>27.345902890166908</v>
      </c>
      <c r="I36" s="3">
        <f t="shared" ref="I36:I99" si="2">$C36*($B$5*$B$6*$B$7)*$B$9*$B$25*E36</f>
        <v>1.7988936365838156E-4</v>
      </c>
      <c r="J36" s="3">
        <f t="shared" ref="J36:J99" si="3">$C36*($B$5*$B$6*$B$7)*$B$9*$B$26*F36</f>
        <v>1.209824091039493E-4</v>
      </c>
      <c r="K36" s="3"/>
      <c r="L36" s="3"/>
      <c r="M36" s="9">
        <f t="shared" ref="M36:M99" si="4">IF(VLOOKUP(B36,$I$5:$L$16,4)=1,1,$O$12)</f>
        <v>1</v>
      </c>
      <c r="N36" s="77">
        <f>H36*$O$8*M36</f>
        <v>574.12586388390969</v>
      </c>
      <c r="O36" s="77">
        <f t="shared" ref="O36:O99" si="5">I36*$O$9*M36</f>
        <v>7.1955745463352623E-3</v>
      </c>
      <c r="P36" s="131">
        <f t="shared" ref="P36:P99" si="6">J36*$O$10*M36</f>
        <v>4.8392963641579719E-3</v>
      </c>
      <c r="Q36" s="3">
        <f>SUM(N36:P36)</f>
        <v>574.13789875482018</v>
      </c>
      <c r="R36" s="141">
        <f>NPV($O$11,$Q$36:$Q$275)</f>
        <v>43218.747183898624</v>
      </c>
      <c r="S36" s="3">
        <f>100*SUM(O36:P36)/Q36</f>
        <v>2.0961638199802246E-3</v>
      </c>
      <c r="T36" s="3">
        <v>0</v>
      </c>
      <c r="U36" s="7">
        <f t="shared" ref="U36:U99" si="7">E36*$B$15*$B$14/12</f>
        <v>0</v>
      </c>
      <c r="V36" s="7">
        <f t="shared" ref="V36:V99" si="8">F36*$B$15*$B$14/12</f>
        <v>0</v>
      </c>
      <c r="X36" s="3">
        <f t="shared" ref="X36:X99" si="9">H36+T36</f>
        <v>27.345902890166908</v>
      </c>
      <c r="Y36" s="3">
        <f t="shared" ref="Y36:Y99" si="10">I36+U36</f>
        <v>1.7988936365838156E-4</v>
      </c>
      <c r="Z36" s="3">
        <f t="shared" ref="Z36:Z99" si="11">J36+V36</f>
        <v>1.209824091039493E-4</v>
      </c>
      <c r="AB36">
        <v>1</v>
      </c>
      <c r="AC36" s="136">
        <f>SUM(D36:D47)</f>
        <v>1955.3049203767678</v>
      </c>
      <c r="AD36" s="136">
        <f>SUM(E36:E47)</f>
        <v>1.2000000000000004E-2</v>
      </c>
      <c r="AE36" s="136">
        <f>SUM(F36:F47)</f>
        <v>1.2000000000000004E-2</v>
      </c>
      <c r="AF36" s="136">
        <f>SUM(H36:H47)</f>
        <v>267.34789236644315</v>
      </c>
      <c r="AG36" s="136">
        <f>SUM(I36:I47)</f>
        <v>2.1586723639005789E-3</v>
      </c>
      <c r="AH36" s="136">
        <f>SUM(J36:J47)</f>
        <v>1.4517889092473914E-3</v>
      </c>
      <c r="AI36" s="136">
        <f>SUM(X36:X47)</f>
        <v>267.34789236644315</v>
      </c>
      <c r="AJ36" s="136">
        <f>SUM(Y36:Y47)</f>
        <v>2.1586723639005789E-3</v>
      </c>
      <c r="AK36" s="136">
        <f>SUM(Z36:Z47)</f>
        <v>1.4517889092473914E-3</v>
      </c>
      <c r="AL36" s="136">
        <f>SUM(Q36:Q47)</f>
        <v>4838.1750439477564</v>
      </c>
      <c r="AM36" s="141">
        <f>R36</f>
        <v>43218.747183898624</v>
      </c>
    </row>
    <row r="37" spans="1:39" x14ac:dyDescent="0.2">
      <c r="A37" s="3">
        <v>1</v>
      </c>
      <c r="B37">
        <v>2</v>
      </c>
      <c r="C37" s="119">
        <f t="shared" si="0"/>
        <v>1</v>
      </c>
      <c r="D37" s="115">
        <f>Ecosystem!X31</f>
        <v>222.65409710983309</v>
      </c>
      <c r="E37" s="115">
        <f>Ecosystem!AK31</f>
        <v>1E-3</v>
      </c>
      <c r="F37" s="117">
        <f>Ecosystem!BC31</f>
        <v>1E-3</v>
      </c>
      <c r="H37" s="3">
        <f t="shared" si="1"/>
        <v>30.443386588316439</v>
      </c>
      <c r="I37" s="3">
        <f t="shared" si="2"/>
        <v>1.7988936365838156E-4</v>
      </c>
      <c r="J37" s="3">
        <f t="shared" si="3"/>
        <v>1.209824091039493E-4</v>
      </c>
      <c r="K37" s="3"/>
      <c r="L37" s="3"/>
      <c r="M37" s="9">
        <f t="shared" si="4"/>
        <v>1</v>
      </c>
      <c r="N37" s="77">
        <f>H37*$O$8*M37</f>
        <v>639.1573792523742</v>
      </c>
      <c r="O37" s="77">
        <f t="shared" si="5"/>
        <v>7.1955745463352623E-3</v>
      </c>
      <c r="P37" s="131">
        <f t="shared" si="6"/>
        <v>4.8392963641579719E-3</v>
      </c>
      <c r="Q37" s="3">
        <f>SUM(N37:P37)</f>
        <v>639.1694141232847</v>
      </c>
      <c r="S37" s="3">
        <f t="shared" ref="S37:S100" si="12">100*SUM(O37:P37)/Q37</f>
        <v>1.8828921792199394E-3</v>
      </c>
      <c r="T37" s="3">
        <v>0</v>
      </c>
      <c r="U37" s="7">
        <f t="shared" si="7"/>
        <v>0</v>
      </c>
      <c r="V37" s="7">
        <f t="shared" si="8"/>
        <v>0</v>
      </c>
      <c r="X37" s="3">
        <f t="shared" si="9"/>
        <v>30.443386588316439</v>
      </c>
      <c r="Y37" s="3">
        <f t="shared" si="10"/>
        <v>1.7988936365838156E-4</v>
      </c>
      <c r="Z37" s="3">
        <f t="shared" si="11"/>
        <v>1.209824091039493E-4</v>
      </c>
      <c r="AB37">
        <v>2</v>
      </c>
      <c r="AC37" s="136">
        <f>SUM(D48:D59)</f>
        <v>1461.5865320003238</v>
      </c>
      <c r="AD37" s="136">
        <f>SUM(E48:E59)</f>
        <v>1.2000000000000004E-2</v>
      </c>
      <c r="AE37" s="136">
        <f>SUM(F48:F59)</f>
        <v>1.2000000000000004E-2</v>
      </c>
      <c r="AF37" s="136">
        <f>SUM(H48:H59)</f>
        <v>199.84201684828346</v>
      </c>
      <c r="AG37" s="136">
        <f>SUM(I48:I59)</f>
        <v>2.1586723639005789E-3</v>
      </c>
      <c r="AH37" s="136">
        <f>SUM(J48:J59)</f>
        <v>1.4517889092473914E-3</v>
      </c>
      <c r="AI37" s="136">
        <f>SUM(X48:X59)</f>
        <v>199.84201684828346</v>
      </c>
      <c r="AJ37" s="136">
        <f>SUM(Y48:Y59)</f>
        <v>2.1586723639005789E-3</v>
      </c>
      <c r="AK37" s="136">
        <f>SUM(Z48:Z59)</f>
        <v>1.4517889092473914E-3</v>
      </c>
      <c r="AL37" s="136">
        <f>SUM(Q48:Q59)</f>
        <v>3604.0814544935461</v>
      </c>
    </row>
    <row r="38" spans="1:39" x14ac:dyDescent="0.2">
      <c r="A38" s="3">
        <v>1</v>
      </c>
      <c r="B38">
        <v>3</v>
      </c>
      <c r="C38" s="119">
        <f t="shared" si="0"/>
        <v>1</v>
      </c>
      <c r="D38" s="115">
        <f>Ecosystem!X32</f>
        <v>225.31409143674395</v>
      </c>
      <c r="E38" s="115">
        <f>Ecosystem!AK32</f>
        <v>1E-3</v>
      </c>
      <c r="F38" s="117">
        <f>Ecosystem!BC32</f>
        <v>1E-3</v>
      </c>
      <c r="H38" s="3">
        <f t="shared" si="1"/>
        <v>30.807086321076934</v>
      </c>
      <c r="I38" s="3">
        <f t="shared" si="2"/>
        <v>1.7988936365838156E-4</v>
      </c>
      <c r="J38" s="3">
        <f t="shared" si="3"/>
        <v>1.209824091039493E-4</v>
      </c>
      <c r="K38" s="3"/>
      <c r="L38" s="3"/>
      <c r="M38" s="9">
        <f t="shared" si="4"/>
        <v>0.8</v>
      </c>
      <c r="N38" s="77">
        <f t="shared" ref="N38:N101" si="13">H38*$O$8*M38</f>
        <v>517.4345895653554</v>
      </c>
      <c r="O38" s="77">
        <f t="shared" si="5"/>
        <v>5.75645963706821E-3</v>
      </c>
      <c r="P38" s="131">
        <f t="shared" si="6"/>
        <v>3.8714370913263776E-3</v>
      </c>
      <c r="Q38" s="3">
        <f t="shared" ref="Q38:Q101" si="14">SUM(N38:P38)</f>
        <v>517.44421746208377</v>
      </c>
      <c r="S38" s="3">
        <f t="shared" si="12"/>
        <v>1.8606637012230369E-3</v>
      </c>
      <c r="T38" s="3">
        <v>0</v>
      </c>
      <c r="U38" s="7">
        <f t="shared" si="7"/>
        <v>0</v>
      </c>
      <c r="V38" s="7">
        <f t="shared" si="8"/>
        <v>0</v>
      </c>
      <c r="X38" s="3">
        <f t="shared" si="9"/>
        <v>30.807086321076934</v>
      </c>
      <c r="Y38" s="3">
        <f t="shared" si="10"/>
        <v>1.7988936365838156E-4</v>
      </c>
      <c r="Z38" s="3">
        <f t="shared" si="11"/>
        <v>1.209824091039493E-4</v>
      </c>
      <c r="AB38">
        <v>3</v>
      </c>
      <c r="AC38" s="136">
        <f>SUM(D60:D71)</f>
        <v>1526.4111813876802</v>
      </c>
      <c r="AD38" s="136">
        <f>SUM(E60:E71)</f>
        <v>1.2000000000000004E-2</v>
      </c>
      <c r="AE38" s="136">
        <f>SUM(F60:F71)</f>
        <v>1.2000000000000004E-2</v>
      </c>
      <c r="AF38" s="136">
        <f>SUM(H60:H71)</f>
        <v>208.70545968346224</v>
      </c>
      <c r="AG38" s="136">
        <f>SUM(I60:I71)</f>
        <v>2.1586723639005789E-3</v>
      </c>
      <c r="AH38" s="136">
        <f>SUM(J60:J71)</f>
        <v>1.4517889092473914E-3</v>
      </c>
      <c r="AI38" s="136">
        <f>SUM(X60:X71)</f>
        <v>208.70545968346224</v>
      </c>
      <c r="AJ38" s="136">
        <f>SUM(Y60:Y71)</f>
        <v>2.1586723639005789E-3</v>
      </c>
      <c r="AK38" s="136">
        <f>SUM(Z60:Z71)</f>
        <v>1.4517889092473914E-3</v>
      </c>
      <c r="AL38" s="136">
        <f>SUM(Q60:Q71)</f>
        <v>3796.3116213736098</v>
      </c>
    </row>
    <row r="39" spans="1:39" x14ac:dyDescent="0.2">
      <c r="A39" s="3">
        <v>1</v>
      </c>
      <c r="B39">
        <v>4</v>
      </c>
      <c r="C39" s="119">
        <f t="shared" si="0"/>
        <v>1</v>
      </c>
      <c r="D39" s="115">
        <f>Ecosystem!X33</f>
        <v>216.64212211779397</v>
      </c>
      <c r="E39" s="115">
        <f>Ecosystem!AK33</f>
        <v>1E-3</v>
      </c>
      <c r="F39" s="117">
        <f>Ecosystem!BC33</f>
        <v>1E-3</v>
      </c>
      <c r="H39" s="3">
        <f t="shared" si="1"/>
        <v>29.62137216676437</v>
      </c>
      <c r="I39" s="3">
        <f t="shared" si="2"/>
        <v>1.7988936365838156E-4</v>
      </c>
      <c r="J39" s="3">
        <f t="shared" si="3"/>
        <v>1.209824091039493E-4</v>
      </c>
      <c r="K39" s="3"/>
      <c r="L39" s="3"/>
      <c r="M39" s="9">
        <f t="shared" si="4"/>
        <v>0.8</v>
      </c>
      <c r="N39" s="77">
        <f t="shared" si="13"/>
        <v>497.51938205808767</v>
      </c>
      <c r="O39" s="77">
        <f t="shared" si="5"/>
        <v>5.75645963706821E-3</v>
      </c>
      <c r="P39" s="131">
        <f t="shared" si="6"/>
        <v>3.8714370913263776E-3</v>
      </c>
      <c r="Q39" s="3">
        <f t="shared" si="14"/>
        <v>497.52900995481605</v>
      </c>
      <c r="S39" s="3">
        <f t="shared" si="12"/>
        <v>1.9351427827834526E-3</v>
      </c>
      <c r="T39" s="3">
        <v>0</v>
      </c>
      <c r="U39" s="7">
        <f t="shared" si="7"/>
        <v>0</v>
      </c>
      <c r="V39" s="7">
        <f t="shared" si="8"/>
        <v>0</v>
      </c>
      <c r="X39" s="3">
        <f t="shared" si="9"/>
        <v>29.62137216676437</v>
      </c>
      <c r="Y39" s="3">
        <f t="shared" si="10"/>
        <v>1.7988936365838156E-4</v>
      </c>
      <c r="Z39" s="3">
        <f t="shared" si="11"/>
        <v>1.209824091039493E-4</v>
      </c>
      <c r="AB39">
        <v>4</v>
      </c>
      <c r="AC39" s="136">
        <f>SUM(D72:D83)</f>
        <v>1462.9511566257088</v>
      </c>
      <c r="AD39" s="136">
        <f>SUM(E72:E83)</f>
        <v>1.2000000000000004E-2</v>
      </c>
      <c r="AE39" s="136">
        <f>SUM(F72:F83)</f>
        <v>1.2000000000000004E-2</v>
      </c>
      <c r="AF39" s="136">
        <f>SUM(H72:H83)</f>
        <v>200.02860131071995</v>
      </c>
      <c r="AG39" s="136">
        <f>SUM(I72:I83)</f>
        <v>2.1586723639005789E-3</v>
      </c>
      <c r="AH39" s="136">
        <f>SUM(J72:J83)</f>
        <v>1.4517889092473914E-3</v>
      </c>
      <c r="AI39" s="136">
        <f>SUM(X72:X83)</f>
        <v>200.02860131071995</v>
      </c>
      <c r="AJ39" s="136">
        <f>SUM(Y72:Y83)</f>
        <v>2.1586723639005789E-3</v>
      </c>
      <c r="AK39" s="136">
        <f>SUM(Z72:Z83)</f>
        <v>1.4517889092473914E-3</v>
      </c>
      <c r="AL39" s="136">
        <f>SUM(Q72:Q83)</f>
        <v>3639.8394439156841</v>
      </c>
    </row>
    <row r="40" spans="1:39" x14ac:dyDescent="0.2">
      <c r="A40" s="3">
        <v>1</v>
      </c>
      <c r="B40">
        <v>5</v>
      </c>
      <c r="C40" s="119">
        <f t="shared" si="0"/>
        <v>1</v>
      </c>
      <c r="D40" s="115">
        <f>Ecosystem!X34</f>
        <v>200.92632784167691</v>
      </c>
      <c r="E40" s="115">
        <f>Ecosystem!AK34</f>
        <v>1E-3</v>
      </c>
      <c r="F40" s="117">
        <f>Ecosystem!BC34</f>
        <v>1E-3</v>
      </c>
      <c r="H40" s="3">
        <f t="shared" si="1"/>
        <v>27.472559246181678</v>
      </c>
      <c r="I40" s="3">
        <f t="shared" si="2"/>
        <v>1.7988936365838156E-4</v>
      </c>
      <c r="J40" s="3">
        <f t="shared" si="3"/>
        <v>1.209824091039493E-4</v>
      </c>
      <c r="K40" s="3"/>
      <c r="L40" s="3"/>
      <c r="M40" s="9">
        <f t="shared" si="4"/>
        <v>0.8</v>
      </c>
      <c r="N40" s="77">
        <f t="shared" si="13"/>
        <v>461.42800619649762</v>
      </c>
      <c r="O40" s="77">
        <f t="shared" si="5"/>
        <v>5.75645963706821E-3</v>
      </c>
      <c r="P40" s="131">
        <f t="shared" si="6"/>
        <v>3.8714370913263776E-3</v>
      </c>
      <c r="Q40" s="3">
        <f t="shared" si="14"/>
        <v>461.437634093226</v>
      </c>
      <c r="S40" s="3">
        <f t="shared" si="12"/>
        <v>2.0865001068485515E-3</v>
      </c>
      <c r="T40" s="3">
        <v>0</v>
      </c>
      <c r="U40" s="7">
        <f t="shared" si="7"/>
        <v>0</v>
      </c>
      <c r="V40" s="7">
        <f t="shared" si="8"/>
        <v>0</v>
      </c>
      <c r="X40" s="3">
        <f t="shared" si="9"/>
        <v>27.472559246181678</v>
      </c>
      <c r="Y40" s="3">
        <f t="shared" si="10"/>
        <v>1.7988936365838156E-4</v>
      </c>
      <c r="Z40" s="3">
        <f t="shared" si="11"/>
        <v>1.209824091039493E-4</v>
      </c>
      <c r="AB40">
        <v>5</v>
      </c>
      <c r="AC40" s="136">
        <f>SUM(D84:D95)</f>
        <v>1393.3395450457765</v>
      </c>
      <c r="AD40" s="136">
        <f>SUM(E84:E95)</f>
        <v>1.2000000000000004E-2</v>
      </c>
      <c r="AE40" s="136">
        <f>SUM(F84:F95)</f>
        <v>1.2000000000000004E-2</v>
      </c>
      <c r="AF40" s="136">
        <f>SUM(H84:H95)</f>
        <v>190.51063945925569</v>
      </c>
      <c r="AG40" s="136">
        <f>SUM(I84:I95)</f>
        <v>2.1586723639005789E-3</v>
      </c>
      <c r="AH40" s="136">
        <f>SUM(J84:J95)</f>
        <v>1.4517889092473914E-3</v>
      </c>
      <c r="AI40" s="136">
        <f>SUM(X84:X95)</f>
        <v>190.51063945925569</v>
      </c>
      <c r="AJ40" s="136">
        <f>SUM(Y84:Y95)</f>
        <v>2.1586723639005789E-3</v>
      </c>
      <c r="AK40" s="136">
        <f>SUM(Z84:Z95)</f>
        <v>1.4517889092473914E-3</v>
      </c>
      <c r="AL40" s="136">
        <f>SUM(Q84:Q95)</f>
        <v>3466.785340807241</v>
      </c>
    </row>
    <row r="41" spans="1:39" x14ac:dyDescent="0.2">
      <c r="A41" s="3">
        <v>1</v>
      </c>
      <c r="B41">
        <v>6</v>
      </c>
      <c r="C41" s="119">
        <f t="shared" si="0"/>
        <v>1</v>
      </c>
      <c r="D41" s="115">
        <f>Ecosystem!X35</f>
        <v>180.71094002581356</v>
      </c>
      <c r="E41" s="115">
        <f>Ecosystem!AK35</f>
        <v>1E-3</v>
      </c>
      <c r="F41" s="117">
        <f>Ecosystem!BC35</f>
        <v>1E-3</v>
      </c>
      <c r="H41" s="3">
        <f t="shared" si="1"/>
        <v>24.708519085683367</v>
      </c>
      <c r="I41" s="3">
        <f t="shared" si="2"/>
        <v>1.7988936365838156E-4</v>
      </c>
      <c r="J41" s="3">
        <f t="shared" si="3"/>
        <v>1.209824091039493E-4</v>
      </c>
      <c r="K41" s="3"/>
      <c r="L41" s="3"/>
      <c r="M41" s="9">
        <f t="shared" si="4"/>
        <v>0.8</v>
      </c>
      <c r="N41" s="77">
        <f t="shared" si="13"/>
        <v>415.00329822237438</v>
      </c>
      <c r="O41" s="77">
        <f t="shared" si="5"/>
        <v>5.75645963706821E-3</v>
      </c>
      <c r="P41" s="131">
        <f t="shared" si="6"/>
        <v>3.8714370913263776E-3</v>
      </c>
      <c r="Q41" s="3">
        <f t="shared" si="14"/>
        <v>415.01292611910276</v>
      </c>
      <c r="S41" s="3">
        <f t="shared" si="12"/>
        <v>2.31990285662368E-3</v>
      </c>
      <c r="T41" s="3">
        <v>0</v>
      </c>
      <c r="U41" s="7">
        <f t="shared" si="7"/>
        <v>0</v>
      </c>
      <c r="V41" s="7">
        <f t="shared" si="8"/>
        <v>0</v>
      </c>
      <c r="X41" s="3">
        <f t="shared" si="9"/>
        <v>24.708519085683367</v>
      </c>
      <c r="Y41" s="3">
        <f t="shared" si="10"/>
        <v>1.7988936365838156E-4</v>
      </c>
      <c r="Z41" s="3">
        <f t="shared" si="11"/>
        <v>1.209824091039493E-4</v>
      </c>
      <c r="AB41">
        <v>6</v>
      </c>
      <c r="AC41" s="136">
        <f>SUM(D96:D107)</f>
        <v>1340.6530358492269</v>
      </c>
      <c r="AD41" s="136">
        <f>SUM(E96:E107)</f>
        <v>1.2000000000000004E-2</v>
      </c>
      <c r="AE41" s="136">
        <f>SUM(F96:F107)</f>
        <v>1.2000000000000004E-2</v>
      </c>
      <c r="AF41" s="136">
        <f>SUM(H96:H107)</f>
        <v>183.30683863870206</v>
      </c>
      <c r="AG41" s="136">
        <f>SUM(I96:I107)</f>
        <v>2.1586723639005789E-3</v>
      </c>
      <c r="AH41" s="136">
        <f>SUM(J96:J107)</f>
        <v>1.4517889092473914E-3</v>
      </c>
      <c r="AI41" s="136">
        <f>SUM(X96:X107)</f>
        <v>183.30683863870206</v>
      </c>
      <c r="AJ41" s="136">
        <f>SUM(Y96:Y107)</f>
        <v>2.1586723639005789E-3</v>
      </c>
      <c r="AK41" s="136">
        <f>SUM(Z96:Z107)</f>
        <v>1.4517889092473914E-3</v>
      </c>
      <c r="AL41" s="136">
        <f>SUM(Q96:Q107)</f>
        <v>3335.6602380125992</v>
      </c>
    </row>
    <row r="42" spans="1:39" x14ac:dyDescent="0.2">
      <c r="A42" s="3">
        <v>1</v>
      </c>
      <c r="B42">
        <v>7</v>
      </c>
      <c r="C42" s="119">
        <f t="shared" si="0"/>
        <v>1</v>
      </c>
      <c r="D42" s="115">
        <f>Ecosystem!X36</f>
        <v>158.97900097776846</v>
      </c>
      <c r="E42" s="115">
        <f>Ecosystem!AK36</f>
        <v>1E-3</v>
      </c>
      <c r="F42" s="117">
        <f>Ecosystem!BC36</f>
        <v>1E-3</v>
      </c>
      <c r="H42" s="3">
        <f t="shared" si="1"/>
        <v>21.73712161156903</v>
      </c>
      <c r="I42" s="3">
        <f t="shared" si="2"/>
        <v>1.7988936365838156E-4</v>
      </c>
      <c r="J42" s="3">
        <f t="shared" si="3"/>
        <v>1.209824091039493E-4</v>
      </c>
      <c r="K42" s="3"/>
      <c r="L42" s="3"/>
      <c r="M42" s="9">
        <f t="shared" si="4"/>
        <v>0.8</v>
      </c>
      <c r="N42" s="77">
        <f t="shared" si="13"/>
        <v>365.09582510304898</v>
      </c>
      <c r="O42" s="77">
        <f t="shared" si="5"/>
        <v>5.75645963706821E-3</v>
      </c>
      <c r="P42" s="131">
        <f t="shared" si="6"/>
        <v>3.8714370913263776E-3</v>
      </c>
      <c r="Q42" s="3">
        <f t="shared" si="14"/>
        <v>365.10545299977736</v>
      </c>
      <c r="S42" s="3">
        <f t="shared" si="12"/>
        <v>2.6370180585608672E-3</v>
      </c>
      <c r="T42" s="3">
        <v>0</v>
      </c>
      <c r="U42" s="7">
        <f t="shared" si="7"/>
        <v>0</v>
      </c>
      <c r="V42" s="7">
        <f t="shared" si="8"/>
        <v>0</v>
      </c>
      <c r="X42" s="3">
        <f t="shared" si="9"/>
        <v>21.73712161156903</v>
      </c>
      <c r="Y42" s="3">
        <f t="shared" si="10"/>
        <v>1.7988936365838156E-4</v>
      </c>
      <c r="Z42" s="3">
        <f t="shared" si="11"/>
        <v>1.209824091039493E-4</v>
      </c>
      <c r="AB42">
        <v>7</v>
      </c>
      <c r="AC42" s="136">
        <f>SUM(D108:D119)</f>
        <v>1306.3597584321158</v>
      </c>
      <c r="AD42" s="136">
        <f>SUM(E108:E119)</f>
        <v>1.2000000000000004E-2</v>
      </c>
      <c r="AE42" s="136">
        <f>SUM(F108:F119)</f>
        <v>1.2000000000000004E-2</v>
      </c>
      <c r="AF42" s="136">
        <f>SUM(H108:H119)</f>
        <v>178.61793546853269</v>
      </c>
      <c r="AG42" s="136">
        <f>SUM(I108:I119)</f>
        <v>2.1586723639005789E-3</v>
      </c>
      <c r="AH42" s="136">
        <f>SUM(J108:J119)</f>
        <v>1.4517889092473914E-3</v>
      </c>
      <c r="AI42" s="136">
        <f>SUM(X108:X119)</f>
        <v>178.61793546853269</v>
      </c>
      <c r="AJ42" s="136">
        <f>SUM(Y108:Y119)</f>
        <v>2.1586723639005789E-3</v>
      </c>
      <c r="AK42" s="136">
        <f>SUM(Z108:Z119)</f>
        <v>1.4517889092473914E-3</v>
      </c>
      <c r="AL42" s="136">
        <f>SUM(Q108:Q119)</f>
        <v>3250.3038951221088</v>
      </c>
    </row>
    <row r="43" spans="1:39" x14ac:dyDescent="0.2">
      <c r="A43" s="3">
        <v>1</v>
      </c>
      <c r="B43">
        <v>8</v>
      </c>
      <c r="C43" s="119">
        <f t="shared" si="0"/>
        <v>1</v>
      </c>
      <c r="D43" s="115">
        <f>Ecosystem!X37</f>
        <v>138.88212380015977</v>
      </c>
      <c r="E43" s="115">
        <f>Ecosystem!AK37</f>
        <v>1E-3</v>
      </c>
      <c r="F43" s="117">
        <f>Ecosystem!BC37</f>
        <v>1E-3</v>
      </c>
      <c r="H43" s="3">
        <f t="shared" si="1"/>
        <v>18.989285353096538</v>
      </c>
      <c r="I43" s="3">
        <f t="shared" si="2"/>
        <v>1.7988936365838156E-4</v>
      </c>
      <c r="J43" s="3">
        <f t="shared" si="3"/>
        <v>1.209824091039493E-4</v>
      </c>
      <c r="K43" s="3"/>
      <c r="L43" s="3"/>
      <c r="M43" s="9">
        <f t="shared" si="4"/>
        <v>0.8</v>
      </c>
      <c r="N43" s="77">
        <f t="shared" si="13"/>
        <v>318.94327721919535</v>
      </c>
      <c r="O43" s="77">
        <f t="shared" si="5"/>
        <v>5.75645963706821E-3</v>
      </c>
      <c r="P43" s="131">
        <f t="shared" si="6"/>
        <v>3.8714370913263776E-3</v>
      </c>
      <c r="Q43" s="3">
        <f t="shared" si="14"/>
        <v>318.95290511592373</v>
      </c>
      <c r="S43" s="3">
        <f t="shared" si="12"/>
        <v>3.0185950884803261E-3</v>
      </c>
      <c r="T43" s="3">
        <v>0</v>
      </c>
      <c r="U43" s="7">
        <f t="shared" si="7"/>
        <v>0</v>
      </c>
      <c r="V43" s="7">
        <f t="shared" si="8"/>
        <v>0</v>
      </c>
      <c r="X43" s="3">
        <f t="shared" si="9"/>
        <v>18.989285353096538</v>
      </c>
      <c r="Y43" s="3">
        <f t="shared" si="10"/>
        <v>1.7988936365838156E-4</v>
      </c>
      <c r="Z43" s="3">
        <f t="shared" si="11"/>
        <v>1.209824091039493E-4</v>
      </c>
      <c r="AB43">
        <v>8</v>
      </c>
      <c r="AC43" s="136">
        <f>SUM(D120:D131)</f>
        <v>1285.2085362838689</v>
      </c>
      <c r="AD43" s="136">
        <f>SUM(E120:E131)</f>
        <v>1.2000000000000004E-2</v>
      </c>
      <c r="AE43" s="136">
        <f>SUM(F120:F131)</f>
        <v>1.2000000000000004E-2</v>
      </c>
      <c r="AF43" s="136">
        <f>SUM(H120:H131)</f>
        <v>175.72593913416114</v>
      </c>
      <c r="AG43" s="136">
        <f>SUM(I120:I131)</f>
        <v>2.1586723639005789E-3</v>
      </c>
      <c r="AH43" s="136">
        <f>SUM(J120:J131)</f>
        <v>1.4517889092473914E-3</v>
      </c>
      <c r="AI43" s="136">
        <f>SUM(X120:X131)</f>
        <v>175.72593913416114</v>
      </c>
      <c r="AJ43" s="136">
        <f>SUM(Y120:Y131)</f>
        <v>2.1586723639005789E-3</v>
      </c>
      <c r="AK43" s="136">
        <f>SUM(Z120:Z131)</f>
        <v>1.4517889092473914E-3</v>
      </c>
      <c r="AL43" s="136">
        <f>SUM(Q120:Q131)</f>
        <v>3197.6458980967045</v>
      </c>
    </row>
    <row r="44" spans="1:39" x14ac:dyDescent="0.2">
      <c r="A44" s="3">
        <v>1</v>
      </c>
      <c r="B44">
        <v>9</v>
      </c>
      <c r="C44" s="119">
        <f t="shared" si="0"/>
        <v>1</v>
      </c>
      <c r="D44" s="115">
        <f>Ecosystem!X38</f>
        <v>121.43515506172324</v>
      </c>
      <c r="E44" s="115">
        <f>Ecosystem!AK38</f>
        <v>1E-3</v>
      </c>
      <c r="F44" s="117">
        <f>Ecosystem!BC38</f>
        <v>1E-3</v>
      </c>
      <c r="H44" s="3">
        <f t="shared" si="1"/>
        <v>16.603769788851221</v>
      </c>
      <c r="I44" s="3">
        <f t="shared" si="2"/>
        <v>1.7988936365838156E-4</v>
      </c>
      <c r="J44" s="3">
        <f t="shared" si="3"/>
        <v>1.209824091039493E-4</v>
      </c>
      <c r="K44" s="3"/>
      <c r="L44" s="3"/>
      <c r="M44" s="9">
        <f t="shared" si="4"/>
        <v>0.8</v>
      </c>
      <c r="N44" s="77">
        <f t="shared" si="13"/>
        <v>278.87625322275352</v>
      </c>
      <c r="O44" s="77">
        <f t="shared" si="5"/>
        <v>5.75645963706821E-3</v>
      </c>
      <c r="P44" s="131">
        <f t="shared" si="6"/>
        <v>3.8714370913263776E-3</v>
      </c>
      <c r="Q44" s="3">
        <f t="shared" si="14"/>
        <v>278.88588111948189</v>
      </c>
      <c r="S44" s="3">
        <f t="shared" si="12"/>
        <v>3.4522711188343554E-3</v>
      </c>
      <c r="T44" s="3">
        <v>0</v>
      </c>
      <c r="U44" s="7">
        <f t="shared" si="7"/>
        <v>0</v>
      </c>
      <c r="V44" s="7">
        <f t="shared" si="8"/>
        <v>0</v>
      </c>
      <c r="X44" s="3">
        <f t="shared" si="9"/>
        <v>16.603769788851221</v>
      </c>
      <c r="Y44" s="3">
        <f t="shared" si="10"/>
        <v>1.7988936365838156E-4</v>
      </c>
      <c r="Z44" s="3">
        <f t="shared" si="11"/>
        <v>1.209824091039493E-4</v>
      </c>
      <c r="AB44">
        <v>9</v>
      </c>
      <c r="AC44" s="136">
        <f>SUM(D132:D143)</f>
        <v>1272.4287245455102</v>
      </c>
      <c r="AD44" s="136">
        <f>SUM(E132:E143)</f>
        <v>1.2000000000000004E-2</v>
      </c>
      <c r="AE44" s="136">
        <f>SUM(F132:F143)</f>
        <v>1.2000000000000004E-2</v>
      </c>
      <c r="AF44" s="136">
        <f>SUM(H132:H143)</f>
        <v>173.97856168040232</v>
      </c>
      <c r="AG44" s="136">
        <f>SUM(I132:I143)</f>
        <v>2.1586723639005789E-3</v>
      </c>
      <c r="AH44" s="136">
        <f>SUM(J132:J143)</f>
        <v>1.4517889092473914E-3</v>
      </c>
      <c r="AI44" s="136">
        <f>SUM(X132:X143)</f>
        <v>173.97856168040232</v>
      </c>
      <c r="AJ44" s="136">
        <f>SUM(Y132:Y143)</f>
        <v>2.1586723639005789E-3</v>
      </c>
      <c r="AK44" s="136">
        <f>SUM(Z132:Z143)</f>
        <v>1.4517889092473914E-3</v>
      </c>
      <c r="AL44" s="136">
        <f>SUM(Q132:Q143)</f>
        <v>3165.8160242674803</v>
      </c>
    </row>
    <row r="45" spans="1:39" x14ac:dyDescent="0.2">
      <c r="A45" s="3">
        <v>1</v>
      </c>
      <c r="B45">
        <v>10</v>
      </c>
      <c r="C45" s="119">
        <f t="shared" si="0"/>
        <v>1</v>
      </c>
      <c r="D45" s="115">
        <f>Ecosystem!X39</f>
        <v>106.82430022720692</v>
      </c>
      <c r="E45" s="115">
        <f>Ecosystem!AK39</f>
        <v>1E-3</v>
      </c>
      <c r="F45" s="117">
        <f>Ecosystem!BC39</f>
        <v>1E-3</v>
      </c>
      <c r="H45" s="3">
        <f t="shared" si="1"/>
        <v>14.606034701616174</v>
      </c>
      <c r="I45" s="3">
        <f t="shared" si="2"/>
        <v>1.7988936365838156E-4</v>
      </c>
      <c r="J45" s="3">
        <f t="shared" si="3"/>
        <v>1.209824091039493E-4</v>
      </c>
      <c r="K45" s="3"/>
      <c r="L45" s="3"/>
      <c r="M45" s="9">
        <f t="shared" si="4"/>
        <v>0.8</v>
      </c>
      <c r="N45" s="77">
        <f t="shared" si="13"/>
        <v>245.3223746069572</v>
      </c>
      <c r="O45" s="77">
        <f t="shared" si="5"/>
        <v>5.75645963706821E-3</v>
      </c>
      <c r="P45" s="131">
        <f t="shared" si="6"/>
        <v>3.8714370913263776E-3</v>
      </c>
      <c r="Q45" s="3">
        <f t="shared" si="14"/>
        <v>245.3320025036856</v>
      </c>
      <c r="S45" s="3">
        <f t="shared" si="12"/>
        <v>3.9244357157399183E-3</v>
      </c>
      <c r="T45" s="3">
        <v>0</v>
      </c>
      <c r="U45" s="7">
        <f t="shared" si="7"/>
        <v>0</v>
      </c>
      <c r="V45" s="7">
        <f t="shared" si="8"/>
        <v>0</v>
      </c>
      <c r="X45" s="3">
        <f t="shared" si="9"/>
        <v>14.606034701616174</v>
      </c>
      <c r="Y45" s="3">
        <f t="shared" si="10"/>
        <v>1.7988936365838156E-4</v>
      </c>
      <c r="Z45" s="3">
        <f t="shared" si="11"/>
        <v>1.209824091039493E-4</v>
      </c>
      <c r="AB45">
        <v>10</v>
      </c>
      <c r="AC45" s="136">
        <f>SUM(D144:D155)</f>
        <v>1264.792218069947</v>
      </c>
      <c r="AD45" s="136">
        <f>SUM(E144:E155)</f>
        <v>1.2000000000000004E-2</v>
      </c>
      <c r="AE45" s="136">
        <f>SUM(F144:F155)</f>
        <v>1.2000000000000004E-2</v>
      </c>
      <c r="AF45" s="136">
        <f>SUM(H144:H155)</f>
        <v>172.93442585789791</v>
      </c>
      <c r="AG45" s="136">
        <f>SUM(I144:I155)</f>
        <v>2.1586723639005789E-3</v>
      </c>
      <c r="AH45" s="136">
        <f>SUM(J144:J155)</f>
        <v>1.4517889092473914E-3</v>
      </c>
      <c r="AI45" s="136">
        <f>SUM(X144:X155)</f>
        <v>172.93442585789791</v>
      </c>
      <c r="AJ45" s="136">
        <f>SUM(Y144:Y155)</f>
        <v>2.1586723639005789E-3</v>
      </c>
      <c r="AK45" s="136">
        <f>SUM(Z144:Z155)</f>
        <v>1.4517889092473914E-3</v>
      </c>
      <c r="AL45" s="136">
        <f>SUM(Q144:Q155)</f>
        <v>3146.8001120360068</v>
      </c>
    </row>
    <row r="46" spans="1:39" x14ac:dyDescent="0.2">
      <c r="A46" s="3">
        <v>1</v>
      </c>
      <c r="B46">
        <v>11</v>
      </c>
      <c r="C46" s="119">
        <f t="shared" si="0"/>
        <v>1</v>
      </c>
      <c r="D46" s="115">
        <f>Ecosystem!X40</f>
        <v>95.311981686649034</v>
      </c>
      <c r="E46" s="115">
        <f>Ecosystem!AK40</f>
        <v>1E-3</v>
      </c>
      <c r="F46" s="117">
        <f>Ecosystem!BC40</f>
        <v>1E-3</v>
      </c>
      <c r="H46" s="3">
        <f t="shared" si="1"/>
        <v>13.031960977362356</v>
      </c>
      <c r="I46" s="3">
        <f t="shared" si="2"/>
        <v>1.7988936365838156E-4</v>
      </c>
      <c r="J46" s="3">
        <f t="shared" si="3"/>
        <v>1.209824091039493E-4</v>
      </c>
      <c r="K46" s="3"/>
      <c r="L46" s="3"/>
      <c r="M46" s="9">
        <f t="shared" si="4"/>
        <v>1</v>
      </c>
      <c r="N46" s="77">
        <f t="shared" si="13"/>
        <v>273.60536912167379</v>
      </c>
      <c r="O46" s="77">
        <f t="shared" si="5"/>
        <v>7.1955745463352623E-3</v>
      </c>
      <c r="P46" s="131">
        <f t="shared" si="6"/>
        <v>4.8392963641579719E-3</v>
      </c>
      <c r="Q46" s="3">
        <f t="shared" si="14"/>
        <v>273.61740399258429</v>
      </c>
      <c r="S46" s="3">
        <f t="shared" si="12"/>
        <v>4.3984303391824478E-3</v>
      </c>
      <c r="T46" s="3">
        <v>0</v>
      </c>
      <c r="U46" s="7">
        <f t="shared" si="7"/>
        <v>0</v>
      </c>
      <c r="V46" s="7">
        <f t="shared" si="8"/>
        <v>0</v>
      </c>
      <c r="X46" s="3">
        <f t="shared" si="9"/>
        <v>13.031960977362356</v>
      </c>
      <c r="Y46" s="3">
        <f t="shared" si="10"/>
        <v>1.7988936365838156E-4</v>
      </c>
      <c r="Z46" s="3">
        <f t="shared" si="11"/>
        <v>1.209824091039493E-4</v>
      </c>
      <c r="AB46">
        <v>11</v>
      </c>
      <c r="AC46" s="136">
        <f>SUM(D156:D167)</f>
        <v>1260.2453191477373</v>
      </c>
      <c r="AD46" s="136">
        <f>SUM(E156:E167)</f>
        <v>1.2000000000000004E-2</v>
      </c>
      <c r="AE46" s="136">
        <f>SUM(F156:F167)</f>
        <v>1.2000000000000004E-2</v>
      </c>
      <c r="AF46" s="136">
        <f>SUM(H156:H167)</f>
        <v>172.31273057600714</v>
      </c>
      <c r="AG46" s="136">
        <f>SUM(I156:I167)</f>
        <v>2.1586723639005789E-3</v>
      </c>
      <c r="AH46" s="136">
        <f>SUM(J156:J167)</f>
        <v>1.4517889092473914E-3</v>
      </c>
      <c r="AI46" s="136">
        <f>SUM(X156:X167)</f>
        <v>172.31273057600714</v>
      </c>
      <c r="AJ46" s="136">
        <f>SUM(Y156:Y167)</f>
        <v>2.1586723639005789E-3</v>
      </c>
      <c r="AK46" s="136">
        <f>SUM(Z156:Z167)</f>
        <v>1.4517889092473914E-3</v>
      </c>
      <c r="AL46" s="136">
        <f>SUM(Q156:Q167)</f>
        <v>3135.4802310375981</v>
      </c>
    </row>
    <row r="47" spans="1:39" x14ac:dyDescent="0.2">
      <c r="A47" s="1">
        <v>1</v>
      </c>
      <c r="B47" s="2">
        <v>12</v>
      </c>
      <c r="C47" s="119">
        <f t="shared" si="0"/>
        <v>1</v>
      </c>
      <c r="D47" s="115">
        <f>Ecosystem!X41</f>
        <v>87.624780091398847</v>
      </c>
      <c r="E47" s="115">
        <f>Ecosystem!AK41</f>
        <v>1E-3</v>
      </c>
      <c r="F47" s="117">
        <f>Ecosystem!BC41</f>
        <v>1E-3</v>
      </c>
      <c r="H47" s="3">
        <f t="shared" si="1"/>
        <v>11.980893635758116</v>
      </c>
      <c r="I47" s="3">
        <f t="shared" si="2"/>
        <v>1.7988936365838156E-4</v>
      </c>
      <c r="J47" s="3">
        <f t="shared" si="3"/>
        <v>1.209824091039493E-4</v>
      </c>
      <c r="K47" s="3"/>
      <c r="L47" s="3"/>
      <c r="M47" s="9">
        <f t="shared" si="4"/>
        <v>1</v>
      </c>
      <c r="N47" s="77">
        <f t="shared" si="13"/>
        <v>251.53826283805986</v>
      </c>
      <c r="O47" s="77">
        <f t="shared" si="5"/>
        <v>7.1955745463352623E-3</v>
      </c>
      <c r="P47" s="131">
        <f t="shared" si="6"/>
        <v>4.8392963641579719E-3</v>
      </c>
      <c r="Q47" s="3">
        <f t="shared" si="14"/>
        <v>251.55029770897036</v>
      </c>
      <c r="S47" s="3">
        <f t="shared" si="12"/>
        <v>4.7842801300982387E-3</v>
      </c>
      <c r="T47" s="3">
        <v>0</v>
      </c>
      <c r="U47" s="7">
        <f t="shared" si="7"/>
        <v>0</v>
      </c>
      <c r="V47" s="7">
        <f t="shared" si="8"/>
        <v>0</v>
      </c>
      <c r="X47" s="3">
        <f t="shared" si="9"/>
        <v>11.980893635758116</v>
      </c>
      <c r="Y47" s="3">
        <f t="shared" si="10"/>
        <v>1.7988936365838156E-4</v>
      </c>
      <c r="Z47" s="3">
        <f t="shared" si="11"/>
        <v>1.209824091039493E-4</v>
      </c>
      <c r="AB47">
        <v>12</v>
      </c>
      <c r="AC47" s="136">
        <f>SUM(D168:D179)</f>
        <v>1257.5358296010759</v>
      </c>
      <c r="AD47" s="136">
        <f>SUM(E168:E179)</f>
        <v>1.2000000000000004E-2</v>
      </c>
      <c r="AE47" s="136">
        <f>SUM(F168:F179)</f>
        <v>1.2000000000000004E-2</v>
      </c>
      <c r="AF47" s="136">
        <f>SUM(H168:H179)</f>
        <v>171.94226338588248</v>
      </c>
      <c r="AG47" s="136">
        <f>SUM(I168:I179)</f>
        <v>2.1586723639005789E-3</v>
      </c>
      <c r="AH47" s="136">
        <f>SUM(J168:J179)</f>
        <v>1.4517889092473914E-3</v>
      </c>
      <c r="AI47" s="136">
        <f>SUM(X168:X179)</f>
        <v>171.94226338588248</v>
      </c>
      <c r="AJ47" s="136">
        <f>SUM(Y168:Y179)</f>
        <v>2.1586723639005789E-3</v>
      </c>
      <c r="AK47" s="136">
        <f>SUM(Z168:Z179)</f>
        <v>1.4517889092473914E-3</v>
      </c>
      <c r="AL47" s="136">
        <f>SUM(Q168:Q179)</f>
        <v>3128.7310659999071</v>
      </c>
    </row>
    <row r="48" spans="1:39" x14ac:dyDescent="0.2">
      <c r="A48" s="4">
        <v>2</v>
      </c>
      <c r="B48">
        <v>1</v>
      </c>
      <c r="C48" s="119">
        <f t="shared" si="0"/>
        <v>1</v>
      </c>
      <c r="D48" s="115">
        <f>Ecosystem!X42</f>
        <v>85.391326667922158</v>
      </c>
      <c r="E48" s="115">
        <f>Ecosystem!AK42</f>
        <v>1E-3</v>
      </c>
      <c r="F48" s="117">
        <f>Ecosystem!BC42</f>
        <v>1E-3</v>
      </c>
      <c r="H48" s="3">
        <f t="shared" si="1"/>
        <v>11.675514633617595</v>
      </c>
      <c r="I48" s="3">
        <f t="shared" si="2"/>
        <v>1.7988936365838156E-4</v>
      </c>
      <c r="J48" s="3">
        <f t="shared" si="3"/>
        <v>1.209824091039493E-4</v>
      </c>
      <c r="K48" s="3"/>
      <c r="L48" s="3"/>
      <c r="M48" s="9">
        <f t="shared" si="4"/>
        <v>1</v>
      </c>
      <c r="N48" s="77">
        <f t="shared" si="13"/>
        <v>245.12684595706972</v>
      </c>
      <c r="O48" s="77">
        <f t="shared" si="5"/>
        <v>7.1955745463352623E-3</v>
      </c>
      <c r="P48" s="131">
        <f t="shared" si="6"/>
        <v>4.8392963641579719E-3</v>
      </c>
      <c r="Q48" s="3">
        <f t="shared" si="14"/>
        <v>245.13888082798022</v>
      </c>
      <c r="S48" s="3">
        <f t="shared" si="12"/>
        <v>4.9094092580680374E-3</v>
      </c>
      <c r="T48" s="3">
        <v>0</v>
      </c>
      <c r="U48" s="7">
        <f t="shared" si="7"/>
        <v>0</v>
      </c>
      <c r="V48" s="7">
        <f t="shared" si="8"/>
        <v>0</v>
      </c>
      <c r="X48" s="3">
        <f t="shared" si="9"/>
        <v>11.675514633617595</v>
      </c>
      <c r="Y48" s="3">
        <f t="shared" si="10"/>
        <v>1.7988936365838156E-4</v>
      </c>
      <c r="Z48" s="3">
        <f t="shared" si="11"/>
        <v>1.209824091039493E-4</v>
      </c>
      <c r="AB48">
        <v>13</v>
      </c>
      <c r="AC48" s="136">
        <f>SUM(D180:D191)</f>
        <v>1255.927740842918</v>
      </c>
      <c r="AD48" s="136">
        <f>SUM(E180:E191)</f>
        <v>1.2000000000000004E-2</v>
      </c>
      <c r="AE48" s="136">
        <f>SUM(F180:F191)</f>
        <v>1.2000000000000004E-2</v>
      </c>
      <c r="AF48" s="136">
        <f>SUM(H180:H191)</f>
        <v>171.72239019078572</v>
      </c>
      <c r="AG48" s="136">
        <f>SUM(I180:I191)</f>
        <v>2.1586723639005789E-3</v>
      </c>
      <c r="AH48" s="136">
        <f>SUM(J180:J191)</f>
        <v>1.4517889092473914E-3</v>
      </c>
      <c r="AI48" s="136">
        <f>SUM(X180:X191)</f>
        <v>171.72239019078572</v>
      </c>
      <c r="AJ48" s="136">
        <f>SUM(Y180:Y191)</f>
        <v>2.1586723639005789E-3</v>
      </c>
      <c r="AK48" s="136">
        <f>SUM(Z180:Z191)</f>
        <v>1.4517889092473914E-3</v>
      </c>
      <c r="AL48" s="136">
        <f>SUM(Q180:Q191)</f>
        <v>3124.7259614608492</v>
      </c>
    </row>
    <row r="49" spans="1:38" x14ac:dyDescent="0.2">
      <c r="A49" s="4">
        <v>2</v>
      </c>
      <c r="B49">
        <v>2</v>
      </c>
      <c r="C49" s="119">
        <f t="shared" si="0"/>
        <v>1</v>
      </c>
      <c r="D49" s="115">
        <f>Ecosystem!X43</f>
        <v>91.374660301826395</v>
      </c>
      <c r="E49" s="115">
        <f>Ecosystem!AK43</f>
        <v>1E-3</v>
      </c>
      <c r="F49" s="117">
        <f>Ecosystem!BC43</f>
        <v>1E-3</v>
      </c>
      <c r="H49" s="3">
        <f t="shared" si="1"/>
        <v>12.493612936178669</v>
      </c>
      <c r="I49" s="3">
        <f t="shared" si="2"/>
        <v>1.7988936365838156E-4</v>
      </c>
      <c r="J49" s="3">
        <f t="shared" si="3"/>
        <v>1.209824091039493E-4</v>
      </c>
      <c r="K49" s="3"/>
      <c r="L49" s="3"/>
      <c r="M49" s="9">
        <f t="shared" si="4"/>
        <v>1</v>
      </c>
      <c r="N49" s="77">
        <f t="shared" si="13"/>
        <v>262.30277891442432</v>
      </c>
      <c r="O49" s="77">
        <f t="shared" si="5"/>
        <v>7.1955745463352623E-3</v>
      </c>
      <c r="P49" s="131">
        <f t="shared" si="6"/>
        <v>4.8392963641579719E-3</v>
      </c>
      <c r="Q49" s="3">
        <f t="shared" si="14"/>
        <v>262.31481378533482</v>
      </c>
      <c r="S49" s="3">
        <f t="shared" si="12"/>
        <v>4.5879493944028507E-3</v>
      </c>
      <c r="T49" s="3">
        <v>0</v>
      </c>
      <c r="U49" s="7">
        <f t="shared" si="7"/>
        <v>0</v>
      </c>
      <c r="V49" s="7">
        <f t="shared" si="8"/>
        <v>0</v>
      </c>
      <c r="X49" s="3">
        <f t="shared" si="9"/>
        <v>12.493612936178669</v>
      </c>
      <c r="Y49" s="3">
        <f t="shared" si="10"/>
        <v>1.7988936365838156E-4</v>
      </c>
      <c r="Z49" s="3">
        <f t="shared" si="11"/>
        <v>1.209824091039493E-4</v>
      </c>
      <c r="AB49">
        <v>14</v>
      </c>
      <c r="AC49" s="136">
        <f>SUM(D192:D203)</f>
        <v>1254.9752654025963</v>
      </c>
      <c r="AD49" s="136">
        <f>SUM(E192:E203)</f>
        <v>1.2000000000000004E-2</v>
      </c>
      <c r="AE49" s="136">
        <f>SUM(F192:F203)</f>
        <v>1.2000000000000004E-2</v>
      </c>
      <c r="AF49" s="136">
        <f>SUM(H192:H203)</f>
        <v>171.59215868630417</v>
      </c>
      <c r="AG49" s="136">
        <f>SUM(I192:I203)</f>
        <v>2.1586723639005789E-3</v>
      </c>
      <c r="AH49" s="136">
        <f>SUM(J192:J203)</f>
        <v>1.4517889092473914E-3</v>
      </c>
      <c r="AI49" s="136">
        <f>SUM(X192:X203)</f>
        <v>171.59215868630417</v>
      </c>
      <c r="AJ49" s="136">
        <f>SUM(Y192:Y203)</f>
        <v>2.1586723639005789E-3</v>
      </c>
      <c r="AK49" s="136">
        <f>SUM(Z192:Z203)</f>
        <v>1.4517889092473914E-3</v>
      </c>
      <c r="AL49" s="136">
        <f>SUM(Q192:Q203)</f>
        <v>3122.3553347125667</v>
      </c>
    </row>
    <row r="50" spans="1:38" x14ac:dyDescent="0.2">
      <c r="A50" s="4">
        <v>2</v>
      </c>
      <c r="B50">
        <v>3</v>
      </c>
      <c r="C50" s="119">
        <f t="shared" si="0"/>
        <v>1</v>
      </c>
      <c r="D50" s="115">
        <f>Ecosystem!X44</f>
        <v>107.22910079145723</v>
      </c>
      <c r="E50" s="115">
        <f>Ecosystem!AK44</f>
        <v>1E-3</v>
      </c>
      <c r="F50" s="117">
        <f>Ecosystem!BC44</f>
        <v>1E-3</v>
      </c>
      <c r="H50" s="3">
        <f t="shared" si="1"/>
        <v>14.661382886215543</v>
      </c>
      <c r="I50" s="3">
        <f t="shared" si="2"/>
        <v>1.7988936365838156E-4</v>
      </c>
      <c r="J50" s="3">
        <f t="shared" si="3"/>
        <v>1.209824091039493E-4</v>
      </c>
      <c r="K50" s="3"/>
      <c r="L50" s="3"/>
      <c r="M50" s="9">
        <f t="shared" si="4"/>
        <v>0.8</v>
      </c>
      <c r="N50" s="77">
        <f t="shared" si="13"/>
        <v>246.25200050156081</v>
      </c>
      <c r="O50" s="77">
        <f t="shared" si="5"/>
        <v>5.75645963706821E-3</v>
      </c>
      <c r="P50" s="131">
        <f t="shared" si="6"/>
        <v>3.8714370913263776E-3</v>
      </c>
      <c r="Q50" s="3">
        <f t="shared" si="14"/>
        <v>246.26162839828922</v>
      </c>
      <c r="S50" s="3">
        <f t="shared" si="12"/>
        <v>3.9096211582029293E-3</v>
      </c>
      <c r="T50" s="3">
        <v>0</v>
      </c>
      <c r="U50" s="7">
        <f t="shared" si="7"/>
        <v>0</v>
      </c>
      <c r="V50" s="7">
        <f t="shared" si="8"/>
        <v>0</v>
      </c>
      <c r="X50" s="3">
        <f t="shared" si="9"/>
        <v>14.661382886215543</v>
      </c>
      <c r="Y50" s="3">
        <f t="shared" si="10"/>
        <v>1.7988936365838156E-4</v>
      </c>
      <c r="Z50" s="3">
        <f t="shared" si="11"/>
        <v>1.209824091039493E-4</v>
      </c>
      <c r="AB50">
        <v>15</v>
      </c>
      <c r="AC50" s="136">
        <f>SUM(D204:D215)</f>
        <v>1254.4079084557679</v>
      </c>
      <c r="AD50" s="136">
        <f>SUM(E204:E215)</f>
        <v>1.2000000000000004E-2</v>
      </c>
      <c r="AE50" s="136">
        <f>SUM(F204:F215)</f>
        <v>1.2000000000000004E-2</v>
      </c>
      <c r="AF50" s="136">
        <f>SUM(H204:H215)</f>
        <v>171.51458424644397</v>
      </c>
      <c r="AG50" s="136">
        <f>SUM(I204:I215)</f>
        <v>2.1586723639005789E-3</v>
      </c>
      <c r="AH50" s="136">
        <f>SUM(J204:J215)</f>
        <v>1.4517889092473914E-3</v>
      </c>
      <c r="AI50" s="136">
        <f>SUM(X204:X215)</f>
        <v>171.51458424644397</v>
      </c>
      <c r="AJ50" s="136">
        <f>SUM(Y204:Y215)</f>
        <v>2.1586723639005789E-3</v>
      </c>
      <c r="AK50" s="136">
        <f>SUM(Z204:Z215)</f>
        <v>1.4517889092473914E-3</v>
      </c>
      <c r="AL50" s="136">
        <f>SUM(Q204:Q215)</f>
        <v>3120.942016580816</v>
      </c>
    </row>
    <row r="51" spans="1:38" x14ac:dyDescent="0.2">
      <c r="A51" s="4">
        <v>2</v>
      </c>
      <c r="B51">
        <v>4</v>
      </c>
      <c r="C51" s="119">
        <f t="shared" si="0"/>
        <v>1</v>
      </c>
      <c r="D51" s="115">
        <f>Ecosystem!X45</f>
        <v>125.26306440521437</v>
      </c>
      <c r="E51" s="115">
        <f>Ecosystem!AK45</f>
        <v>1E-3</v>
      </c>
      <c r="F51" s="117">
        <f>Ecosystem!BC45</f>
        <v>1E-3</v>
      </c>
      <c r="H51" s="3">
        <f t="shared" si="1"/>
        <v>17.127157974748574</v>
      </c>
      <c r="I51" s="3">
        <f t="shared" si="2"/>
        <v>1.7988936365838156E-4</v>
      </c>
      <c r="J51" s="3">
        <f t="shared" si="3"/>
        <v>1.209824091039493E-4</v>
      </c>
      <c r="K51" s="3"/>
      <c r="L51" s="3"/>
      <c r="M51" s="9">
        <f t="shared" si="4"/>
        <v>0.8</v>
      </c>
      <c r="N51" s="77">
        <f t="shared" si="13"/>
        <v>287.66706025755809</v>
      </c>
      <c r="O51" s="77">
        <f t="shared" si="5"/>
        <v>5.75645963706821E-3</v>
      </c>
      <c r="P51" s="131">
        <f t="shared" si="6"/>
        <v>3.8714370913263776E-3</v>
      </c>
      <c r="Q51" s="3">
        <f t="shared" si="14"/>
        <v>287.67668815428647</v>
      </c>
      <c r="S51" s="3">
        <f t="shared" si="12"/>
        <v>3.3467768244158052E-3</v>
      </c>
      <c r="T51" s="3">
        <v>0</v>
      </c>
      <c r="U51" s="7">
        <f t="shared" si="7"/>
        <v>0</v>
      </c>
      <c r="V51" s="7">
        <f t="shared" si="8"/>
        <v>0</v>
      </c>
      <c r="X51" s="3">
        <f t="shared" si="9"/>
        <v>17.127157974748574</v>
      </c>
      <c r="Y51" s="3">
        <f t="shared" si="10"/>
        <v>1.7988936365838156E-4</v>
      </c>
      <c r="Z51" s="3">
        <f t="shared" si="11"/>
        <v>1.209824091039493E-4</v>
      </c>
      <c r="AB51">
        <v>16</v>
      </c>
      <c r="AC51" s="136">
        <f>SUM(D216:D227)</f>
        <v>1254.0711586146203</v>
      </c>
      <c r="AD51" s="136">
        <f>SUM(E216:E227)</f>
        <v>1.2000000000000004E-2</v>
      </c>
      <c r="AE51" s="136">
        <f>SUM(F216:F227)</f>
        <v>1.2000000000000004E-2</v>
      </c>
      <c r="AF51" s="136">
        <f>SUM(H216:H227)</f>
        <v>171.46854060417252</v>
      </c>
      <c r="AG51" s="136">
        <f>SUM(I216:I227)</f>
        <v>2.1586723639005789E-3</v>
      </c>
      <c r="AH51" s="136">
        <f>SUM(J216:J227)</f>
        <v>1.4517889092473914E-3</v>
      </c>
      <c r="AI51" s="136">
        <f>SUM(X216:X227)</f>
        <v>171.46854060417252</v>
      </c>
      <c r="AJ51" s="136">
        <f>SUM(Y216:Y227)</f>
        <v>2.1586723639005789E-3</v>
      </c>
      <c r="AK51" s="136">
        <f>SUM(Z216:Z227)</f>
        <v>1.4517889092473914E-3</v>
      </c>
      <c r="AL51" s="136">
        <f>SUM(Q216:Q227)</f>
        <v>3120.1029590213543</v>
      </c>
    </row>
    <row r="52" spans="1:38" x14ac:dyDescent="0.2">
      <c r="A52" s="4">
        <v>2</v>
      </c>
      <c r="B52">
        <v>5</v>
      </c>
      <c r="C52" s="119">
        <f t="shared" si="0"/>
        <v>1</v>
      </c>
      <c r="D52" s="115">
        <f>Ecosystem!X46</f>
        <v>134.46760184602152</v>
      </c>
      <c r="E52" s="115">
        <f>Ecosystem!AK46</f>
        <v>1E-3</v>
      </c>
      <c r="F52" s="117">
        <f>Ecosystem!BC46</f>
        <v>1E-3</v>
      </c>
      <c r="H52" s="3">
        <f t="shared" si="1"/>
        <v>18.385689909774666</v>
      </c>
      <c r="I52" s="3">
        <f t="shared" si="2"/>
        <v>1.7988936365838156E-4</v>
      </c>
      <c r="J52" s="3">
        <f t="shared" si="3"/>
        <v>1.209824091039493E-4</v>
      </c>
      <c r="K52" s="3"/>
      <c r="L52" s="3"/>
      <c r="M52" s="9">
        <f t="shared" si="4"/>
        <v>0.8</v>
      </c>
      <c r="N52" s="77">
        <f t="shared" si="13"/>
        <v>308.80531229697891</v>
      </c>
      <c r="O52" s="77">
        <f t="shared" si="5"/>
        <v>5.75645963706821E-3</v>
      </c>
      <c r="P52" s="131">
        <f t="shared" si="6"/>
        <v>3.8714370913263776E-3</v>
      </c>
      <c r="Q52" s="3">
        <f t="shared" si="14"/>
        <v>308.81494019370729</v>
      </c>
      <c r="S52" s="3">
        <f t="shared" si="12"/>
        <v>3.1176913663423776E-3</v>
      </c>
      <c r="T52" s="3">
        <v>0</v>
      </c>
      <c r="U52" s="7">
        <f t="shared" si="7"/>
        <v>0</v>
      </c>
      <c r="V52" s="7">
        <f t="shared" si="8"/>
        <v>0</v>
      </c>
      <c r="X52" s="3">
        <f t="shared" si="9"/>
        <v>18.385689909774666</v>
      </c>
      <c r="Y52" s="3">
        <f t="shared" si="10"/>
        <v>1.7988936365838156E-4</v>
      </c>
      <c r="Z52" s="3">
        <f t="shared" si="11"/>
        <v>1.209824091039493E-4</v>
      </c>
      <c r="AB52">
        <v>17</v>
      </c>
      <c r="AC52" s="136">
        <f>SUM(D228:D239)</f>
        <v>1253.8725189228983</v>
      </c>
      <c r="AD52" s="136">
        <f>SUM(E228:E239)</f>
        <v>1.2000000000000004E-2</v>
      </c>
      <c r="AE52" s="136">
        <f>SUM(F228:F239)</f>
        <v>1.2000000000000004E-2</v>
      </c>
      <c r="AF52" s="136">
        <f>SUM(H228:H239)</f>
        <v>171.44138069557275</v>
      </c>
      <c r="AG52" s="136">
        <f>SUM(I228:I239)</f>
        <v>2.1586723639005789E-3</v>
      </c>
      <c r="AH52" s="136">
        <f>SUM(J228:J239)</f>
        <v>1.4517889092473914E-3</v>
      </c>
      <c r="AI52" s="136">
        <f>SUM(X228:X239)</f>
        <v>171.44138069557275</v>
      </c>
      <c r="AJ52" s="136">
        <f>SUM(Y228:Y239)</f>
        <v>2.1586723639005789E-3</v>
      </c>
      <c r="AK52" s="136">
        <f>SUM(Z228:Z239)</f>
        <v>1.4517889092473914E-3</v>
      </c>
      <c r="AL52" s="136">
        <f>SUM(Q228:Q239)</f>
        <v>3119.6087981016699</v>
      </c>
    </row>
    <row r="53" spans="1:38" x14ac:dyDescent="0.2">
      <c r="A53" s="4">
        <v>2</v>
      </c>
      <c r="B53">
        <v>6</v>
      </c>
      <c r="C53" s="119">
        <f t="shared" si="0"/>
        <v>1</v>
      </c>
      <c r="D53" s="115">
        <f>Ecosystem!X47</f>
        <v>136.8815334931146</v>
      </c>
      <c r="E53" s="115">
        <f>Ecosystem!AK47</f>
        <v>1E-3</v>
      </c>
      <c r="F53" s="117">
        <f>Ecosystem!BC47</f>
        <v>1E-3</v>
      </c>
      <c r="H53" s="3">
        <f t="shared" si="1"/>
        <v>18.715745611799203</v>
      </c>
      <c r="I53" s="3">
        <f t="shared" si="2"/>
        <v>1.7988936365838156E-4</v>
      </c>
      <c r="J53" s="3">
        <f t="shared" si="3"/>
        <v>1.209824091039493E-4</v>
      </c>
      <c r="K53" s="3"/>
      <c r="L53" s="3"/>
      <c r="M53" s="9">
        <f t="shared" si="4"/>
        <v>0.8</v>
      </c>
      <c r="N53" s="77">
        <f t="shared" si="13"/>
        <v>314.34891466595496</v>
      </c>
      <c r="O53" s="77">
        <f t="shared" si="5"/>
        <v>5.75645963706821E-3</v>
      </c>
      <c r="P53" s="131">
        <f t="shared" si="6"/>
        <v>3.8714370913263776E-3</v>
      </c>
      <c r="Q53" s="3">
        <f t="shared" si="14"/>
        <v>314.35854256268334</v>
      </c>
      <c r="S53" s="3">
        <f t="shared" si="12"/>
        <v>3.0627119752836933E-3</v>
      </c>
      <c r="T53" s="3">
        <v>0</v>
      </c>
      <c r="U53" s="7">
        <f t="shared" si="7"/>
        <v>0</v>
      </c>
      <c r="V53" s="7">
        <f t="shared" si="8"/>
        <v>0</v>
      </c>
      <c r="X53" s="3">
        <f t="shared" si="9"/>
        <v>18.715745611799203</v>
      </c>
      <c r="Y53" s="3">
        <f t="shared" si="10"/>
        <v>1.7988936365838156E-4</v>
      </c>
      <c r="Z53" s="3">
        <f t="shared" si="11"/>
        <v>1.209824091039493E-4</v>
      </c>
      <c r="AB53">
        <v>18</v>
      </c>
      <c r="AC53" s="136">
        <f>SUM(D240:D251)</f>
        <v>1253.7540354544831</v>
      </c>
      <c r="AD53" s="136">
        <f>SUM(E240:E251)</f>
        <v>1.2000000000000004E-2</v>
      </c>
      <c r="AE53" s="136">
        <f>SUM(F240:F251)</f>
        <v>1.2000000000000004E-2</v>
      </c>
      <c r="AF53" s="136">
        <f>SUM(H240:H251)</f>
        <v>171.42518050846581</v>
      </c>
      <c r="AG53" s="136">
        <f>SUM(I240:I251)</f>
        <v>2.1586723639005789E-3</v>
      </c>
      <c r="AH53" s="136">
        <f>SUM(J240:J251)</f>
        <v>1.4517889092473914E-3</v>
      </c>
      <c r="AI53" s="136">
        <f>SUM(X240:X251)</f>
        <v>171.42518050846581</v>
      </c>
      <c r="AJ53" s="136">
        <f>SUM(Y240:Y251)</f>
        <v>2.1586723639005789E-3</v>
      </c>
      <c r="AK53" s="136">
        <f>SUM(Z240:Z251)</f>
        <v>1.4517889092473914E-3</v>
      </c>
      <c r="AL53" s="136">
        <f>SUM(Q240:Q251)</f>
        <v>3119.3137032013633</v>
      </c>
    </row>
    <row r="54" spans="1:38" x14ac:dyDescent="0.2">
      <c r="A54" s="4">
        <v>2</v>
      </c>
      <c r="B54">
        <v>7</v>
      </c>
      <c r="C54" s="119">
        <f t="shared" si="0"/>
        <v>1</v>
      </c>
      <c r="D54" s="115">
        <f>Ecosystem!X48</f>
        <v>135.61653585362993</v>
      </c>
      <c r="E54" s="115">
        <f>Ecosystem!AK48</f>
        <v>1E-3</v>
      </c>
      <c r="F54" s="117">
        <f>Ecosystem!BC48</f>
        <v>1E-3</v>
      </c>
      <c r="H54" s="3">
        <f t="shared" si="1"/>
        <v>18.542783098771011</v>
      </c>
      <c r="I54" s="3">
        <f t="shared" si="2"/>
        <v>1.7988936365838156E-4</v>
      </c>
      <c r="J54" s="3">
        <f t="shared" si="3"/>
        <v>1.209824091039493E-4</v>
      </c>
      <c r="K54" s="3"/>
      <c r="L54" s="3"/>
      <c r="M54" s="9">
        <f t="shared" si="4"/>
        <v>0.8</v>
      </c>
      <c r="N54" s="77">
        <f t="shared" si="13"/>
        <v>311.44384321563393</v>
      </c>
      <c r="O54" s="77">
        <f t="shared" si="5"/>
        <v>5.75645963706821E-3</v>
      </c>
      <c r="P54" s="131">
        <f t="shared" si="6"/>
        <v>3.8714370913263776E-3</v>
      </c>
      <c r="Q54" s="3">
        <f t="shared" si="14"/>
        <v>311.45347111236231</v>
      </c>
      <c r="S54" s="3">
        <f t="shared" si="12"/>
        <v>3.0912793150156145E-3</v>
      </c>
      <c r="T54" s="3">
        <v>0</v>
      </c>
      <c r="U54" s="7">
        <f t="shared" si="7"/>
        <v>0</v>
      </c>
      <c r="V54" s="7">
        <f t="shared" si="8"/>
        <v>0</v>
      </c>
      <c r="X54" s="3">
        <f t="shared" si="9"/>
        <v>18.542783098771011</v>
      </c>
      <c r="Y54" s="3">
        <f t="shared" si="10"/>
        <v>1.7988936365838156E-4</v>
      </c>
      <c r="Z54" s="3">
        <f t="shared" si="11"/>
        <v>1.209824091039493E-4</v>
      </c>
      <c r="AB54">
        <v>19</v>
      </c>
      <c r="AC54" s="136">
        <f>SUM(D252:D263)</f>
        <v>1253.6834535747457</v>
      </c>
      <c r="AD54" s="136">
        <f>SUM(E252:E263)</f>
        <v>1.2000000000000004E-2</v>
      </c>
      <c r="AE54" s="136">
        <f>SUM(F252:F263)</f>
        <v>1.2000000000000004E-2</v>
      </c>
      <c r="AF54" s="136">
        <f>SUM(H252:H263)</f>
        <v>171.41552988232033</v>
      </c>
      <c r="AG54" s="136">
        <f>SUM(I252:I263)</f>
        <v>2.1586723639005789E-3</v>
      </c>
      <c r="AH54" s="136">
        <f>SUM(J252:J263)</f>
        <v>1.4517889092473914E-3</v>
      </c>
      <c r="AI54" s="136">
        <f>SUM(X252:X263)</f>
        <v>171.41552988232033</v>
      </c>
      <c r="AJ54" s="136">
        <f>SUM(Y252:Y263)</f>
        <v>2.1586723639005789E-3</v>
      </c>
      <c r="AK54" s="136">
        <f>SUM(Z252:Z263)</f>
        <v>1.4517889092473914E-3</v>
      </c>
      <c r="AL54" s="136">
        <f>SUM(Q252:Q263)</f>
        <v>3119.1376758674928</v>
      </c>
    </row>
    <row r="55" spans="1:38" x14ac:dyDescent="0.2">
      <c r="A55" s="4">
        <v>2</v>
      </c>
      <c r="B55">
        <v>8</v>
      </c>
      <c r="C55" s="119">
        <f t="shared" si="0"/>
        <v>1</v>
      </c>
      <c r="D55" s="115">
        <f>Ecosystem!X49</f>
        <v>132.91427352666631</v>
      </c>
      <c r="E55" s="115">
        <f>Ecosystem!AK49</f>
        <v>1E-3</v>
      </c>
      <c r="F55" s="117">
        <f>Ecosystem!BC49</f>
        <v>1E-3</v>
      </c>
      <c r="H55" s="3">
        <f t="shared" si="1"/>
        <v>18.173304082886496</v>
      </c>
      <c r="I55" s="3">
        <f t="shared" si="2"/>
        <v>1.7988936365838156E-4</v>
      </c>
      <c r="J55" s="3">
        <f t="shared" si="3"/>
        <v>1.209824091039493E-4</v>
      </c>
      <c r="K55" s="3"/>
      <c r="L55" s="3"/>
      <c r="M55" s="9">
        <f t="shared" si="4"/>
        <v>0.8</v>
      </c>
      <c r="N55" s="77">
        <f t="shared" si="13"/>
        <v>305.23808844399827</v>
      </c>
      <c r="O55" s="77">
        <f t="shared" si="5"/>
        <v>5.75645963706821E-3</v>
      </c>
      <c r="P55" s="131">
        <f t="shared" si="6"/>
        <v>3.8714370913263776E-3</v>
      </c>
      <c r="Q55" s="3">
        <f t="shared" si="14"/>
        <v>305.24771634072664</v>
      </c>
      <c r="S55" s="3">
        <f t="shared" si="12"/>
        <v>3.1541257192069022E-3</v>
      </c>
      <c r="T55" s="3">
        <v>0</v>
      </c>
      <c r="U55" s="7">
        <f t="shared" si="7"/>
        <v>0</v>
      </c>
      <c r="V55" s="7">
        <f t="shared" si="8"/>
        <v>0</v>
      </c>
      <c r="X55" s="3">
        <f t="shared" si="9"/>
        <v>18.173304082886496</v>
      </c>
      <c r="Y55" s="3">
        <f t="shared" si="10"/>
        <v>1.7988936365838156E-4</v>
      </c>
      <c r="Z55" s="3">
        <f t="shared" si="11"/>
        <v>1.209824091039493E-4</v>
      </c>
      <c r="AB55">
        <v>20</v>
      </c>
      <c r="AC55" s="136">
        <f>SUM(D264:D275)</f>
        <v>1253.6420921814067</v>
      </c>
      <c r="AD55" s="136">
        <f>SUM(E264:E275)</f>
        <v>1.2000000000000004E-2</v>
      </c>
      <c r="AE55" s="136">
        <f>SUM(F264:F275)</f>
        <v>1.2000000000000004E-2</v>
      </c>
      <c r="AF55" s="136">
        <f>SUM(H264:H275)</f>
        <v>171.40987455909206</v>
      </c>
      <c r="AG55" s="136">
        <f>SUM(I264:I275)</f>
        <v>2.1586723639005789E-3</v>
      </c>
      <c r="AH55" s="136">
        <f>SUM(J264:J275)</f>
        <v>1.4517889092473914E-3</v>
      </c>
      <c r="AI55" s="136">
        <f>SUM(X264:X275)</f>
        <v>171.40987455909206</v>
      </c>
      <c r="AJ55" s="136">
        <f>SUM(Y264:Y275)</f>
        <v>2.1586723639005789E-3</v>
      </c>
      <c r="AK55" s="136">
        <f>SUM(Z264:Z275)</f>
        <v>1.4517889092473914E-3</v>
      </c>
      <c r="AL55" s="136">
        <f>SUM(Q264:Q275)</f>
        <v>3119.0348445153118</v>
      </c>
    </row>
    <row r="56" spans="1:38" x14ac:dyDescent="0.2">
      <c r="A56" s="4">
        <v>2</v>
      </c>
      <c r="B56">
        <v>9</v>
      </c>
      <c r="C56" s="119">
        <f t="shared" si="0"/>
        <v>1</v>
      </c>
      <c r="D56" s="115">
        <f>Ecosystem!X50</f>
        <v>130.15496644773776</v>
      </c>
      <c r="E56" s="115">
        <f>Ecosystem!AK50</f>
        <v>1E-3</v>
      </c>
      <c r="F56" s="117">
        <f>Ecosystem!BC50</f>
        <v>1E-3</v>
      </c>
      <c r="H56" s="3">
        <f t="shared" si="1"/>
        <v>17.796025365763843</v>
      </c>
      <c r="I56" s="3">
        <f t="shared" si="2"/>
        <v>1.7988936365838156E-4</v>
      </c>
      <c r="J56" s="3">
        <f t="shared" si="3"/>
        <v>1.209824091039493E-4</v>
      </c>
      <c r="K56" s="3"/>
      <c r="L56" s="3"/>
      <c r="M56" s="9">
        <f t="shared" si="4"/>
        <v>0.8</v>
      </c>
      <c r="N56" s="77">
        <f t="shared" si="13"/>
        <v>298.90133020235487</v>
      </c>
      <c r="O56" s="77">
        <f t="shared" si="5"/>
        <v>5.75645963706821E-3</v>
      </c>
      <c r="P56" s="131">
        <f t="shared" si="6"/>
        <v>3.8714370913263776E-3</v>
      </c>
      <c r="Q56" s="3">
        <f t="shared" si="14"/>
        <v>298.91095809908325</v>
      </c>
      <c r="R56" s="3"/>
      <c r="S56" s="3">
        <f t="shared" si="12"/>
        <v>3.2209915586979333E-3</v>
      </c>
      <c r="T56" s="3">
        <v>0</v>
      </c>
      <c r="U56" s="7">
        <f t="shared" si="7"/>
        <v>0</v>
      </c>
      <c r="V56" s="7">
        <f t="shared" si="8"/>
        <v>0</v>
      </c>
      <c r="X56" s="3">
        <f t="shared" si="9"/>
        <v>17.796025365763843</v>
      </c>
      <c r="Y56" s="3">
        <f t="shared" si="10"/>
        <v>1.7988936365838156E-4</v>
      </c>
      <c r="Z56" s="3">
        <f t="shared" si="11"/>
        <v>1.209824091039493E-4</v>
      </c>
    </row>
    <row r="57" spans="1:38" x14ac:dyDescent="0.2">
      <c r="A57" s="4">
        <v>2</v>
      </c>
      <c r="B57">
        <v>10</v>
      </c>
      <c r="C57" s="119">
        <f t="shared" si="0"/>
        <v>1</v>
      </c>
      <c r="D57" s="115">
        <f>Ecosystem!X51</f>
        <v>128.11253946861765</v>
      </c>
      <c r="E57" s="115">
        <f>Ecosystem!AK51</f>
        <v>1E-3</v>
      </c>
      <c r="F57" s="117">
        <f>Ecosystem!BC51</f>
        <v>1E-3</v>
      </c>
      <c r="H57" s="3">
        <f t="shared" si="1"/>
        <v>17.516765316607469</v>
      </c>
      <c r="I57" s="3">
        <f t="shared" si="2"/>
        <v>1.7988936365838156E-4</v>
      </c>
      <c r="J57" s="3">
        <f t="shared" si="3"/>
        <v>1.209824091039493E-4</v>
      </c>
      <c r="K57" s="3"/>
      <c r="L57" s="3"/>
      <c r="M57" s="9">
        <f t="shared" si="4"/>
        <v>0.8</v>
      </c>
      <c r="N57" s="77">
        <f t="shared" si="13"/>
        <v>294.21088958712636</v>
      </c>
      <c r="O57" s="77">
        <f t="shared" si="5"/>
        <v>5.75645963706821E-3</v>
      </c>
      <c r="P57" s="131">
        <f t="shared" si="6"/>
        <v>3.8714370913263776E-3</v>
      </c>
      <c r="Q57" s="3">
        <f t="shared" si="14"/>
        <v>294.22051748385474</v>
      </c>
      <c r="R57" s="3"/>
      <c r="S57" s="3">
        <f t="shared" si="12"/>
        <v>3.2723403557071494E-3</v>
      </c>
      <c r="T57" s="3">
        <v>0</v>
      </c>
      <c r="U57" s="7">
        <f t="shared" si="7"/>
        <v>0</v>
      </c>
      <c r="V57" s="7">
        <f t="shared" si="8"/>
        <v>0</v>
      </c>
      <c r="X57" s="3">
        <f t="shared" si="9"/>
        <v>17.516765316607469</v>
      </c>
      <c r="Y57" s="3">
        <f t="shared" si="10"/>
        <v>1.7988936365838156E-4</v>
      </c>
      <c r="Z57" s="3">
        <f t="shared" si="11"/>
        <v>1.209824091039493E-4</v>
      </c>
    </row>
    <row r="58" spans="1:38" x14ac:dyDescent="0.2">
      <c r="A58" s="4">
        <v>2</v>
      </c>
      <c r="B58">
        <v>11</v>
      </c>
      <c r="C58" s="119">
        <f t="shared" si="0"/>
        <v>1</v>
      </c>
      <c r="D58" s="115">
        <f>Ecosystem!X52</f>
        <v>127.10659870820211</v>
      </c>
      <c r="E58" s="115">
        <f>Ecosystem!AK52</f>
        <v>1E-3</v>
      </c>
      <c r="F58" s="117">
        <f>Ecosystem!BC52</f>
        <v>1E-3</v>
      </c>
      <c r="H58" s="3">
        <f t="shared" si="1"/>
        <v>17.379223524869548</v>
      </c>
      <c r="I58" s="3">
        <f t="shared" si="2"/>
        <v>1.7988936365838156E-4</v>
      </c>
      <c r="J58" s="3">
        <f t="shared" si="3"/>
        <v>1.209824091039493E-4</v>
      </c>
      <c r="K58" s="3"/>
      <c r="L58" s="3"/>
      <c r="M58" s="9">
        <f t="shared" si="4"/>
        <v>1</v>
      </c>
      <c r="N58" s="77">
        <f t="shared" si="13"/>
        <v>364.87592894345994</v>
      </c>
      <c r="O58" s="77">
        <f t="shared" si="5"/>
        <v>7.1955745463352623E-3</v>
      </c>
      <c r="P58" s="131">
        <f t="shared" si="6"/>
        <v>4.8392963641579719E-3</v>
      </c>
      <c r="Q58" s="3">
        <f t="shared" si="14"/>
        <v>364.88796381437044</v>
      </c>
      <c r="R58" s="3"/>
      <c r="S58" s="3">
        <f t="shared" si="12"/>
        <v>3.2982372958225985E-3</v>
      </c>
      <c r="T58" s="3">
        <v>0</v>
      </c>
      <c r="U58" s="7">
        <f t="shared" si="7"/>
        <v>0</v>
      </c>
      <c r="V58" s="7">
        <f t="shared" si="8"/>
        <v>0</v>
      </c>
      <c r="X58" s="3">
        <f t="shared" si="9"/>
        <v>17.379223524869548</v>
      </c>
      <c r="Y58" s="3">
        <f t="shared" si="10"/>
        <v>1.7988936365838156E-4</v>
      </c>
      <c r="Z58" s="3">
        <f t="shared" si="11"/>
        <v>1.209824091039493E-4</v>
      </c>
    </row>
    <row r="59" spans="1:38" x14ac:dyDescent="0.2">
      <c r="A59" s="5">
        <v>2</v>
      </c>
      <c r="B59" s="2">
        <v>12</v>
      </c>
      <c r="C59" s="119">
        <f t="shared" si="0"/>
        <v>1</v>
      </c>
      <c r="D59" s="115">
        <f>Ecosystem!X53</f>
        <v>127.07433048991403</v>
      </c>
      <c r="E59" s="115">
        <f>Ecosystem!AK53</f>
        <v>1E-3</v>
      </c>
      <c r="F59" s="117">
        <f>Ecosystem!BC53</f>
        <v>1E-3</v>
      </c>
      <c r="H59" s="3">
        <f t="shared" si="1"/>
        <v>17.374811507050826</v>
      </c>
      <c r="I59" s="3">
        <f t="shared" si="2"/>
        <v>1.7988936365838156E-4</v>
      </c>
      <c r="J59" s="3">
        <f t="shared" si="3"/>
        <v>1.209824091039493E-4</v>
      </c>
      <c r="K59" s="3"/>
      <c r="L59" s="3"/>
      <c r="M59" s="9">
        <f t="shared" si="4"/>
        <v>1</v>
      </c>
      <c r="N59" s="77">
        <f t="shared" si="13"/>
        <v>364.78329884995674</v>
      </c>
      <c r="O59" s="77">
        <f t="shared" si="5"/>
        <v>7.1955745463352623E-3</v>
      </c>
      <c r="P59" s="131">
        <f t="shared" si="6"/>
        <v>4.8392963641579719E-3</v>
      </c>
      <c r="Q59" s="3">
        <f t="shared" si="14"/>
        <v>364.79533372086723</v>
      </c>
      <c r="R59" s="3"/>
      <c r="S59" s="3">
        <f t="shared" si="12"/>
        <v>3.2990747956502188E-3</v>
      </c>
      <c r="T59" s="3">
        <v>0</v>
      </c>
      <c r="U59" s="7">
        <f t="shared" si="7"/>
        <v>0</v>
      </c>
      <c r="V59" s="7">
        <f t="shared" si="8"/>
        <v>0</v>
      </c>
      <c r="X59" s="3">
        <f t="shared" si="9"/>
        <v>17.374811507050826</v>
      </c>
      <c r="Y59" s="3">
        <f t="shared" si="10"/>
        <v>1.7988936365838156E-4</v>
      </c>
      <c r="Z59" s="3">
        <f t="shared" si="11"/>
        <v>1.209824091039493E-4</v>
      </c>
    </row>
    <row r="60" spans="1:38" x14ac:dyDescent="0.2">
      <c r="A60" s="3">
        <v>3</v>
      </c>
      <c r="B60">
        <v>1</v>
      </c>
      <c r="C60" s="119">
        <f t="shared" si="0"/>
        <v>1</v>
      </c>
      <c r="D60" s="115">
        <f>Ecosystem!X54</f>
        <v>127.65950928770491</v>
      </c>
      <c r="E60" s="115">
        <f>Ecosystem!AK54</f>
        <v>1E-3</v>
      </c>
      <c r="F60" s="117">
        <f>Ecosystem!BC54</f>
        <v>1E-3</v>
      </c>
      <c r="H60" s="3">
        <f t="shared" si="1"/>
        <v>17.454822719939692</v>
      </c>
      <c r="I60" s="3">
        <f t="shared" si="2"/>
        <v>1.7988936365838156E-4</v>
      </c>
      <c r="J60" s="3">
        <f t="shared" si="3"/>
        <v>1.209824091039493E-4</v>
      </c>
      <c r="K60" s="3"/>
      <c r="L60" s="3"/>
      <c r="M60" s="9">
        <f t="shared" si="4"/>
        <v>1</v>
      </c>
      <c r="N60" s="77">
        <f t="shared" si="13"/>
        <v>366.46313026399781</v>
      </c>
      <c r="O60" s="77">
        <f t="shared" si="5"/>
        <v>7.1955745463352623E-3</v>
      </c>
      <c r="P60" s="131">
        <f t="shared" si="6"/>
        <v>4.8392963641579719E-3</v>
      </c>
      <c r="Q60" s="3">
        <f t="shared" si="14"/>
        <v>366.47516513490831</v>
      </c>
      <c r="R60" s="3"/>
      <c r="S60" s="3">
        <f t="shared" si="12"/>
        <v>3.2839526536710636E-3</v>
      </c>
      <c r="T60" s="3">
        <v>0</v>
      </c>
      <c r="U60" s="7">
        <f t="shared" si="7"/>
        <v>0</v>
      </c>
      <c r="V60" s="7">
        <f t="shared" si="8"/>
        <v>0</v>
      </c>
      <c r="X60" s="3">
        <f t="shared" si="9"/>
        <v>17.454822719939692</v>
      </c>
      <c r="Y60" s="3">
        <f t="shared" si="10"/>
        <v>1.7988936365838156E-4</v>
      </c>
      <c r="Z60" s="3">
        <f t="shared" si="11"/>
        <v>1.209824091039493E-4</v>
      </c>
    </row>
    <row r="61" spans="1:38" x14ac:dyDescent="0.2">
      <c r="A61" s="3">
        <v>3</v>
      </c>
      <c r="B61">
        <v>2</v>
      </c>
      <c r="C61" s="119">
        <f t="shared" si="0"/>
        <v>1</v>
      </c>
      <c r="D61" s="115">
        <f>Ecosystem!X55</f>
        <v>128.38466464168795</v>
      </c>
      <c r="E61" s="115">
        <f>Ecosystem!AK55</f>
        <v>1E-3</v>
      </c>
      <c r="F61" s="117">
        <f>Ecosystem!BC55</f>
        <v>1E-3</v>
      </c>
      <c r="H61" s="3">
        <f t="shared" si="1"/>
        <v>17.553972859391216</v>
      </c>
      <c r="I61" s="3">
        <f t="shared" si="2"/>
        <v>1.7988936365838156E-4</v>
      </c>
      <c r="J61" s="3">
        <f t="shared" si="3"/>
        <v>1.209824091039493E-4</v>
      </c>
      <c r="K61" s="3"/>
      <c r="L61" s="3"/>
      <c r="M61" s="9">
        <f t="shared" si="4"/>
        <v>1</v>
      </c>
      <c r="N61" s="77">
        <f t="shared" si="13"/>
        <v>368.54478248427557</v>
      </c>
      <c r="O61" s="77">
        <f t="shared" si="5"/>
        <v>7.1955745463352623E-3</v>
      </c>
      <c r="P61" s="131">
        <f t="shared" si="6"/>
        <v>4.8392963641579719E-3</v>
      </c>
      <c r="Q61" s="3">
        <f t="shared" si="14"/>
        <v>368.55681735518607</v>
      </c>
      <c r="R61" s="3"/>
      <c r="S61" s="3">
        <f t="shared" si="12"/>
        <v>3.2654045031257615E-3</v>
      </c>
      <c r="T61" s="3">
        <v>0</v>
      </c>
      <c r="U61" s="7">
        <f t="shared" si="7"/>
        <v>0</v>
      </c>
      <c r="V61" s="7">
        <f t="shared" si="8"/>
        <v>0</v>
      </c>
      <c r="X61" s="3">
        <f t="shared" si="9"/>
        <v>17.553972859391216</v>
      </c>
      <c r="Y61" s="3">
        <f t="shared" si="10"/>
        <v>1.7988936365838156E-4</v>
      </c>
      <c r="Z61" s="3">
        <f t="shared" si="11"/>
        <v>1.209824091039493E-4</v>
      </c>
    </row>
    <row r="62" spans="1:38" x14ac:dyDescent="0.2">
      <c r="A62" s="3">
        <v>3</v>
      </c>
      <c r="B62">
        <v>3</v>
      </c>
      <c r="C62" s="119">
        <f t="shared" si="0"/>
        <v>1</v>
      </c>
      <c r="D62" s="115">
        <f>Ecosystem!X56</f>
        <v>128.86018126091415</v>
      </c>
      <c r="E62" s="115">
        <f>Ecosystem!AK56</f>
        <v>1E-3</v>
      </c>
      <c r="F62" s="117">
        <f>Ecosystem!BC56</f>
        <v>1E-3</v>
      </c>
      <c r="H62" s="3">
        <f t="shared" si="1"/>
        <v>17.618990015851317</v>
      </c>
      <c r="I62" s="3">
        <f t="shared" si="2"/>
        <v>1.7988936365838156E-4</v>
      </c>
      <c r="J62" s="3">
        <f t="shared" si="3"/>
        <v>1.209824091039493E-4</v>
      </c>
      <c r="K62" s="3"/>
      <c r="L62" s="3"/>
      <c r="M62" s="9">
        <f t="shared" si="4"/>
        <v>0.8</v>
      </c>
      <c r="N62" s="77">
        <f t="shared" si="13"/>
        <v>295.92785154663807</v>
      </c>
      <c r="O62" s="77">
        <f t="shared" si="5"/>
        <v>5.75645963706821E-3</v>
      </c>
      <c r="P62" s="131">
        <f t="shared" si="6"/>
        <v>3.8714370913263776E-3</v>
      </c>
      <c r="Q62" s="3">
        <f t="shared" si="14"/>
        <v>295.93747944336644</v>
      </c>
      <c r="R62" s="3"/>
      <c r="S62" s="3">
        <f t="shared" si="12"/>
        <v>3.2533549810939305E-3</v>
      </c>
      <c r="T62" s="3">
        <v>0</v>
      </c>
      <c r="U62" s="7">
        <f t="shared" si="7"/>
        <v>0</v>
      </c>
      <c r="V62" s="7">
        <f t="shared" si="8"/>
        <v>0</v>
      </c>
      <c r="X62" s="3">
        <f t="shared" si="9"/>
        <v>17.618990015851317</v>
      </c>
      <c r="Y62" s="3">
        <f t="shared" si="10"/>
        <v>1.7988936365838156E-4</v>
      </c>
      <c r="Z62" s="3">
        <f t="shared" si="11"/>
        <v>1.209824091039493E-4</v>
      </c>
    </row>
    <row r="63" spans="1:38" x14ac:dyDescent="0.2">
      <c r="A63" s="3">
        <v>3</v>
      </c>
      <c r="B63">
        <v>4</v>
      </c>
      <c r="C63" s="119">
        <f t="shared" si="0"/>
        <v>1</v>
      </c>
      <c r="D63" s="115">
        <f>Ecosystem!X57</f>
        <v>128.90937223520393</v>
      </c>
      <c r="E63" s="115">
        <f>Ecosystem!AK57</f>
        <v>1E-3</v>
      </c>
      <c r="F63" s="117">
        <f>Ecosystem!BC57</f>
        <v>1E-3</v>
      </c>
      <c r="H63" s="3">
        <f t="shared" si="1"/>
        <v>17.625715873881322</v>
      </c>
      <c r="I63" s="3">
        <f t="shared" si="2"/>
        <v>1.7988936365838156E-4</v>
      </c>
      <c r="J63" s="3">
        <f t="shared" si="3"/>
        <v>1.209824091039493E-4</v>
      </c>
      <c r="K63" s="3"/>
      <c r="L63" s="3"/>
      <c r="M63" s="9">
        <f t="shared" si="4"/>
        <v>0.8</v>
      </c>
      <c r="N63" s="77">
        <f t="shared" si="13"/>
        <v>296.04081878907573</v>
      </c>
      <c r="O63" s="77">
        <f t="shared" si="5"/>
        <v>5.75645963706821E-3</v>
      </c>
      <c r="P63" s="131">
        <f t="shared" si="6"/>
        <v>3.8714370913263776E-3</v>
      </c>
      <c r="Q63" s="3">
        <f t="shared" si="14"/>
        <v>296.0504466858041</v>
      </c>
      <c r="R63" s="3"/>
      <c r="S63" s="3">
        <f t="shared" si="12"/>
        <v>3.2521135624607234E-3</v>
      </c>
      <c r="T63" s="3">
        <v>0</v>
      </c>
      <c r="U63" s="7">
        <f t="shared" si="7"/>
        <v>0</v>
      </c>
      <c r="V63" s="7">
        <f t="shared" si="8"/>
        <v>0</v>
      </c>
      <c r="X63" s="3">
        <f t="shared" si="9"/>
        <v>17.625715873881322</v>
      </c>
      <c r="Y63" s="3">
        <f t="shared" si="10"/>
        <v>1.7988936365838156E-4</v>
      </c>
      <c r="Z63" s="3">
        <f t="shared" si="11"/>
        <v>1.209824091039493E-4</v>
      </c>
    </row>
    <row r="64" spans="1:38" x14ac:dyDescent="0.2">
      <c r="A64" s="3">
        <v>3</v>
      </c>
      <c r="B64">
        <v>5</v>
      </c>
      <c r="C64" s="119">
        <f t="shared" si="0"/>
        <v>1</v>
      </c>
      <c r="D64" s="115">
        <f>Ecosystem!X58</f>
        <v>128.55912745754509</v>
      </c>
      <c r="E64" s="115">
        <f>Ecosystem!AK58</f>
        <v>1E-3</v>
      </c>
      <c r="F64" s="117">
        <f>Ecosystem!BC58</f>
        <v>1E-3</v>
      </c>
      <c r="H64" s="3">
        <f t="shared" si="1"/>
        <v>17.57782707549309</v>
      </c>
      <c r="I64" s="3">
        <f t="shared" si="2"/>
        <v>1.7988936365838156E-4</v>
      </c>
      <c r="J64" s="3">
        <f t="shared" si="3"/>
        <v>1.209824091039493E-4</v>
      </c>
      <c r="K64" s="3"/>
      <c r="L64" s="3"/>
      <c r="M64" s="9">
        <f t="shared" si="4"/>
        <v>0.8</v>
      </c>
      <c r="N64" s="77">
        <f t="shared" si="13"/>
        <v>295.2364804468989</v>
      </c>
      <c r="O64" s="77">
        <f t="shared" si="5"/>
        <v>5.75645963706821E-3</v>
      </c>
      <c r="P64" s="131">
        <f t="shared" si="6"/>
        <v>3.8714370913263776E-3</v>
      </c>
      <c r="Q64" s="3">
        <f t="shared" si="14"/>
        <v>295.24610834362727</v>
      </c>
      <c r="R64" s="3"/>
      <c r="S64" s="3">
        <f t="shared" si="12"/>
        <v>3.2609732884909003E-3</v>
      </c>
      <c r="T64" s="3">
        <v>0</v>
      </c>
      <c r="U64" s="7">
        <f t="shared" si="7"/>
        <v>0</v>
      </c>
      <c r="V64" s="7">
        <f t="shared" si="8"/>
        <v>0</v>
      </c>
      <c r="X64" s="3">
        <f t="shared" si="9"/>
        <v>17.57782707549309</v>
      </c>
      <c r="Y64" s="3">
        <f t="shared" si="10"/>
        <v>1.7988936365838156E-4</v>
      </c>
      <c r="Z64" s="3">
        <f t="shared" si="11"/>
        <v>1.209824091039493E-4</v>
      </c>
    </row>
    <row r="65" spans="1:26" x14ac:dyDescent="0.2">
      <c r="A65" s="3">
        <v>3</v>
      </c>
      <c r="B65">
        <v>6</v>
      </c>
      <c r="C65" s="119">
        <f t="shared" si="0"/>
        <v>1</v>
      </c>
      <c r="D65" s="115">
        <f>Ecosystem!X59</f>
        <v>127.95311435674726</v>
      </c>
      <c r="E65" s="115">
        <f>Ecosystem!AK59</f>
        <v>1E-3</v>
      </c>
      <c r="F65" s="117">
        <f>Ecosystem!BC59</f>
        <v>1E-3</v>
      </c>
      <c r="H65" s="3">
        <f t="shared" si="1"/>
        <v>17.49496719847016</v>
      </c>
      <c r="I65" s="3">
        <f t="shared" si="2"/>
        <v>1.7988936365838156E-4</v>
      </c>
      <c r="J65" s="3">
        <f t="shared" si="3"/>
        <v>1.209824091039493E-4</v>
      </c>
      <c r="K65" s="3"/>
      <c r="L65" s="3"/>
      <c r="M65" s="9">
        <f t="shared" si="4"/>
        <v>0.8</v>
      </c>
      <c r="N65" s="77">
        <f t="shared" si="13"/>
        <v>293.84476926681685</v>
      </c>
      <c r="O65" s="77">
        <f t="shared" si="5"/>
        <v>5.75645963706821E-3</v>
      </c>
      <c r="P65" s="131">
        <f t="shared" si="6"/>
        <v>3.8714370913263776E-3</v>
      </c>
      <c r="Q65" s="3">
        <f t="shared" si="14"/>
        <v>293.85439716354523</v>
      </c>
      <c r="R65" s="3"/>
      <c r="S65" s="3">
        <f t="shared" si="12"/>
        <v>3.2764174439207606E-3</v>
      </c>
      <c r="T65" s="3">
        <v>0</v>
      </c>
      <c r="U65" s="7">
        <f t="shared" si="7"/>
        <v>0</v>
      </c>
      <c r="V65" s="7">
        <f t="shared" si="8"/>
        <v>0</v>
      </c>
      <c r="X65" s="3">
        <f t="shared" si="9"/>
        <v>17.49496719847016</v>
      </c>
      <c r="Y65" s="3">
        <f t="shared" si="10"/>
        <v>1.7988936365838156E-4</v>
      </c>
      <c r="Z65" s="3">
        <f t="shared" si="11"/>
        <v>1.209824091039493E-4</v>
      </c>
    </row>
    <row r="66" spans="1:26" x14ac:dyDescent="0.2">
      <c r="A66" s="3">
        <v>3</v>
      </c>
      <c r="B66">
        <v>7</v>
      </c>
      <c r="C66" s="119">
        <f t="shared" si="0"/>
        <v>1</v>
      </c>
      <c r="D66" s="115">
        <f>Ecosystem!X60</f>
        <v>127.26097048800179</v>
      </c>
      <c r="E66" s="115">
        <f>Ecosystem!AK60</f>
        <v>1E-3</v>
      </c>
      <c r="F66" s="117">
        <f>Ecosystem!BC60</f>
        <v>1E-3</v>
      </c>
      <c r="H66" s="3">
        <f t="shared" si="1"/>
        <v>17.400330703366468</v>
      </c>
      <c r="I66" s="3">
        <f t="shared" si="2"/>
        <v>1.7988936365838156E-4</v>
      </c>
      <c r="J66" s="3">
        <f t="shared" si="3"/>
        <v>1.209824091039493E-4</v>
      </c>
      <c r="K66" s="3"/>
      <c r="L66" s="3"/>
      <c r="M66" s="9">
        <f t="shared" si="4"/>
        <v>0.8</v>
      </c>
      <c r="N66" s="77">
        <f t="shared" si="13"/>
        <v>292.25525848051507</v>
      </c>
      <c r="O66" s="77">
        <f t="shared" si="5"/>
        <v>5.75645963706821E-3</v>
      </c>
      <c r="P66" s="131">
        <f t="shared" si="6"/>
        <v>3.8714370913263776E-3</v>
      </c>
      <c r="Q66" s="3">
        <f t="shared" si="14"/>
        <v>292.26488637724344</v>
      </c>
      <c r="R66" s="3"/>
      <c r="S66" s="3">
        <f t="shared" si="12"/>
        <v>3.294236556343377E-3</v>
      </c>
      <c r="T66" s="3">
        <v>0</v>
      </c>
      <c r="U66" s="7">
        <f t="shared" si="7"/>
        <v>0</v>
      </c>
      <c r="V66" s="7">
        <f t="shared" si="8"/>
        <v>0</v>
      </c>
      <c r="X66" s="3">
        <f t="shared" si="9"/>
        <v>17.400330703366468</v>
      </c>
      <c r="Y66" s="3">
        <f t="shared" si="10"/>
        <v>1.7988936365838156E-4</v>
      </c>
      <c r="Z66" s="3">
        <f t="shared" si="11"/>
        <v>1.209824091039493E-4</v>
      </c>
    </row>
    <row r="67" spans="1:26" x14ac:dyDescent="0.2">
      <c r="A67" s="3">
        <v>3</v>
      </c>
      <c r="B67">
        <v>8</v>
      </c>
      <c r="C67" s="119">
        <f t="shared" si="0"/>
        <v>1</v>
      </c>
      <c r="D67" s="115">
        <f>Ecosystem!X61</f>
        <v>126.61697804173134</v>
      </c>
      <c r="E67" s="115">
        <f>Ecosystem!AK61</f>
        <v>1E-3</v>
      </c>
      <c r="F67" s="117">
        <f>Ecosystem!BC61</f>
        <v>1E-3</v>
      </c>
      <c r="H67" s="3">
        <f t="shared" si="1"/>
        <v>17.312277928877904</v>
      </c>
      <c r="I67" s="3">
        <f t="shared" si="2"/>
        <v>1.7988936365838156E-4</v>
      </c>
      <c r="J67" s="3">
        <f t="shared" si="3"/>
        <v>1.209824091039493E-4</v>
      </c>
      <c r="K67" s="3"/>
      <c r="L67" s="3"/>
      <c r="M67" s="9">
        <f t="shared" si="4"/>
        <v>0.8</v>
      </c>
      <c r="N67" s="77">
        <f t="shared" si="13"/>
        <v>290.77632760231614</v>
      </c>
      <c r="O67" s="77">
        <f t="shared" si="5"/>
        <v>5.75645963706821E-3</v>
      </c>
      <c r="P67" s="131">
        <f t="shared" si="6"/>
        <v>3.8714370913263776E-3</v>
      </c>
      <c r="Q67" s="3">
        <f t="shared" si="14"/>
        <v>290.78595549904452</v>
      </c>
      <c r="R67" s="3"/>
      <c r="S67" s="3">
        <f t="shared" si="12"/>
        <v>3.3109909699288154E-3</v>
      </c>
      <c r="T67" s="3">
        <v>0</v>
      </c>
      <c r="U67" s="7">
        <f t="shared" si="7"/>
        <v>0</v>
      </c>
      <c r="V67" s="7">
        <f t="shared" si="8"/>
        <v>0</v>
      </c>
      <c r="X67" s="3">
        <f t="shared" si="9"/>
        <v>17.312277928877904</v>
      </c>
      <c r="Y67" s="3">
        <f t="shared" si="10"/>
        <v>1.7988936365838156E-4</v>
      </c>
      <c r="Z67" s="3">
        <f t="shared" si="11"/>
        <v>1.209824091039493E-4</v>
      </c>
    </row>
    <row r="68" spans="1:26" x14ac:dyDescent="0.2">
      <c r="A68" s="3">
        <v>3</v>
      </c>
      <c r="B68">
        <v>9</v>
      </c>
      <c r="C68" s="119">
        <f t="shared" si="0"/>
        <v>1</v>
      </c>
      <c r="D68" s="115">
        <f>Ecosystem!X62</f>
        <v>126.09151816989737</v>
      </c>
      <c r="E68" s="115">
        <f>Ecosystem!AK62</f>
        <v>1E-3</v>
      </c>
      <c r="F68" s="117">
        <f>Ecosystem!BC62</f>
        <v>1E-3</v>
      </c>
      <c r="H68" s="3">
        <f t="shared" si="1"/>
        <v>17.240432055738648</v>
      </c>
      <c r="I68" s="3">
        <f t="shared" si="2"/>
        <v>1.7988936365838156E-4</v>
      </c>
      <c r="J68" s="3">
        <f t="shared" si="3"/>
        <v>1.209824091039493E-4</v>
      </c>
      <c r="K68" s="3"/>
      <c r="L68" s="3"/>
      <c r="M68" s="9">
        <f t="shared" si="4"/>
        <v>0.8</v>
      </c>
      <c r="N68" s="77">
        <f t="shared" si="13"/>
        <v>289.56960719090409</v>
      </c>
      <c r="O68" s="77">
        <f t="shared" si="5"/>
        <v>5.75645963706821E-3</v>
      </c>
      <c r="P68" s="131">
        <f t="shared" si="6"/>
        <v>3.8714370913263776E-3</v>
      </c>
      <c r="Q68" s="3">
        <f t="shared" si="14"/>
        <v>289.57923508763247</v>
      </c>
      <c r="R68" s="3"/>
      <c r="S68" s="3">
        <f t="shared" si="12"/>
        <v>3.3247883694012088E-3</v>
      </c>
      <c r="T68" s="3">
        <v>0</v>
      </c>
      <c r="U68" s="7">
        <f t="shared" si="7"/>
        <v>0</v>
      </c>
      <c r="V68" s="7">
        <f t="shared" si="8"/>
        <v>0</v>
      </c>
      <c r="X68" s="3">
        <f t="shared" si="9"/>
        <v>17.240432055738648</v>
      </c>
      <c r="Y68" s="3">
        <f t="shared" si="10"/>
        <v>1.7988936365838156E-4</v>
      </c>
      <c r="Z68" s="3">
        <f t="shared" si="11"/>
        <v>1.209824091039493E-4</v>
      </c>
    </row>
    <row r="69" spans="1:26" x14ac:dyDescent="0.2">
      <c r="A69" s="3">
        <v>3</v>
      </c>
      <c r="B69">
        <v>10</v>
      </c>
      <c r="C69" s="119">
        <f t="shared" si="0"/>
        <v>1</v>
      </c>
      <c r="D69" s="115">
        <f>Ecosystem!X63</f>
        <v>125.68925783313129</v>
      </c>
      <c r="E69" s="115">
        <f>Ecosystem!AK63</f>
        <v>1E-3</v>
      </c>
      <c r="F69" s="117">
        <f>Ecosystem!BC63</f>
        <v>1E-3</v>
      </c>
      <c r="H69" s="3">
        <f t="shared" si="1"/>
        <v>17.185431195209791</v>
      </c>
      <c r="I69" s="3">
        <f t="shared" si="2"/>
        <v>1.7988936365838156E-4</v>
      </c>
      <c r="J69" s="3">
        <f t="shared" si="3"/>
        <v>1.209824091039493E-4</v>
      </c>
      <c r="K69" s="3"/>
      <c r="L69" s="3"/>
      <c r="M69" s="9">
        <f t="shared" si="4"/>
        <v>0.8</v>
      </c>
      <c r="N69" s="77">
        <f t="shared" si="13"/>
        <v>288.64581493749586</v>
      </c>
      <c r="O69" s="77">
        <f t="shared" si="5"/>
        <v>5.75645963706821E-3</v>
      </c>
      <c r="P69" s="131">
        <f t="shared" si="6"/>
        <v>3.8714370913263776E-3</v>
      </c>
      <c r="Q69" s="3">
        <f t="shared" si="14"/>
        <v>288.65544283422423</v>
      </c>
      <c r="R69" s="3"/>
      <c r="S69" s="3">
        <f t="shared" si="12"/>
        <v>3.3354287845263051E-3</v>
      </c>
      <c r="T69" s="3">
        <v>0</v>
      </c>
      <c r="U69" s="7">
        <f t="shared" si="7"/>
        <v>0</v>
      </c>
      <c r="V69" s="7">
        <f t="shared" si="8"/>
        <v>0</v>
      </c>
      <c r="X69" s="3">
        <f t="shared" si="9"/>
        <v>17.185431195209791</v>
      </c>
      <c r="Y69" s="3">
        <f t="shared" si="10"/>
        <v>1.7988936365838156E-4</v>
      </c>
      <c r="Z69" s="3">
        <f t="shared" si="11"/>
        <v>1.209824091039493E-4</v>
      </c>
    </row>
    <row r="70" spans="1:26" x14ac:dyDescent="0.2">
      <c r="A70" s="3">
        <v>3</v>
      </c>
      <c r="B70">
        <v>11</v>
      </c>
      <c r="C70" s="119">
        <f t="shared" si="0"/>
        <v>1</v>
      </c>
      <c r="D70" s="115">
        <f>Ecosystem!X64</f>
        <v>125.36666053464688</v>
      </c>
      <c r="E70" s="115">
        <f>Ecosystem!AK64</f>
        <v>1E-3</v>
      </c>
      <c r="F70" s="117">
        <f>Ecosystem!BC64</f>
        <v>1E-3</v>
      </c>
      <c r="H70" s="3">
        <f t="shared" si="1"/>
        <v>17.14132262322487</v>
      </c>
      <c r="I70" s="3">
        <f t="shared" si="2"/>
        <v>1.7988936365838156E-4</v>
      </c>
      <c r="J70" s="3">
        <f t="shared" si="3"/>
        <v>1.209824091039493E-4</v>
      </c>
      <c r="K70" s="3"/>
      <c r="L70" s="3"/>
      <c r="M70" s="9">
        <f t="shared" si="4"/>
        <v>1</v>
      </c>
      <c r="N70" s="77">
        <f t="shared" si="13"/>
        <v>359.88121140847494</v>
      </c>
      <c r="O70" s="77">
        <f t="shared" si="5"/>
        <v>7.1955745463352623E-3</v>
      </c>
      <c r="P70" s="131">
        <f t="shared" si="6"/>
        <v>4.8392963641579719E-3</v>
      </c>
      <c r="Q70" s="3">
        <f t="shared" si="14"/>
        <v>359.89324627938544</v>
      </c>
      <c r="R70" s="3"/>
      <c r="S70" s="3">
        <f t="shared" si="12"/>
        <v>3.3440113241665426E-3</v>
      </c>
      <c r="T70" s="3">
        <v>0</v>
      </c>
      <c r="U70" s="7">
        <f t="shared" si="7"/>
        <v>0</v>
      </c>
      <c r="V70" s="7">
        <f t="shared" si="8"/>
        <v>0</v>
      </c>
      <c r="X70" s="3">
        <f t="shared" si="9"/>
        <v>17.14132262322487</v>
      </c>
      <c r="Y70" s="3">
        <f t="shared" si="10"/>
        <v>1.7988936365838156E-4</v>
      </c>
      <c r="Z70" s="3">
        <f t="shared" si="11"/>
        <v>1.209824091039493E-4</v>
      </c>
    </row>
    <row r="71" spans="1:26" x14ac:dyDescent="0.2">
      <c r="A71" s="1">
        <v>3</v>
      </c>
      <c r="B71" s="2">
        <v>12</v>
      </c>
      <c r="C71" s="119">
        <f t="shared" si="0"/>
        <v>1</v>
      </c>
      <c r="D71" s="115">
        <f>Ecosystem!X65</f>
        <v>125.05982708046837</v>
      </c>
      <c r="E71" s="115">
        <f>Ecosystem!AK65</f>
        <v>1E-3</v>
      </c>
      <c r="F71" s="117">
        <f>Ecosystem!BC65</f>
        <v>1E-3</v>
      </c>
      <c r="H71" s="3">
        <f t="shared" si="1"/>
        <v>17.099369434017767</v>
      </c>
      <c r="I71" s="3">
        <f t="shared" si="2"/>
        <v>1.7988936365838156E-4</v>
      </c>
      <c r="J71" s="3">
        <f t="shared" si="3"/>
        <v>1.209824091039493E-4</v>
      </c>
      <c r="K71" s="3"/>
      <c r="L71" s="3"/>
      <c r="M71" s="9">
        <f t="shared" si="4"/>
        <v>1</v>
      </c>
      <c r="N71" s="77">
        <f t="shared" si="13"/>
        <v>359.00040629873132</v>
      </c>
      <c r="O71" s="77">
        <f t="shared" si="5"/>
        <v>7.1955745463352623E-3</v>
      </c>
      <c r="P71" s="131">
        <f t="shared" si="6"/>
        <v>4.8392963641579719E-3</v>
      </c>
      <c r="Q71" s="3">
        <f t="shared" si="14"/>
        <v>359.01244116964182</v>
      </c>
      <c r="R71" s="3"/>
      <c r="S71" s="3">
        <f t="shared" si="12"/>
        <v>3.3522155586821222E-3</v>
      </c>
      <c r="T71" s="3">
        <v>0</v>
      </c>
      <c r="U71" s="7">
        <f t="shared" si="7"/>
        <v>0</v>
      </c>
      <c r="V71" s="7">
        <f t="shared" si="8"/>
        <v>0</v>
      </c>
      <c r="X71" s="3">
        <f t="shared" si="9"/>
        <v>17.099369434017767</v>
      </c>
      <c r="Y71" s="3">
        <f t="shared" si="10"/>
        <v>1.7988936365838156E-4</v>
      </c>
      <c r="Z71" s="3">
        <f t="shared" si="11"/>
        <v>1.209824091039493E-4</v>
      </c>
    </row>
    <row r="72" spans="1:26" x14ac:dyDescent="0.2">
      <c r="A72" s="4">
        <v>4</v>
      </c>
      <c r="B72">
        <v>1</v>
      </c>
      <c r="C72" s="119">
        <f t="shared" si="0"/>
        <v>1</v>
      </c>
      <c r="D72" s="115">
        <f>Ecosystem!X66</f>
        <v>124.71200510314566</v>
      </c>
      <c r="E72" s="115">
        <f>Ecosystem!AK66</f>
        <v>1E-3</v>
      </c>
      <c r="F72" s="117">
        <f>Ecosystem!BC66</f>
        <v>1E-3</v>
      </c>
      <c r="H72" s="3">
        <f t="shared" si="1"/>
        <v>17.051811903943104</v>
      </c>
      <c r="I72" s="3">
        <f t="shared" si="2"/>
        <v>1.7988936365838156E-4</v>
      </c>
      <c r="J72" s="3">
        <f t="shared" si="3"/>
        <v>1.209824091039493E-4</v>
      </c>
      <c r="K72" s="3"/>
      <c r="L72" s="3"/>
      <c r="M72" s="9">
        <f t="shared" si="4"/>
        <v>1</v>
      </c>
      <c r="N72" s="77">
        <f t="shared" si="13"/>
        <v>358.00193833269026</v>
      </c>
      <c r="O72" s="77">
        <f t="shared" si="5"/>
        <v>7.1955745463352623E-3</v>
      </c>
      <c r="P72" s="131">
        <f t="shared" si="6"/>
        <v>4.8392963641579719E-3</v>
      </c>
      <c r="Q72" s="3">
        <f t="shared" si="14"/>
        <v>358.01397320360076</v>
      </c>
      <c r="R72" s="3"/>
      <c r="S72" s="3">
        <f t="shared" si="12"/>
        <v>3.3615645788353248E-3</v>
      </c>
      <c r="T72" s="3">
        <v>0</v>
      </c>
      <c r="U72" s="7">
        <f t="shared" si="7"/>
        <v>0</v>
      </c>
      <c r="V72" s="7">
        <f t="shared" si="8"/>
        <v>0</v>
      </c>
      <c r="X72" s="3">
        <f t="shared" si="9"/>
        <v>17.051811903943104</v>
      </c>
      <c r="Y72" s="3">
        <f t="shared" si="10"/>
        <v>1.7988936365838156E-4</v>
      </c>
      <c r="Z72" s="3">
        <f t="shared" si="11"/>
        <v>1.209824091039493E-4</v>
      </c>
    </row>
    <row r="73" spans="1:26" x14ac:dyDescent="0.2">
      <c r="A73" s="4">
        <v>4</v>
      </c>
      <c r="B73">
        <v>2</v>
      </c>
      <c r="C73" s="119">
        <f t="shared" si="0"/>
        <v>1</v>
      </c>
      <c r="D73" s="115">
        <f>Ecosystem!X67</f>
        <v>124.29158523692485</v>
      </c>
      <c r="E73" s="115">
        <f>Ecosystem!AK67</f>
        <v>1E-3</v>
      </c>
      <c r="F73" s="117">
        <f>Ecosystem!BC67</f>
        <v>1E-3</v>
      </c>
      <c r="H73" s="3">
        <f t="shared" si="1"/>
        <v>16.994328099769248</v>
      </c>
      <c r="I73" s="3">
        <f t="shared" si="2"/>
        <v>1.7988936365838156E-4</v>
      </c>
      <c r="J73" s="3">
        <f t="shared" si="3"/>
        <v>1.209824091039493E-4</v>
      </c>
      <c r="K73" s="3"/>
      <c r="L73" s="3"/>
      <c r="M73" s="9">
        <f t="shared" si="4"/>
        <v>1</v>
      </c>
      <c r="N73" s="77">
        <f t="shared" si="13"/>
        <v>356.79506873825039</v>
      </c>
      <c r="O73" s="77">
        <f t="shared" si="5"/>
        <v>7.1955745463352623E-3</v>
      </c>
      <c r="P73" s="131">
        <f t="shared" si="6"/>
        <v>4.8392963641579719E-3</v>
      </c>
      <c r="Q73" s="3">
        <f t="shared" si="14"/>
        <v>356.80710360916089</v>
      </c>
      <c r="R73" s="3"/>
      <c r="S73" s="3">
        <f t="shared" si="12"/>
        <v>3.3729347843018233E-3</v>
      </c>
      <c r="T73" s="3">
        <v>0</v>
      </c>
      <c r="U73" s="7">
        <f t="shared" si="7"/>
        <v>0</v>
      </c>
      <c r="V73" s="7">
        <f t="shared" si="8"/>
        <v>0</v>
      </c>
      <c r="X73" s="3">
        <f t="shared" si="9"/>
        <v>16.994328099769248</v>
      </c>
      <c r="Y73" s="3">
        <f t="shared" si="10"/>
        <v>1.7988936365838156E-4</v>
      </c>
      <c r="Z73" s="3">
        <f t="shared" si="11"/>
        <v>1.209824091039493E-4</v>
      </c>
    </row>
    <row r="74" spans="1:26" x14ac:dyDescent="0.2">
      <c r="A74" s="4">
        <v>4</v>
      </c>
      <c r="B74">
        <v>3</v>
      </c>
      <c r="C74" s="119">
        <f t="shared" si="0"/>
        <v>1</v>
      </c>
      <c r="D74" s="115">
        <f>Ecosystem!X68</f>
        <v>123.79667250441135</v>
      </c>
      <c r="E74" s="115">
        <f>Ecosystem!AK68</f>
        <v>1E-3</v>
      </c>
      <c r="F74" s="117">
        <f>Ecosystem!BC68</f>
        <v>1E-3</v>
      </c>
      <c r="H74" s="3">
        <f t="shared" si="1"/>
        <v>16.926658922157142</v>
      </c>
      <c r="I74" s="3">
        <f t="shared" si="2"/>
        <v>1.7988936365838156E-4</v>
      </c>
      <c r="J74" s="3">
        <f t="shared" si="3"/>
        <v>1.209824091039493E-4</v>
      </c>
      <c r="K74" s="3"/>
      <c r="L74" s="3"/>
      <c r="M74" s="9">
        <f t="shared" si="4"/>
        <v>0.8</v>
      </c>
      <c r="N74" s="77">
        <f t="shared" si="13"/>
        <v>284.2994861901945</v>
      </c>
      <c r="O74" s="77">
        <f t="shared" si="5"/>
        <v>5.75645963706821E-3</v>
      </c>
      <c r="P74" s="131">
        <f t="shared" si="6"/>
        <v>3.8714370913263776E-3</v>
      </c>
      <c r="Q74" s="3">
        <f t="shared" si="14"/>
        <v>284.30911408692288</v>
      </c>
      <c r="R74" s="3"/>
      <c r="S74" s="3">
        <f t="shared" si="12"/>
        <v>3.3864186026238384E-3</v>
      </c>
      <c r="T74" s="3">
        <v>0</v>
      </c>
      <c r="U74" s="7">
        <f t="shared" si="7"/>
        <v>0</v>
      </c>
      <c r="V74" s="7">
        <f t="shared" si="8"/>
        <v>0</v>
      </c>
      <c r="X74" s="3">
        <f t="shared" si="9"/>
        <v>16.926658922157142</v>
      </c>
      <c r="Y74" s="3">
        <f t="shared" si="10"/>
        <v>1.7988936365838156E-4</v>
      </c>
      <c r="Z74" s="3">
        <f t="shared" si="11"/>
        <v>1.209824091039493E-4</v>
      </c>
    </row>
    <row r="75" spans="1:26" x14ac:dyDescent="0.2">
      <c r="A75" s="4">
        <v>4</v>
      </c>
      <c r="B75">
        <v>4</v>
      </c>
      <c r="C75" s="119">
        <f t="shared" si="0"/>
        <v>1</v>
      </c>
      <c r="D75" s="115">
        <f>Ecosystem!X69</f>
        <v>123.24832857057075</v>
      </c>
      <c r="E75" s="115">
        <f>Ecosystem!AK69</f>
        <v>1E-3</v>
      </c>
      <c r="F75" s="117">
        <f>Ecosystem!BC69</f>
        <v>1E-3</v>
      </c>
      <c r="H75" s="3">
        <f t="shared" si="1"/>
        <v>16.851684122331054</v>
      </c>
      <c r="I75" s="3">
        <f t="shared" si="2"/>
        <v>1.7988936365838156E-4</v>
      </c>
      <c r="J75" s="3">
        <f t="shared" si="3"/>
        <v>1.209824091039493E-4</v>
      </c>
      <c r="K75" s="3"/>
      <c r="L75" s="3"/>
      <c r="M75" s="9">
        <f t="shared" si="4"/>
        <v>0.8</v>
      </c>
      <c r="N75" s="77">
        <f t="shared" si="13"/>
        <v>283.04021245130747</v>
      </c>
      <c r="O75" s="77">
        <f t="shared" si="5"/>
        <v>5.75645963706821E-3</v>
      </c>
      <c r="P75" s="131">
        <f t="shared" si="6"/>
        <v>3.8714370913263776E-3</v>
      </c>
      <c r="Q75" s="3">
        <f t="shared" si="14"/>
        <v>283.04984034803584</v>
      </c>
      <c r="R75" s="3"/>
      <c r="S75" s="3">
        <f t="shared" si="12"/>
        <v>3.4014845995165382E-3</v>
      </c>
      <c r="T75" s="3">
        <v>0</v>
      </c>
      <c r="U75" s="7">
        <f t="shared" si="7"/>
        <v>0</v>
      </c>
      <c r="V75" s="7">
        <f t="shared" si="8"/>
        <v>0</v>
      </c>
      <c r="X75" s="3">
        <f t="shared" si="9"/>
        <v>16.851684122331054</v>
      </c>
      <c r="Y75" s="3">
        <f t="shared" si="10"/>
        <v>1.7988936365838156E-4</v>
      </c>
      <c r="Z75" s="3">
        <f t="shared" si="11"/>
        <v>1.209824091039493E-4</v>
      </c>
    </row>
    <row r="76" spans="1:26" x14ac:dyDescent="0.2">
      <c r="A76" s="4">
        <v>4</v>
      </c>
      <c r="B76">
        <v>5</v>
      </c>
      <c r="C76" s="119">
        <f t="shared" si="0"/>
        <v>1</v>
      </c>
      <c r="D76" s="115">
        <f>Ecosystem!X70</f>
        <v>122.67802321236638</v>
      </c>
      <c r="E76" s="115">
        <f>Ecosystem!AK70</f>
        <v>1E-3</v>
      </c>
      <c r="F76" s="117">
        <f>Ecosystem!BC70</f>
        <v>1E-3</v>
      </c>
      <c r="H76" s="3">
        <f t="shared" si="1"/>
        <v>16.773706547615063</v>
      </c>
      <c r="I76" s="3">
        <f t="shared" si="2"/>
        <v>1.7988936365838156E-4</v>
      </c>
      <c r="J76" s="3">
        <f t="shared" si="3"/>
        <v>1.209824091039493E-4</v>
      </c>
      <c r="K76" s="3"/>
      <c r="L76" s="3"/>
      <c r="M76" s="9">
        <f t="shared" si="4"/>
        <v>0.8</v>
      </c>
      <c r="N76" s="77">
        <f t="shared" si="13"/>
        <v>281.73050422548067</v>
      </c>
      <c r="O76" s="77">
        <f t="shared" si="5"/>
        <v>5.75645963706821E-3</v>
      </c>
      <c r="P76" s="131">
        <f t="shared" si="6"/>
        <v>3.8714370913263776E-3</v>
      </c>
      <c r="Q76" s="3">
        <f t="shared" si="14"/>
        <v>281.74013212220905</v>
      </c>
      <c r="R76" s="3"/>
      <c r="S76" s="3">
        <f t="shared" si="12"/>
        <v>3.4172968742054617E-3</v>
      </c>
      <c r="T76" s="3">
        <v>0</v>
      </c>
      <c r="U76" s="7">
        <f t="shared" si="7"/>
        <v>0</v>
      </c>
      <c r="V76" s="7">
        <f t="shared" si="8"/>
        <v>0</v>
      </c>
      <c r="X76" s="3">
        <f t="shared" si="9"/>
        <v>16.773706547615063</v>
      </c>
      <c r="Y76" s="3">
        <f t="shared" si="10"/>
        <v>1.7988936365838156E-4</v>
      </c>
      <c r="Z76" s="3">
        <f t="shared" si="11"/>
        <v>1.209824091039493E-4</v>
      </c>
    </row>
    <row r="77" spans="1:26" x14ac:dyDescent="0.2">
      <c r="A77" s="4">
        <v>4</v>
      </c>
      <c r="B77">
        <v>6</v>
      </c>
      <c r="C77" s="119">
        <f t="shared" si="0"/>
        <v>1</v>
      </c>
      <c r="D77" s="115">
        <f>Ecosystem!X71</f>
        <v>122.11501590988041</v>
      </c>
      <c r="E77" s="115">
        <f>Ecosystem!AK71</f>
        <v>1E-3</v>
      </c>
      <c r="F77" s="117">
        <f>Ecosystem!BC71</f>
        <v>1E-3</v>
      </c>
      <c r="H77" s="3">
        <f t="shared" si="1"/>
        <v>16.696726832513882</v>
      </c>
      <c r="I77" s="3">
        <f t="shared" si="2"/>
        <v>1.7988936365838156E-4</v>
      </c>
      <c r="J77" s="3">
        <f t="shared" si="3"/>
        <v>1.209824091039493E-4</v>
      </c>
      <c r="K77" s="3"/>
      <c r="L77" s="3"/>
      <c r="M77" s="9">
        <f t="shared" si="4"/>
        <v>0.8</v>
      </c>
      <c r="N77" s="77">
        <f t="shared" si="13"/>
        <v>280.43755600982985</v>
      </c>
      <c r="O77" s="77">
        <f t="shared" si="5"/>
        <v>5.75645963706821E-3</v>
      </c>
      <c r="P77" s="131">
        <f t="shared" si="6"/>
        <v>3.8714370913263776E-3</v>
      </c>
      <c r="Q77" s="3">
        <f t="shared" si="14"/>
        <v>280.44718390655822</v>
      </c>
      <c r="R77" s="3"/>
      <c r="S77" s="3">
        <f t="shared" si="12"/>
        <v>3.4330516692235684E-3</v>
      </c>
      <c r="T77" s="3">
        <v>0</v>
      </c>
      <c r="U77" s="7">
        <f t="shared" si="7"/>
        <v>0</v>
      </c>
      <c r="V77" s="7">
        <f t="shared" si="8"/>
        <v>0</v>
      </c>
      <c r="X77" s="3">
        <f t="shared" si="9"/>
        <v>16.696726832513882</v>
      </c>
      <c r="Y77" s="3">
        <f t="shared" si="10"/>
        <v>1.7988936365838156E-4</v>
      </c>
      <c r="Z77" s="3">
        <f t="shared" si="11"/>
        <v>1.209824091039493E-4</v>
      </c>
    </row>
    <row r="78" spans="1:26" x14ac:dyDescent="0.2">
      <c r="A78" s="4">
        <v>4</v>
      </c>
      <c r="B78">
        <v>7</v>
      </c>
      <c r="C78" s="119">
        <f t="shared" si="0"/>
        <v>1</v>
      </c>
      <c r="D78" s="115">
        <f>Ecosystem!X72</f>
        <v>121.5776367865389</v>
      </c>
      <c r="E78" s="115">
        <f>Ecosystem!AK72</f>
        <v>1E-3</v>
      </c>
      <c r="F78" s="117">
        <f>Ecosystem!BC72</f>
        <v>1E-3</v>
      </c>
      <c r="H78" s="3">
        <f t="shared" si="1"/>
        <v>16.623251245903383</v>
      </c>
      <c r="I78" s="3">
        <f t="shared" si="2"/>
        <v>1.7988936365838156E-4</v>
      </c>
      <c r="J78" s="3">
        <f t="shared" si="3"/>
        <v>1.209824091039493E-4</v>
      </c>
      <c r="K78" s="3"/>
      <c r="L78" s="3"/>
      <c r="M78" s="9">
        <f t="shared" si="4"/>
        <v>0.8</v>
      </c>
      <c r="N78" s="77">
        <f t="shared" si="13"/>
        <v>279.2034629961434</v>
      </c>
      <c r="O78" s="77">
        <f t="shared" si="5"/>
        <v>5.75645963706821E-3</v>
      </c>
      <c r="P78" s="131">
        <f t="shared" si="6"/>
        <v>3.8714370913263776E-3</v>
      </c>
      <c r="Q78" s="3">
        <f t="shared" si="14"/>
        <v>279.21309089287178</v>
      </c>
      <c r="R78" s="3"/>
      <c r="S78" s="3">
        <f t="shared" si="12"/>
        <v>3.4482254029015464E-3</v>
      </c>
      <c r="T78" s="3">
        <v>0</v>
      </c>
      <c r="U78" s="7">
        <f t="shared" si="7"/>
        <v>0</v>
      </c>
      <c r="V78" s="7">
        <f t="shared" si="8"/>
        <v>0</v>
      </c>
      <c r="X78" s="3">
        <f t="shared" si="9"/>
        <v>16.623251245903383</v>
      </c>
      <c r="Y78" s="3">
        <f t="shared" si="10"/>
        <v>1.7988936365838156E-4</v>
      </c>
      <c r="Z78" s="3">
        <f t="shared" si="11"/>
        <v>1.209824091039493E-4</v>
      </c>
    </row>
    <row r="79" spans="1:26" x14ac:dyDescent="0.2">
      <c r="A79" s="4">
        <v>4</v>
      </c>
      <c r="B79">
        <v>8</v>
      </c>
      <c r="C79" s="119">
        <f t="shared" si="0"/>
        <v>1</v>
      </c>
      <c r="D79" s="115">
        <f>Ecosystem!X73</f>
        <v>121.07019271551849</v>
      </c>
      <c r="E79" s="115">
        <f>Ecosystem!AK73</f>
        <v>1E-3</v>
      </c>
      <c r="F79" s="117">
        <f>Ecosystem!BC73</f>
        <v>1E-3</v>
      </c>
      <c r="H79" s="3">
        <f t="shared" si="1"/>
        <v>16.553868664461806</v>
      </c>
      <c r="I79" s="3">
        <f t="shared" si="2"/>
        <v>1.7988936365838156E-4</v>
      </c>
      <c r="J79" s="3">
        <f t="shared" si="3"/>
        <v>1.209824091039493E-4</v>
      </c>
      <c r="K79" s="3"/>
      <c r="L79" s="3"/>
      <c r="M79" s="9">
        <f t="shared" si="4"/>
        <v>0.8</v>
      </c>
      <c r="N79" s="77">
        <f t="shared" si="13"/>
        <v>278.03811593355391</v>
      </c>
      <c r="O79" s="77">
        <f t="shared" si="5"/>
        <v>5.75645963706821E-3</v>
      </c>
      <c r="P79" s="131">
        <f t="shared" si="6"/>
        <v>3.8714370913263776E-3</v>
      </c>
      <c r="Q79" s="3">
        <f t="shared" si="14"/>
        <v>278.04774383028229</v>
      </c>
      <c r="R79" s="3"/>
      <c r="S79" s="3">
        <f t="shared" si="12"/>
        <v>3.4626775228470711E-3</v>
      </c>
      <c r="T79" s="3">
        <v>0</v>
      </c>
      <c r="U79" s="7">
        <f t="shared" si="7"/>
        <v>0</v>
      </c>
      <c r="V79" s="7">
        <f t="shared" si="8"/>
        <v>0</v>
      </c>
      <c r="X79" s="3">
        <f t="shared" si="9"/>
        <v>16.553868664461806</v>
      </c>
      <c r="Y79" s="3">
        <f t="shared" si="10"/>
        <v>1.7988936365838156E-4</v>
      </c>
      <c r="Z79" s="3">
        <f t="shared" si="11"/>
        <v>1.209824091039493E-4</v>
      </c>
    </row>
    <row r="80" spans="1:26" x14ac:dyDescent="0.2">
      <c r="A80" s="4">
        <v>4</v>
      </c>
      <c r="B80">
        <v>9</v>
      </c>
      <c r="C80" s="119">
        <f t="shared" si="0"/>
        <v>1</v>
      </c>
      <c r="D80" s="115">
        <f>Ecosystem!X74</f>
        <v>120.58520641051918</v>
      </c>
      <c r="E80" s="115">
        <f>Ecosystem!AK74</f>
        <v>1E-3</v>
      </c>
      <c r="F80" s="117">
        <f>Ecosystem!BC74</f>
        <v>1E-3</v>
      </c>
      <c r="H80" s="3">
        <f t="shared" si="1"/>
        <v>16.487556722463946</v>
      </c>
      <c r="I80" s="3">
        <f t="shared" si="2"/>
        <v>1.7988936365838156E-4</v>
      </c>
      <c r="J80" s="3">
        <f t="shared" si="3"/>
        <v>1.209824091039493E-4</v>
      </c>
      <c r="K80" s="3"/>
      <c r="L80" s="3"/>
      <c r="M80" s="9">
        <f t="shared" si="4"/>
        <v>0.8</v>
      </c>
      <c r="N80" s="77">
        <f t="shared" si="13"/>
        <v>276.92434320823554</v>
      </c>
      <c r="O80" s="77">
        <f t="shared" si="5"/>
        <v>5.75645963706821E-3</v>
      </c>
      <c r="P80" s="131">
        <f t="shared" si="6"/>
        <v>3.8714370913263776E-3</v>
      </c>
      <c r="Q80" s="3">
        <f t="shared" si="14"/>
        <v>276.93397110496392</v>
      </c>
      <c r="R80" s="3"/>
      <c r="S80" s="3">
        <f t="shared" si="12"/>
        <v>3.4766037153114051E-3</v>
      </c>
      <c r="T80" s="3">
        <v>0</v>
      </c>
      <c r="U80" s="7">
        <f t="shared" si="7"/>
        <v>0</v>
      </c>
      <c r="V80" s="7">
        <f t="shared" si="8"/>
        <v>0</v>
      </c>
      <c r="X80" s="3">
        <f t="shared" si="9"/>
        <v>16.487556722463946</v>
      </c>
      <c r="Y80" s="3">
        <f t="shared" si="10"/>
        <v>1.7988936365838156E-4</v>
      </c>
      <c r="Z80" s="3">
        <f t="shared" si="11"/>
        <v>1.209824091039493E-4</v>
      </c>
    </row>
    <row r="81" spans="1:26" x14ac:dyDescent="0.2">
      <c r="A81" s="4">
        <v>4</v>
      </c>
      <c r="B81">
        <v>10</v>
      </c>
      <c r="C81" s="119">
        <f t="shared" si="0"/>
        <v>1</v>
      </c>
      <c r="D81" s="115">
        <f>Ecosystem!X75</f>
        <v>120.10917102759373</v>
      </c>
      <c r="E81" s="115">
        <f>Ecosystem!AK75</f>
        <v>1E-3</v>
      </c>
      <c r="F81" s="117">
        <f>Ecosystem!BC75</f>
        <v>1E-3</v>
      </c>
      <c r="H81" s="3">
        <f t="shared" si="1"/>
        <v>16.422468635695132</v>
      </c>
      <c r="I81" s="3">
        <f t="shared" si="2"/>
        <v>1.7988936365838156E-4</v>
      </c>
      <c r="J81" s="3">
        <f t="shared" si="3"/>
        <v>1.209824091039493E-4</v>
      </c>
      <c r="K81" s="3"/>
      <c r="L81" s="3"/>
      <c r="M81" s="9">
        <f t="shared" si="4"/>
        <v>0.8</v>
      </c>
      <c r="N81" s="77">
        <f t="shared" si="13"/>
        <v>275.83112630639005</v>
      </c>
      <c r="O81" s="77">
        <f t="shared" si="5"/>
        <v>5.75645963706821E-3</v>
      </c>
      <c r="P81" s="131">
        <f t="shared" si="6"/>
        <v>3.8714370913263776E-3</v>
      </c>
      <c r="Q81" s="3">
        <f t="shared" si="14"/>
        <v>275.84075420311842</v>
      </c>
      <c r="R81" s="3"/>
      <c r="S81" s="3">
        <f t="shared" si="12"/>
        <v>3.4903822519659219E-3</v>
      </c>
      <c r="T81" s="3">
        <v>0</v>
      </c>
      <c r="U81" s="7">
        <f t="shared" si="7"/>
        <v>0</v>
      </c>
      <c r="V81" s="7">
        <f t="shared" si="8"/>
        <v>0</v>
      </c>
      <c r="X81" s="3">
        <f t="shared" si="9"/>
        <v>16.422468635695132</v>
      </c>
      <c r="Y81" s="3">
        <f t="shared" si="10"/>
        <v>1.7988936365838156E-4</v>
      </c>
      <c r="Z81" s="3">
        <f t="shared" si="11"/>
        <v>1.209824091039493E-4</v>
      </c>
    </row>
    <row r="82" spans="1:26" x14ac:dyDescent="0.2">
      <c r="A82" s="4">
        <v>4</v>
      </c>
      <c r="B82">
        <v>11</v>
      </c>
      <c r="C82" s="119">
        <f t="shared" si="0"/>
        <v>1</v>
      </c>
      <c r="D82" s="115">
        <f>Ecosystem!X76</f>
        <v>119.62920380021612</v>
      </c>
      <c r="E82" s="115">
        <f>Ecosystem!AK76</f>
        <v>1E-3</v>
      </c>
      <c r="F82" s="117">
        <f>Ecosystem!BC76</f>
        <v>1E-3</v>
      </c>
      <c r="H82" s="3">
        <f t="shared" si="1"/>
        <v>16.356842949743481</v>
      </c>
      <c r="I82" s="3">
        <f t="shared" si="2"/>
        <v>1.7988936365838156E-4</v>
      </c>
      <c r="J82" s="3">
        <f t="shared" si="3"/>
        <v>1.209824091039493E-4</v>
      </c>
      <c r="K82" s="3"/>
      <c r="L82" s="3"/>
      <c r="M82" s="9">
        <f t="shared" si="4"/>
        <v>1</v>
      </c>
      <c r="N82" s="77">
        <f t="shared" si="13"/>
        <v>343.41109988771689</v>
      </c>
      <c r="O82" s="77">
        <f t="shared" si="5"/>
        <v>7.1955745463352623E-3</v>
      </c>
      <c r="P82" s="131">
        <f t="shared" si="6"/>
        <v>4.8392963641579719E-3</v>
      </c>
      <c r="Q82" s="3">
        <f t="shared" si="14"/>
        <v>343.42313475862738</v>
      </c>
      <c r="R82" s="3"/>
      <c r="S82" s="3">
        <f t="shared" si="12"/>
        <v>3.5043856084278832E-3</v>
      </c>
      <c r="T82" s="3">
        <v>0</v>
      </c>
      <c r="U82" s="7">
        <f t="shared" si="7"/>
        <v>0</v>
      </c>
      <c r="V82" s="7">
        <f t="shared" si="8"/>
        <v>0</v>
      </c>
      <c r="X82" s="3">
        <f t="shared" si="9"/>
        <v>16.356842949743481</v>
      </c>
      <c r="Y82" s="3">
        <f t="shared" si="10"/>
        <v>1.7988936365838156E-4</v>
      </c>
      <c r="Z82" s="3">
        <f t="shared" si="11"/>
        <v>1.209824091039493E-4</v>
      </c>
    </row>
    <row r="83" spans="1:26" x14ac:dyDescent="0.2">
      <c r="A83" s="5">
        <v>4</v>
      </c>
      <c r="B83" s="2">
        <v>12</v>
      </c>
      <c r="C83" s="119">
        <f t="shared" si="0"/>
        <v>1</v>
      </c>
      <c r="D83" s="115">
        <f>Ecosystem!X77</f>
        <v>119.13811534802289</v>
      </c>
      <c r="E83" s="115">
        <f>Ecosystem!AK77</f>
        <v>1E-3</v>
      </c>
      <c r="F83" s="117">
        <f>Ecosystem!BC77</f>
        <v>1E-3</v>
      </c>
      <c r="H83" s="3">
        <f t="shared" si="1"/>
        <v>16.289696664122687</v>
      </c>
      <c r="I83" s="3">
        <f t="shared" si="2"/>
        <v>1.7988936365838156E-4</v>
      </c>
      <c r="J83" s="3">
        <f t="shared" si="3"/>
        <v>1.209824091039493E-4</v>
      </c>
      <c r="K83" s="3"/>
      <c r="L83" s="3"/>
      <c r="M83" s="9">
        <f t="shared" si="4"/>
        <v>1</v>
      </c>
      <c r="N83" s="77">
        <f t="shared" si="13"/>
        <v>342.0013669784226</v>
      </c>
      <c r="O83" s="77">
        <f t="shared" si="5"/>
        <v>7.1955745463352623E-3</v>
      </c>
      <c r="P83" s="131">
        <f t="shared" si="6"/>
        <v>4.8392963641579719E-3</v>
      </c>
      <c r="Q83" s="3">
        <f t="shared" si="14"/>
        <v>342.01340184933309</v>
      </c>
      <c r="R83" s="3"/>
      <c r="S83" s="3">
        <f t="shared" si="12"/>
        <v>3.5188302111608324E-3</v>
      </c>
      <c r="T83" s="3">
        <v>0</v>
      </c>
      <c r="U83" s="7">
        <f t="shared" si="7"/>
        <v>0</v>
      </c>
      <c r="V83" s="7">
        <f t="shared" si="8"/>
        <v>0</v>
      </c>
      <c r="X83" s="3">
        <f t="shared" si="9"/>
        <v>16.289696664122687</v>
      </c>
      <c r="Y83" s="3">
        <f t="shared" si="10"/>
        <v>1.7988936365838156E-4</v>
      </c>
      <c r="Z83" s="3">
        <f t="shared" si="11"/>
        <v>1.209824091039493E-4</v>
      </c>
    </row>
    <row r="84" spans="1:26" x14ac:dyDescent="0.2">
      <c r="A84" s="3">
        <v>5</v>
      </c>
      <c r="B84">
        <v>1</v>
      </c>
      <c r="C84" s="119">
        <f t="shared" si="0"/>
        <v>1</v>
      </c>
      <c r="D84" s="115">
        <f>Ecosystem!X78</f>
        <v>118.6363960731675</v>
      </c>
      <c r="E84" s="115">
        <f>Ecosystem!AK78</f>
        <v>1E-3</v>
      </c>
      <c r="F84" s="117">
        <f>Ecosystem!BC78</f>
        <v>1E-3</v>
      </c>
      <c r="H84" s="3">
        <f t="shared" si="1"/>
        <v>16.221096831281084</v>
      </c>
      <c r="I84" s="3">
        <f t="shared" si="2"/>
        <v>1.7988936365838156E-4</v>
      </c>
      <c r="J84" s="3">
        <f t="shared" si="3"/>
        <v>1.209824091039493E-4</v>
      </c>
      <c r="K84" s="3"/>
      <c r="L84" s="3"/>
      <c r="M84" s="9">
        <f t="shared" si="4"/>
        <v>1</v>
      </c>
      <c r="N84" s="77">
        <f t="shared" si="13"/>
        <v>340.56111691790477</v>
      </c>
      <c r="O84" s="77">
        <f t="shared" si="5"/>
        <v>7.1955745463352623E-3</v>
      </c>
      <c r="P84" s="131">
        <f t="shared" si="6"/>
        <v>4.8392963641579719E-3</v>
      </c>
      <c r="Q84" s="3">
        <f t="shared" si="14"/>
        <v>340.57315178881527</v>
      </c>
      <c r="R84" s="3"/>
      <c r="S84" s="3">
        <f t="shared" si="12"/>
        <v>3.5337109949159741E-3</v>
      </c>
      <c r="T84" s="3">
        <v>0</v>
      </c>
      <c r="U84" s="7">
        <f t="shared" si="7"/>
        <v>0</v>
      </c>
      <c r="V84" s="7">
        <f t="shared" si="8"/>
        <v>0</v>
      </c>
      <c r="X84" s="3">
        <f t="shared" si="9"/>
        <v>16.221096831281084</v>
      </c>
      <c r="Y84" s="3">
        <f t="shared" si="10"/>
        <v>1.7988936365838156E-4</v>
      </c>
      <c r="Z84" s="3">
        <f t="shared" si="11"/>
        <v>1.209824091039493E-4</v>
      </c>
    </row>
    <row r="85" spans="1:26" x14ac:dyDescent="0.2">
      <c r="A85" s="3">
        <v>5</v>
      </c>
      <c r="B85">
        <v>2</v>
      </c>
      <c r="C85" s="119">
        <f t="shared" si="0"/>
        <v>1</v>
      </c>
      <c r="D85" s="115">
        <f>Ecosystem!X79</f>
        <v>118.13099676007143</v>
      </c>
      <c r="E85" s="115">
        <f>Ecosystem!AK79</f>
        <v>1E-3</v>
      </c>
      <c r="F85" s="117">
        <f>Ecosystem!BC79</f>
        <v>1E-3</v>
      </c>
      <c r="H85" s="3">
        <f t="shared" si="1"/>
        <v>16.151993828597675</v>
      </c>
      <c r="I85" s="3">
        <f t="shared" si="2"/>
        <v>1.7988936365838156E-4</v>
      </c>
      <c r="J85" s="3">
        <f t="shared" si="3"/>
        <v>1.209824091039493E-4</v>
      </c>
      <c r="K85" s="3"/>
      <c r="L85" s="3"/>
      <c r="M85" s="9">
        <f t="shared" si="4"/>
        <v>1</v>
      </c>
      <c r="N85" s="77">
        <f t="shared" si="13"/>
        <v>339.11030283171675</v>
      </c>
      <c r="O85" s="77">
        <f t="shared" si="5"/>
        <v>7.1955745463352623E-3</v>
      </c>
      <c r="P85" s="131">
        <f t="shared" si="6"/>
        <v>4.8392963641579719E-3</v>
      </c>
      <c r="Q85" s="3">
        <f t="shared" si="14"/>
        <v>339.12233770262725</v>
      </c>
      <c r="R85" s="3"/>
      <c r="S85" s="3">
        <f t="shared" si="12"/>
        <v>3.5488287182799745E-3</v>
      </c>
      <c r="T85" s="3">
        <v>0</v>
      </c>
      <c r="U85" s="7">
        <f t="shared" si="7"/>
        <v>0</v>
      </c>
      <c r="V85" s="7">
        <f t="shared" si="8"/>
        <v>0</v>
      </c>
      <c r="X85" s="3">
        <f t="shared" si="9"/>
        <v>16.151993828597675</v>
      </c>
      <c r="Y85" s="3">
        <f t="shared" si="10"/>
        <v>1.7988936365838156E-4</v>
      </c>
      <c r="Z85" s="3">
        <f t="shared" si="11"/>
        <v>1.209824091039493E-4</v>
      </c>
    </row>
    <row r="86" spans="1:26" x14ac:dyDescent="0.2">
      <c r="A86" s="3">
        <v>5</v>
      </c>
      <c r="B86">
        <v>3</v>
      </c>
      <c r="C86" s="119">
        <f t="shared" si="0"/>
        <v>1</v>
      </c>
      <c r="D86" s="115">
        <f>Ecosystem!X80</f>
        <v>117.63194802202185</v>
      </c>
      <c r="E86" s="115">
        <f>Ecosystem!AK80</f>
        <v>1E-3</v>
      </c>
      <c r="F86" s="117">
        <f>Ecosystem!BC80</f>
        <v>1E-3</v>
      </c>
      <c r="H86" s="3">
        <f t="shared" si="1"/>
        <v>16.083759136956854</v>
      </c>
      <c r="I86" s="3">
        <f t="shared" si="2"/>
        <v>1.7988936365838156E-4</v>
      </c>
      <c r="J86" s="3">
        <f t="shared" si="3"/>
        <v>1.209824091039493E-4</v>
      </c>
      <c r="K86" s="3"/>
      <c r="L86" s="3"/>
      <c r="M86" s="9">
        <f t="shared" si="4"/>
        <v>0.8</v>
      </c>
      <c r="N86" s="77">
        <f t="shared" si="13"/>
        <v>270.14217511396186</v>
      </c>
      <c r="O86" s="77">
        <f t="shared" si="5"/>
        <v>5.75645963706821E-3</v>
      </c>
      <c r="P86" s="131">
        <f t="shared" si="6"/>
        <v>3.8714370913263776E-3</v>
      </c>
      <c r="Q86" s="3">
        <f t="shared" si="14"/>
        <v>270.15180301069023</v>
      </c>
      <c r="R86" s="3"/>
      <c r="S86" s="3">
        <f t="shared" si="12"/>
        <v>3.5638839426933608E-3</v>
      </c>
      <c r="T86" s="3">
        <v>0</v>
      </c>
      <c r="U86" s="7">
        <f t="shared" si="7"/>
        <v>0</v>
      </c>
      <c r="V86" s="7">
        <f t="shared" si="8"/>
        <v>0</v>
      </c>
      <c r="X86" s="3">
        <f t="shared" si="9"/>
        <v>16.083759136956854</v>
      </c>
      <c r="Y86" s="3">
        <f t="shared" si="10"/>
        <v>1.7988936365838156E-4</v>
      </c>
      <c r="Z86" s="3">
        <f t="shared" si="11"/>
        <v>1.209824091039493E-4</v>
      </c>
    </row>
    <row r="87" spans="1:26" x14ac:dyDescent="0.2">
      <c r="A87" s="3">
        <v>5</v>
      </c>
      <c r="B87">
        <v>4</v>
      </c>
      <c r="C87" s="119">
        <f t="shared" si="0"/>
        <v>1</v>
      </c>
      <c r="D87" s="115">
        <f>Ecosystem!X81</f>
        <v>117.14842470058956</v>
      </c>
      <c r="E87" s="115">
        <f>Ecosystem!AK81</f>
        <v>1E-3</v>
      </c>
      <c r="F87" s="117">
        <f>Ecosystem!BC81</f>
        <v>1E-3</v>
      </c>
      <c r="H87" s="3">
        <f t="shared" si="1"/>
        <v>16.017647227991763</v>
      </c>
      <c r="I87" s="3">
        <f t="shared" si="2"/>
        <v>1.7988936365838156E-4</v>
      </c>
      <c r="J87" s="3">
        <f t="shared" si="3"/>
        <v>1.209824091039493E-4</v>
      </c>
      <c r="K87" s="3"/>
      <c r="L87" s="3"/>
      <c r="M87" s="9">
        <f t="shared" si="4"/>
        <v>0.8</v>
      </c>
      <c r="N87" s="77">
        <f t="shared" si="13"/>
        <v>269.03176213546055</v>
      </c>
      <c r="O87" s="77">
        <f t="shared" si="5"/>
        <v>5.75645963706821E-3</v>
      </c>
      <c r="P87" s="131">
        <f t="shared" si="6"/>
        <v>3.8714370913263776E-3</v>
      </c>
      <c r="Q87" s="3">
        <f t="shared" si="14"/>
        <v>269.04139003218893</v>
      </c>
      <c r="R87" s="3"/>
      <c r="S87" s="3">
        <f t="shared" si="12"/>
        <v>3.5785931403501435E-3</v>
      </c>
      <c r="T87" s="3">
        <v>0</v>
      </c>
      <c r="U87" s="7">
        <f t="shared" si="7"/>
        <v>0</v>
      </c>
      <c r="V87" s="7">
        <f t="shared" si="8"/>
        <v>0</v>
      </c>
      <c r="X87" s="3">
        <f t="shared" si="9"/>
        <v>16.017647227991763</v>
      </c>
      <c r="Y87" s="3">
        <f t="shared" si="10"/>
        <v>1.7988936365838156E-4</v>
      </c>
      <c r="Z87" s="3">
        <f t="shared" si="11"/>
        <v>1.209824091039493E-4</v>
      </c>
    </row>
    <row r="88" spans="1:26" x14ac:dyDescent="0.2">
      <c r="A88" s="3">
        <v>5</v>
      </c>
      <c r="B88">
        <v>5</v>
      </c>
      <c r="C88" s="119">
        <f t="shared" si="0"/>
        <v>1</v>
      </c>
      <c r="D88" s="115">
        <f>Ecosystem!X82</f>
        <v>116.68575705980201</v>
      </c>
      <c r="E88" s="115">
        <f>Ecosystem!AK82</f>
        <v>1E-3</v>
      </c>
      <c r="F88" s="117">
        <f>Ecosystem!BC82</f>
        <v>1E-3</v>
      </c>
      <c r="H88" s="3">
        <f t="shared" si="1"/>
        <v>15.954386906114767</v>
      </c>
      <c r="I88" s="3">
        <f t="shared" si="2"/>
        <v>1.7988936365838156E-4</v>
      </c>
      <c r="J88" s="3">
        <f t="shared" si="3"/>
        <v>1.209824091039493E-4</v>
      </c>
      <c r="K88" s="3"/>
      <c r="L88" s="3"/>
      <c r="M88" s="9">
        <f t="shared" si="4"/>
        <v>0.8</v>
      </c>
      <c r="N88" s="77">
        <f t="shared" si="13"/>
        <v>267.96924429962741</v>
      </c>
      <c r="O88" s="77">
        <f t="shared" si="5"/>
        <v>5.75645963706821E-3</v>
      </c>
      <c r="P88" s="131">
        <f t="shared" si="6"/>
        <v>3.8714370913263776E-3</v>
      </c>
      <c r="Q88" s="3">
        <f t="shared" si="14"/>
        <v>267.97887219635578</v>
      </c>
      <c r="R88" s="3"/>
      <c r="S88" s="3">
        <f t="shared" si="12"/>
        <v>3.5927820165389578E-3</v>
      </c>
      <c r="T88" s="3">
        <v>0</v>
      </c>
      <c r="U88" s="7">
        <f t="shared" si="7"/>
        <v>0</v>
      </c>
      <c r="V88" s="7">
        <f t="shared" si="8"/>
        <v>0</v>
      </c>
      <c r="X88" s="3">
        <f t="shared" si="9"/>
        <v>15.954386906114767</v>
      </c>
      <c r="Y88" s="3">
        <f t="shared" si="10"/>
        <v>1.7988936365838156E-4</v>
      </c>
      <c r="Z88" s="3">
        <f t="shared" si="11"/>
        <v>1.209824091039493E-4</v>
      </c>
    </row>
    <row r="89" spans="1:26" x14ac:dyDescent="0.2">
      <c r="A89" s="3">
        <v>5</v>
      </c>
      <c r="B89">
        <v>6</v>
      </c>
      <c r="C89" s="119">
        <f t="shared" si="0"/>
        <v>1</v>
      </c>
      <c r="D89" s="115">
        <f>Ecosystem!X83</f>
        <v>116.24430440959574</v>
      </c>
      <c r="E89" s="115">
        <f>Ecosystem!AK83</f>
        <v>1E-3</v>
      </c>
      <c r="F89" s="117">
        <f>Ecosystem!BC83</f>
        <v>1E-3</v>
      </c>
      <c r="H89" s="3">
        <f t="shared" si="1"/>
        <v>15.894027299599029</v>
      </c>
      <c r="I89" s="3">
        <f t="shared" si="2"/>
        <v>1.7988936365838156E-4</v>
      </c>
      <c r="J89" s="3">
        <f t="shared" si="3"/>
        <v>1.209824091039493E-4</v>
      </c>
      <c r="K89" s="3"/>
      <c r="L89" s="3"/>
      <c r="M89" s="9">
        <f t="shared" si="4"/>
        <v>0.8</v>
      </c>
      <c r="N89" s="77">
        <f t="shared" si="13"/>
        <v>266.95544676297334</v>
      </c>
      <c r="O89" s="77">
        <f t="shared" si="5"/>
        <v>5.75645963706821E-3</v>
      </c>
      <c r="P89" s="131">
        <f t="shared" si="6"/>
        <v>3.8714370913263776E-3</v>
      </c>
      <c r="Q89" s="3">
        <f t="shared" si="14"/>
        <v>266.96507465970171</v>
      </c>
      <c r="R89" s="3"/>
      <c r="S89" s="3">
        <f t="shared" si="12"/>
        <v>3.6064255748311617E-3</v>
      </c>
      <c r="T89" s="3">
        <v>0</v>
      </c>
      <c r="U89" s="7">
        <f t="shared" si="7"/>
        <v>0</v>
      </c>
      <c r="V89" s="7">
        <f t="shared" si="8"/>
        <v>0</v>
      </c>
      <c r="X89" s="3">
        <f t="shared" si="9"/>
        <v>15.894027299599029</v>
      </c>
      <c r="Y89" s="3">
        <f t="shared" si="10"/>
        <v>1.7988936365838156E-4</v>
      </c>
      <c r="Z89" s="3">
        <f t="shared" si="11"/>
        <v>1.209824091039493E-4</v>
      </c>
    </row>
    <row r="90" spans="1:26" x14ac:dyDescent="0.2">
      <c r="A90" s="3">
        <v>5</v>
      </c>
      <c r="B90">
        <v>7</v>
      </c>
      <c r="C90" s="119">
        <f t="shared" si="0"/>
        <v>1</v>
      </c>
      <c r="D90" s="115">
        <f>Ecosystem!X84</f>
        <v>115.82031288217831</v>
      </c>
      <c r="E90" s="115">
        <f>Ecosystem!AK84</f>
        <v>1E-3</v>
      </c>
      <c r="F90" s="117">
        <f>Ecosystem!BC84</f>
        <v>1E-3</v>
      </c>
      <c r="H90" s="3">
        <f t="shared" si="1"/>
        <v>15.836055143923977</v>
      </c>
      <c r="I90" s="3">
        <f t="shared" si="2"/>
        <v>1.7988936365838156E-4</v>
      </c>
      <c r="J90" s="3">
        <f t="shared" si="3"/>
        <v>1.209824091039493E-4</v>
      </c>
      <c r="K90" s="3"/>
      <c r="L90" s="3"/>
      <c r="M90" s="9">
        <f t="shared" si="4"/>
        <v>0.8</v>
      </c>
      <c r="N90" s="77">
        <f t="shared" si="13"/>
        <v>265.98174875514133</v>
      </c>
      <c r="O90" s="77">
        <f t="shared" si="5"/>
        <v>5.75645963706821E-3</v>
      </c>
      <c r="P90" s="131">
        <f t="shared" si="6"/>
        <v>3.8714370913263776E-3</v>
      </c>
      <c r="Q90" s="3">
        <f t="shared" si="14"/>
        <v>265.9913766518697</v>
      </c>
      <c r="R90" s="3"/>
      <c r="S90" s="3">
        <f t="shared" si="12"/>
        <v>3.6196273915284133E-3</v>
      </c>
      <c r="T90" s="3">
        <v>0</v>
      </c>
      <c r="U90" s="7">
        <f t="shared" si="7"/>
        <v>0</v>
      </c>
      <c r="V90" s="7">
        <f t="shared" si="8"/>
        <v>0</v>
      </c>
      <c r="X90" s="3">
        <f t="shared" si="9"/>
        <v>15.836055143923977</v>
      </c>
      <c r="Y90" s="3">
        <f t="shared" si="10"/>
        <v>1.7988936365838156E-4</v>
      </c>
      <c r="Z90" s="3">
        <f t="shared" si="11"/>
        <v>1.209824091039493E-4</v>
      </c>
    </row>
    <row r="91" spans="1:26" x14ac:dyDescent="0.2">
      <c r="A91" s="3">
        <v>5</v>
      </c>
      <c r="B91">
        <v>8</v>
      </c>
      <c r="C91" s="119">
        <f t="shared" si="0"/>
        <v>1</v>
      </c>
      <c r="D91" s="115">
        <f>Ecosystem!X85</f>
        <v>115.40815304194948</v>
      </c>
      <c r="E91" s="115">
        <f>Ecosystem!AK85</f>
        <v>1E-3</v>
      </c>
      <c r="F91" s="117">
        <f>Ecosystem!BC85</f>
        <v>1E-3</v>
      </c>
      <c r="H91" s="3">
        <f t="shared" si="1"/>
        <v>15.779700729093355</v>
      </c>
      <c r="I91" s="3">
        <f t="shared" si="2"/>
        <v>1.7988936365838156E-4</v>
      </c>
      <c r="J91" s="3">
        <f t="shared" si="3"/>
        <v>1.209824091039493E-4</v>
      </c>
      <c r="K91" s="3"/>
      <c r="L91" s="3"/>
      <c r="M91" s="9">
        <f t="shared" si="4"/>
        <v>0.8</v>
      </c>
      <c r="N91" s="77">
        <f t="shared" si="13"/>
        <v>265.0352222578228</v>
      </c>
      <c r="O91" s="77">
        <f t="shared" si="5"/>
        <v>5.75645963706821E-3</v>
      </c>
      <c r="P91" s="131">
        <f t="shared" si="6"/>
        <v>3.8714370913263776E-3</v>
      </c>
      <c r="Q91" s="3">
        <f t="shared" si="14"/>
        <v>265.04485015455117</v>
      </c>
      <c r="R91" s="3"/>
      <c r="S91" s="3">
        <f t="shared" si="12"/>
        <v>3.6325537820412032E-3</v>
      </c>
      <c r="T91" s="3">
        <v>0</v>
      </c>
      <c r="U91" s="7">
        <f t="shared" si="7"/>
        <v>0</v>
      </c>
      <c r="V91" s="7">
        <f t="shared" si="8"/>
        <v>0</v>
      </c>
      <c r="X91" s="3">
        <f t="shared" si="9"/>
        <v>15.779700729093355</v>
      </c>
      <c r="Y91" s="3">
        <f t="shared" si="10"/>
        <v>1.7988936365838156E-4</v>
      </c>
      <c r="Z91" s="3">
        <f t="shared" si="11"/>
        <v>1.209824091039493E-4</v>
      </c>
    </row>
    <row r="92" spans="1:26" x14ac:dyDescent="0.2">
      <c r="A92" s="3">
        <v>5</v>
      </c>
      <c r="B92">
        <v>9</v>
      </c>
      <c r="C92" s="119">
        <f t="shared" si="0"/>
        <v>1</v>
      </c>
      <c r="D92" s="115">
        <f>Ecosystem!X86</f>
        <v>115.00290656389842</v>
      </c>
      <c r="E92" s="115">
        <f>Ecosystem!AK86</f>
        <v>1E-3</v>
      </c>
      <c r="F92" s="117">
        <f>Ecosystem!BC86</f>
        <v>1E-3</v>
      </c>
      <c r="H92" s="3">
        <f t="shared" si="1"/>
        <v>15.724291574916522</v>
      </c>
      <c r="I92" s="3">
        <f t="shared" si="2"/>
        <v>1.7988936365838156E-4</v>
      </c>
      <c r="J92" s="3">
        <f t="shared" si="3"/>
        <v>1.209824091039493E-4</v>
      </c>
      <c r="K92" s="3"/>
      <c r="L92" s="3"/>
      <c r="M92" s="9">
        <f t="shared" si="4"/>
        <v>0.8</v>
      </c>
      <c r="N92" s="77">
        <f t="shared" si="13"/>
        <v>264.10457232063493</v>
      </c>
      <c r="O92" s="77">
        <f t="shared" si="5"/>
        <v>5.75645963706821E-3</v>
      </c>
      <c r="P92" s="131">
        <f t="shared" si="6"/>
        <v>3.8714370913263776E-3</v>
      </c>
      <c r="Q92" s="3">
        <f t="shared" si="14"/>
        <v>264.1142002173633</v>
      </c>
      <c r="R92" s="3"/>
      <c r="S92" s="3">
        <f t="shared" si="12"/>
        <v>3.6453536843043376E-3</v>
      </c>
      <c r="T92" s="3">
        <v>0</v>
      </c>
      <c r="U92" s="7">
        <f t="shared" si="7"/>
        <v>0</v>
      </c>
      <c r="V92" s="7">
        <f t="shared" si="8"/>
        <v>0</v>
      </c>
      <c r="X92" s="3">
        <f t="shared" si="9"/>
        <v>15.724291574916522</v>
      </c>
      <c r="Y92" s="3">
        <f t="shared" si="10"/>
        <v>1.7988936365838156E-4</v>
      </c>
      <c r="Z92" s="3">
        <f t="shared" si="11"/>
        <v>1.209824091039493E-4</v>
      </c>
    </row>
    <row r="93" spans="1:26" x14ac:dyDescent="0.2">
      <c r="A93" s="3">
        <v>5</v>
      </c>
      <c r="B93">
        <v>10</v>
      </c>
      <c r="C93" s="119">
        <f t="shared" si="0"/>
        <v>1</v>
      </c>
      <c r="D93" s="115">
        <f>Ecosystem!X87</f>
        <v>114.60227276440338</v>
      </c>
      <c r="E93" s="115">
        <f>Ecosystem!AK87</f>
        <v>1E-3</v>
      </c>
      <c r="F93" s="117">
        <f>Ecosystem!BC87</f>
        <v>1E-3</v>
      </c>
      <c r="H93" s="3">
        <f t="shared" si="1"/>
        <v>15.669513110038974</v>
      </c>
      <c r="I93" s="3">
        <f t="shared" si="2"/>
        <v>1.7988936365838156E-4</v>
      </c>
      <c r="J93" s="3">
        <f t="shared" si="3"/>
        <v>1.209824091039493E-4</v>
      </c>
      <c r="K93" s="3"/>
      <c r="L93" s="3"/>
      <c r="M93" s="9">
        <f t="shared" si="4"/>
        <v>0.8</v>
      </c>
      <c r="N93" s="77">
        <f t="shared" si="13"/>
        <v>263.18451541569021</v>
      </c>
      <c r="O93" s="77">
        <f t="shared" si="5"/>
        <v>5.75645963706821E-3</v>
      </c>
      <c r="P93" s="131">
        <f t="shared" si="6"/>
        <v>3.8714370913263776E-3</v>
      </c>
      <c r="Q93" s="3">
        <f t="shared" si="14"/>
        <v>263.19414331241859</v>
      </c>
      <c r="R93" s="3"/>
      <c r="S93" s="3">
        <f t="shared" si="12"/>
        <v>3.6580968737461661E-3</v>
      </c>
      <c r="T93" s="3">
        <v>0</v>
      </c>
      <c r="U93" s="7">
        <f t="shared" si="7"/>
        <v>0</v>
      </c>
      <c r="V93" s="7">
        <f t="shared" si="8"/>
        <v>0</v>
      </c>
      <c r="X93" s="3">
        <f t="shared" si="9"/>
        <v>15.669513110038974</v>
      </c>
      <c r="Y93" s="3">
        <f t="shared" si="10"/>
        <v>1.7988936365838156E-4</v>
      </c>
      <c r="Z93" s="3">
        <f t="shared" si="11"/>
        <v>1.209824091039493E-4</v>
      </c>
    </row>
    <row r="94" spans="1:26" x14ac:dyDescent="0.2">
      <c r="A94" s="3">
        <v>5</v>
      </c>
      <c r="B94">
        <v>11</v>
      </c>
      <c r="C94" s="119">
        <f t="shared" si="0"/>
        <v>1</v>
      </c>
      <c r="D94" s="115">
        <f>Ecosystem!X88</f>
        <v>114.20715943705422</v>
      </c>
      <c r="E94" s="115">
        <f>Ecosystem!AK88</f>
        <v>1E-3</v>
      </c>
      <c r="F94" s="117">
        <f>Ecosystem!BC88</f>
        <v>1E-3</v>
      </c>
      <c r="H94" s="3">
        <f t="shared" si="1"/>
        <v>15.615489456637468</v>
      </c>
      <c r="I94" s="3">
        <f t="shared" si="2"/>
        <v>1.7988936365838156E-4</v>
      </c>
      <c r="J94" s="3">
        <f t="shared" si="3"/>
        <v>1.209824091039493E-4</v>
      </c>
      <c r="K94" s="3"/>
      <c r="L94" s="3"/>
      <c r="M94" s="9">
        <f t="shared" si="4"/>
        <v>1</v>
      </c>
      <c r="N94" s="77">
        <f t="shared" si="13"/>
        <v>327.8464203676308</v>
      </c>
      <c r="O94" s="77">
        <f t="shared" si="5"/>
        <v>7.1955745463352623E-3</v>
      </c>
      <c r="P94" s="131">
        <f t="shared" si="6"/>
        <v>4.8392963641579719E-3</v>
      </c>
      <c r="Q94" s="3">
        <f t="shared" si="14"/>
        <v>327.8584552385413</v>
      </c>
      <c r="R94" s="3"/>
      <c r="S94" s="3">
        <f t="shared" si="12"/>
        <v>3.6707520328359304E-3</v>
      </c>
      <c r="T94" s="3">
        <v>0</v>
      </c>
      <c r="U94" s="7">
        <f t="shared" si="7"/>
        <v>0</v>
      </c>
      <c r="V94" s="7">
        <f t="shared" si="8"/>
        <v>0</v>
      </c>
      <c r="X94" s="3">
        <f t="shared" si="9"/>
        <v>15.615489456637468</v>
      </c>
      <c r="Y94" s="3">
        <f t="shared" si="10"/>
        <v>1.7988936365838156E-4</v>
      </c>
      <c r="Z94" s="3">
        <f t="shared" si="11"/>
        <v>1.209824091039493E-4</v>
      </c>
    </row>
    <row r="95" spans="1:26" x14ac:dyDescent="0.2">
      <c r="A95" s="1">
        <v>5</v>
      </c>
      <c r="B95" s="2">
        <v>12</v>
      </c>
      <c r="C95" s="119">
        <f t="shared" si="0"/>
        <v>1</v>
      </c>
      <c r="D95" s="115">
        <f>Ecosystem!X89</f>
        <v>113.82091333104457</v>
      </c>
      <c r="E95" s="115">
        <f>Ecosystem!AK89</f>
        <v>1E-3</v>
      </c>
      <c r="F95" s="117">
        <f>Ecosystem!BC89</f>
        <v>1E-3</v>
      </c>
      <c r="H95" s="3">
        <f t="shared" si="1"/>
        <v>15.562678214104242</v>
      </c>
      <c r="I95" s="3">
        <f t="shared" si="2"/>
        <v>1.7988936365838156E-4</v>
      </c>
      <c r="J95" s="3">
        <f t="shared" si="3"/>
        <v>1.209824091039493E-4</v>
      </c>
      <c r="K95" s="3"/>
      <c r="L95" s="3"/>
      <c r="M95" s="9">
        <f t="shared" si="4"/>
        <v>1</v>
      </c>
      <c r="N95" s="77">
        <f t="shared" si="13"/>
        <v>326.73765097120787</v>
      </c>
      <c r="O95" s="77">
        <f t="shared" si="5"/>
        <v>7.1955745463352623E-3</v>
      </c>
      <c r="P95" s="131">
        <f t="shared" si="6"/>
        <v>4.8392963641579719E-3</v>
      </c>
      <c r="Q95" s="3">
        <f t="shared" si="14"/>
        <v>326.74968584211837</v>
      </c>
      <c r="R95" s="3"/>
      <c r="S95" s="3">
        <f t="shared" si="12"/>
        <v>3.6832081045391862E-3</v>
      </c>
      <c r="T95" s="3">
        <v>0</v>
      </c>
      <c r="U95" s="7">
        <f t="shared" si="7"/>
        <v>0</v>
      </c>
      <c r="V95" s="7">
        <f t="shared" si="8"/>
        <v>0</v>
      </c>
      <c r="X95" s="3">
        <f t="shared" si="9"/>
        <v>15.562678214104242</v>
      </c>
      <c r="Y95" s="3">
        <f t="shared" si="10"/>
        <v>1.7988936365838156E-4</v>
      </c>
      <c r="Z95" s="3">
        <f t="shared" si="11"/>
        <v>1.209824091039493E-4</v>
      </c>
    </row>
    <row r="96" spans="1:26" x14ac:dyDescent="0.2">
      <c r="A96" s="4">
        <v>6</v>
      </c>
      <c r="B96">
        <v>1</v>
      </c>
      <c r="C96" s="119">
        <f t="shared" si="0"/>
        <v>1</v>
      </c>
      <c r="D96" s="115">
        <f>Ecosystem!X90</f>
        <v>113.44767532232018</v>
      </c>
      <c r="E96" s="115">
        <f>Ecosystem!AK90</f>
        <v>1E-3</v>
      </c>
      <c r="F96" s="117">
        <f>Ecosystem!BC90</f>
        <v>1E-3</v>
      </c>
      <c r="H96" s="3">
        <f t="shared" si="1"/>
        <v>15.511645562396762</v>
      </c>
      <c r="I96" s="3">
        <f t="shared" si="2"/>
        <v>1.7988936365838156E-4</v>
      </c>
      <c r="J96" s="3">
        <f t="shared" si="3"/>
        <v>1.209824091039493E-4</v>
      </c>
      <c r="K96" s="3"/>
      <c r="L96" s="3"/>
      <c r="M96" s="9">
        <f t="shared" si="4"/>
        <v>1</v>
      </c>
      <c r="N96" s="77">
        <f t="shared" si="13"/>
        <v>325.66622300024187</v>
      </c>
      <c r="O96" s="77">
        <f t="shared" si="5"/>
        <v>7.1955745463352623E-3</v>
      </c>
      <c r="P96" s="131">
        <f t="shared" si="6"/>
        <v>4.8392963641579719E-3</v>
      </c>
      <c r="Q96" s="3">
        <f t="shared" si="14"/>
        <v>325.67825787115237</v>
      </c>
      <c r="R96" s="3"/>
      <c r="S96" s="3">
        <f t="shared" si="12"/>
        <v>3.6953252541821729E-3</v>
      </c>
      <c r="T96" s="3">
        <v>0</v>
      </c>
      <c r="U96" s="7">
        <f t="shared" si="7"/>
        <v>0</v>
      </c>
      <c r="V96" s="7">
        <f t="shared" si="8"/>
        <v>0</v>
      </c>
      <c r="X96" s="3">
        <f t="shared" si="9"/>
        <v>15.511645562396762</v>
      </c>
      <c r="Y96" s="3">
        <f t="shared" si="10"/>
        <v>1.7988936365838156E-4</v>
      </c>
      <c r="Z96" s="3">
        <f t="shared" si="11"/>
        <v>1.209824091039493E-4</v>
      </c>
    </row>
    <row r="97" spans="1:26" x14ac:dyDescent="0.2">
      <c r="A97" s="4">
        <v>6</v>
      </c>
      <c r="B97">
        <v>2</v>
      </c>
      <c r="C97" s="119">
        <f t="shared" si="0"/>
        <v>1</v>
      </c>
      <c r="D97" s="115">
        <f>Ecosystem!X91</f>
        <v>113.09061651978551</v>
      </c>
      <c r="E97" s="115">
        <f>Ecosystem!AK91</f>
        <v>1E-3</v>
      </c>
      <c r="F97" s="117">
        <f>Ecosystem!BC91</f>
        <v>1E-3</v>
      </c>
      <c r="H97" s="3">
        <f t="shared" si="1"/>
        <v>15.462825085695799</v>
      </c>
      <c r="I97" s="3">
        <f t="shared" si="2"/>
        <v>1.7988936365838156E-4</v>
      </c>
      <c r="J97" s="3">
        <f t="shared" si="3"/>
        <v>1.209824091039493E-4</v>
      </c>
      <c r="K97" s="3"/>
      <c r="L97" s="3"/>
      <c r="M97" s="9">
        <f t="shared" si="4"/>
        <v>1</v>
      </c>
      <c r="N97" s="77">
        <f t="shared" si="13"/>
        <v>324.64123953292903</v>
      </c>
      <c r="O97" s="77">
        <f t="shared" si="5"/>
        <v>7.1955745463352623E-3</v>
      </c>
      <c r="P97" s="131">
        <f t="shared" si="6"/>
        <v>4.8392963641579719E-3</v>
      </c>
      <c r="Q97" s="3">
        <f t="shared" si="14"/>
        <v>324.65327440383953</v>
      </c>
      <c r="R97" s="3"/>
      <c r="S97" s="3">
        <f t="shared" si="12"/>
        <v>3.7069920001863081E-3</v>
      </c>
      <c r="T97" s="3">
        <v>0</v>
      </c>
      <c r="U97" s="7">
        <f t="shared" si="7"/>
        <v>0</v>
      </c>
      <c r="V97" s="7">
        <f t="shared" si="8"/>
        <v>0</v>
      </c>
      <c r="X97" s="3">
        <f t="shared" si="9"/>
        <v>15.462825085695799</v>
      </c>
      <c r="Y97" s="3">
        <f t="shared" si="10"/>
        <v>1.7988936365838156E-4</v>
      </c>
      <c r="Z97" s="3">
        <f t="shared" si="11"/>
        <v>1.209824091039493E-4</v>
      </c>
    </row>
    <row r="98" spans="1:26" x14ac:dyDescent="0.2">
      <c r="A98" s="4">
        <v>6</v>
      </c>
      <c r="B98">
        <v>3</v>
      </c>
      <c r="C98" s="119">
        <f t="shared" si="0"/>
        <v>1</v>
      </c>
      <c r="D98" s="115">
        <f>Ecosystem!X92</f>
        <v>112.7507597706104</v>
      </c>
      <c r="E98" s="115">
        <f>Ecosystem!AK92</f>
        <v>1E-3</v>
      </c>
      <c r="F98" s="117">
        <f>Ecosystem!BC92</f>
        <v>1E-3</v>
      </c>
      <c r="H98" s="3">
        <f t="shared" si="1"/>
        <v>15.416356637398248</v>
      </c>
      <c r="I98" s="3">
        <f t="shared" si="2"/>
        <v>1.7988936365838156E-4</v>
      </c>
      <c r="J98" s="3">
        <f t="shared" si="3"/>
        <v>1.209824091039493E-4</v>
      </c>
      <c r="K98" s="3"/>
      <c r="L98" s="3"/>
      <c r="M98" s="9">
        <f t="shared" si="4"/>
        <v>0.8</v>
      </c>
      <c r="N98" s="77">
        <f t="shared" si="13"/>
        <v>258.93250942747551</v>
      </c>
      <c r="O98" s="77">
        <f t="shared" si="5"/>
        <v>5.75645963706821E-3</v>
      </c>
      <c r="P98" s="131">
        <f t="shared" si="6"/>
        <v>3.8714370913263776E-3</v>
      </c>
      <c r="Q98" s="3">
        <f t="shared" si="14"/>
        <v>258.94213732420388</v>
      </c>
      <c r="R98" s="3"/>
      <c r="S98" s="3">
        <f t="shared" si="12"/>
        <v>3.7181653120983366E-3</v>
      </c>
      <c r="T98" s="3">
        <v>0</v>
      </c>
      <c r="U98" s="7">
        <f t="shared" si="7"/>
        <v>0</v>
      </c>
      <c r="V98" s="7">
        <f t="shared" si="8"/>
        <v>0</v>
      </c>
      <c r="X98" s="3">
        <f t="shared" si="9"/>
        <v>15.416356637398248</v>
      </c>
      <c r="Y98" s="3">
        <f t="shared" si="10"/>
        <v>1.7988936365838156E-4</v>
      </c>
      <c r="Z98" s="3">
        <f t="shared" si="11"/>
        <v>1.209824091039493E-4</v>
      </c>
    </row>
    <row r="99" spans="1:26" x14ac:dyDescent="0.2">
      <c r="A99" s="4">
        <v>6</v>
      </c>
      <c r="B99">
        <v>4</v>
      </c>
      <c r="C99" s="119">
        <f t="shared" si="0"/>
        <v>1</v>
      </c>
      <c r="D99" s="115">
        <f>Ecosystem!X93</f>
        <v>112.42678033545195</v>
      </c>
      <c r="E99" s="115">
        <f>Ecosystem!AK93</f>
        <v>1E-3</v>
      </c>
      <c r="F99" s="117">
        <f>Ecosystem!BC93</f>
        <v>1E-3</v>
      </c>
      <c r="H99" s="3">
        <f t="shared" si="1"/>
        <v>15.372059086536977</v>
      </c>
      <c r="I99" s="3">
        <f t="shared" si="2"/>
        <v>1.7988936365838156E-4</v>
      </c>
      <c r="J99" s="3">
        <f t="shared" si="3"/>
        <v>1.209824091039493E-4</v>
      </c>
      <c r="K99" s="3"/>
      <c r="L99" s="3"/>
      <c r="M99" s="9">
        <f t="shared" si="4"/>
        <v>0.8</v>
      </c>
      <c r="N99" s="77">
        <f t="shared" si="13"/>
        <v>258.18848953511161</v>
      </c>
      <c r="O99" s="77">
        <f t="shared" si="5"/>
        <v>5.75645963706821E-3</v>
      </c>
      <c r="P99" s="131">
        <f t="shared" si="6"/>
        <v>3.8714370913263776E-3</v>
      </c>
      <c r="Q99" s="3">
        <f t="shared" si="14"/>
        <v>258.19811743183999</v>
      </c>
      <c r="R99" s="3"/>
      <c r="S99" s="3">
        <f t="shared" si="12"/>
        <v>3.7288795224993043E-3</v>
      </c>
      <c r="T99" s="3">
        <v>0</v>
      </c>
      <c r="U99" s="7">
        <f t="shared" si="7"/>
        <v>0</v>
      </c>
      <c r="V99" s="7">
        <f t="shared" si="8"/>
        <v>0</v>
      </c>
      <c r="X99" s="3">
        <f t="shared" si="9"/>
        <v>15.372059086536977</v>
      </c>
      <c r="Y99" s="3">
        <f t="shared" si="10"/>
        <v>1.7988936365838156E-4</v>
      </c>
      <c r="Z99" s="3">
        <f t="shared" si="11"/>
        <v>1.209824091039493E-4</v>
      </c>
    </row>
    <row r="100" spans="1:26" x14ac:dyDescent="0.2">
      <c r="A100" s="4">
        <v>6</v>
      </c>
      <c r="B100">
        <v>5</v>
      </c>
      <c r="C100" s="119">
        <f t="shared" ref="C100:C163" si="15">VLOOKUP(B100,$I$5:$J$16,2)</f>
        <v>1</v>
      </c>
      <c r="D100" s="115">
        <f>Ecosystem!X94</f>
        <v>112.11575471329954</v>
      </c>
      <c r="E100" s="115">
        <f>Ecosystem!AK94</f>
        <v>1E-3</v>
      </c>
      <c r="F100" s="117">
        <f>Ecosystem!BC94</f>
        <v>1E-3</v>
      </c>
      <c r="H100" s="3">
        <f t="shared" ref="H100:H163" si="16">$C100*($B$5*$B$6*$B$7)*$B$9*$B$24*D100</f>
        <v>15.329532704238309</v>
      </c>
      <c r="I100" s="3">
        <f t="shared" ref="I100:I163" si="17">$C100*($B$5*$B$6*$B$7)*$B$9*$B$25*E100</f>
        <v>1.7988936365838156E-4</v>
      </c>
      <c r="J100" s="3">
        <f t="shared" ref="J100:J163" si="18">$C100*($B$5*$B$6*$B$7)*$B$9*$B$26*F100</f>
        <v>1.209824091039493E-4</v>
      </c>
      <c r="K100" s="3"/>
      <c r="L100" s="3"/>
      <c r="M100" s="9">
        <f t="shared" ref="M100:M163" si="19">IF(VLOOKUP(B100,$I$5:$L$16,4)=1,1,$O$12)</f>
        <v>0.8</v>
      </c>
      <c r="N100" s="77">
        <f t="shared" si="13"/>
        <v>257.4742181190785</v>
      </c>
      <c r="O100" s="77">
        <f t="shared" ref="O100:O163" si="20">I100*$O$9*M100</f>
        <v>5.75645963706821E-3</v>
      </c>
      <c r="P100" s="131">
        <f t="shared" ref="P100:P163" si="21">J100*$O$10*M100</f>
        <v>3.8714370913263776E-3</v>
      </c>
      <c r="Q100" s="3">
        <f t="shared" si="14"/>
        <v>257.48384601580688</v>
      </c>
      <c r="R100" s="3"/>
      <c r="S100" s="3">
        <f t="shared" si="12"/>
        <v>3.7392235968867473E-3</v>
      </c>
      <c r="T100" s="3">
        <v>0</v>
      </c>
      <c r="U100" s="7">
        <f t="shared" ref="U100:U163" si="22">E100*$B$15*$B$14/12</f>
        <v>0</v>
      </c>
      <c r="V100" s="7">
        <f t="shared" ref="V100:V163" si="23">F100*$B$15*$B$14/12</f>
        <v>0</v>
      </c>
      <c r="X100" s="3">
        <f t="shared" ref="X100:X163" si="24">H100+T100</f>
        <v>15.329532704238309</v>
      </c>
      <c r="Y100" s="3">
        <f t="shared" ref="Y100:Y163" si="25">I100+U100</f>
        <v>1.7988936365838156E-4</v>
      </c>
      <c r="Z100" s="3">
        <f t="shared" ref="Z100:Z163" si="26">J100+V100</f>
        <v>1.209824091039493E-4</v>
      </c>
    </row>
    <row r="101" spans="1:26" x14ac:dyDescent="0.2">
      <c r="A101" s="4">
        <v>6</v>
      </c>
      <c r="B101">
        <v>6</v>
      </c>
      <c r="C101" s="119">
        <f t="shared" si="15"/>
        <v>1</v>
      </c>
      <c r="D101" s="115">
        <f>Ecosystem!X95</f>
        <v>111.81445677180217</v>
      </c>
      <c r="E101" s="115">
        <f>Ecosystem!AK95</f>
        <v>1E-3</v>
      </c>
      <c r="F101" s="117">
        <f>Ecosystem!BC95</f>
        <v>1E-3</v>
      </c>
      <c r="H101" s="3">
        <f t="shared" si="16"/>
        <v>15.288336382992338</v>
      </c>
      <c r="I101" s="3">
        <f t="shared" si="17"/>
        <v>1.7988936365838156E-4</v>
      </c>
      <c r="J101" s="3">
        <f t="shared" si="18"/>
        <v>1.209824091039493E-4</v>
      </c>
      <c r="K101" s="3"/>
      <c r="L101" s="3"/>
      <c r="M101" s="9">
        <f t="shared" si="19"/>
        <v>0.8</v>
      </c>
      <c r="N101" s="77">
        <f t="shared" si="13"/>
        <v>256.78228635528399</v>
      </c>
      <c r="O101" s="77">
        <f t="shared" si="20"/>
        <v>5.75645963706821E-3</v>
      </c>
      <c r="P101" s="131">
        <f t="shared" si="21"/>
        <v>3.8714370913263776E-3</v>
      </c>
      <c r="Q101" s="3">
        <f t="shared" si="14"/>
        <v>256.79191425201236</v>
      </c>
      <c r="R101" s="3"/>
      <c r="S101" s="3">
        <f t="shared" ref="S101:S164" si="27">100*SUM(O101:P101)/Q101</f>
        <v>3.7492990215205494E-3</v>
      </c>
      <c r="T101" s="3">
        <v>0</v>
      </c>
      <c r="U101" s="7">
        <f t="shared" si="22"/>
        <v>0</v>
      </c>
      <c r="V101" s="7">
        <f t="shared" si="23"/>
        <v>0</v>
      </c>
      <c r="X101" s="3">
        <f t="shared" si="24"/>
        <v>15.288336382992338</v>
      </c>
      <c r="Y101" s="3">
        <f t="shared" si="25"/>
        <v>1.7988936365838156E-4</v>
      </c>
      <c r="Z101" s="3">
        <f t="shared" si="26"/>
        <v>1.209824091039493E-4</v>
      </c>
    </row>
    <row r="102" spans="1:26" x14ac:dyDescent="0.2">
      <c r="A102" s="4">
        <v>6</v>
      </c>
      <c r="B102">
        <v>7</v>
      </c>
      <c r="C102" s="119">
        <f t="shared" si="15"/>
        <v>1</v>
      </c>
      <c r="D102" s="115">
        <f>Ecosystem!X96</f>
        <v>111.52062297071188</v>
      </c>
      <c r="E102" s="115">
        <f>Ecosystem!AK96</f>
        <v>1E-3</v>
      </c>
      <c r="F102" s="117">
        <f>Ecosystem!BC96</f>
        <v>1E-3</v>
      </c>
      <c r="H102" s="3">
        <f t="shared" si="16"/>
        <v>15.248160630040021</v>
      </c>
      <c r="I102" s="3">
        <f t="shared" si="17"/>
        <v>1.7988936365838156E-4</v>
      </c>
      <c r="J102" s="3">
        <f t="shared" si="18"/>
        <v>1.209824091039493E-4</v>
      </c>
      <c r="K102" s="3"/>
      <c r="L102" s="3"/>
      <c r="M102" s="9">
        <f t="shared" si="19"/>
        <v>0.8</v>
      </c>
      <c r="N102" s="77">
        <f t="shared" ref="N102:N165" si="28">H102*$O$8*M102</f>
        <v>256.10749601572701</v>
      </c>
      <c r="O102" s="77">
        <f t="shared" si="20"/>
        <v>5.75645963706821E-3</v>
      </c>
      <c r="P102" s="131">
        <f t="shared" si="21"/>
        <v>3.8714370913263776E-3</v>
      </c>
      <c r="Q102" s="3">
        <f t="shared" ref="Q102:Q165" si="29">SUM(N102:P102)</f>
        <v>256.11712391245538</v>
      </c>
      <c r="R102" s="3"/>
      <c r="S102" s="3">
        <f t="shared" si="27"/>
        <v>3.7591772784726202E-3</v>
      </c>
      <c r="T102" s="3">
        <v>0</v>
      </c>
      <c r="U102" s="7">
        <f t="shared" si="22"/>
        <v>0</v>
      </c>
      <c r="V102" s="7">
        <f t="shared" si="23"/>
        <v>0</v>
      </c>
      <c r="X102" s="3">
        <f t="shared" si="24"/>
        <v>15.248160630040021</v>
      </c>
      <c r="Y102" s="3">
        <f t="shared" si="25"/>
        <v>1.7988936365838156E-4</v>
      </c>
      <c r="Z102" s="3">
        <f t="shared" si="26"/>
        <v>1.209824091039493E-4</v>
      </c>
    </row>
    <row r="103" spans="1:26" x14ac:dyDescent="0.2">
      <c r="A103" s="4">
        <v>6</v>
      </c>
      <c r="B103">
        <v>8</v>
      </c>
      <c r="C103" s="119">
        <f t="shared" si="15"/>
        <v>1</v>
      </c>
      <c r="D103" s="115">
        <f>Ecosystem!X97</f>
        <v>111.23367937975702</v>
      </c>
      <c r="E103" s="115">
        <f>Ecosystem!AK97</f>
        <v>1E-3</v>
      </c>
      <c r="F103" s="117">
        <f>Ecosystem!BC97</f>
        <v>1E-3</v>
      </c>
      <c r="H103" s="3">
        <f t="shared" si="16"/>
        <v>15.208926972173982</v>
      </c>
      <c r="I103" s="3">
        <f t="shared" si="17"/>
        <v>1.7988936365838156E-4</v>
      </c>
      <c r="J103" s="3">
        <f t="shared" si="18"/>
        <v>1.209824091039493E-4</v>
      </c>
      <c r="K103" s="3"/>
      <c r="L103" s="3"/>
      <c r="M103" s="9">
        <f t="shared" si="19"/>
        <v>0.8</v>
      </c>
      <c r="N103" s="77">
        <f t="shared" si="28"/>
        <v>255.44852906755534</v>
      </c>
      <c r="O103" s="77">
        <f t="shared" si="20"/>
        <v>5.75645963706821E-3</v>
      </c>
      <c r="P103" s="131">
        <f t="shared" si="21"/>
        <v>3.8714370913263776E-3</v>
      </c>
      <c r="Q103" s="3">
        <f t="shared" si="29"/>
        <v>255.45815696428375</v>
      </c>
      <c r="R103" s="3"/>
      <c r="S103" s="3">
        <f t="shared" si="27"/>
        <v>3.7688742621519379E-3</v>
      </c>
      <c r="T103" s="3">
        <v>0</v>
      </c>
      <c r="U103" s="7">
        <f t="shared" si="22"/>
        <v>0</v>
      </c>
      <c r="V103" s="7">
        <f t="shared" si="23"/>
        <v>0</v>
      </c>
      <c r="X103" s="3">
        <f t="shared" si="24"/>
        <v>15.208926972173982</v>
      </c>
      <c r="Y103" s="3">
        <f t="shared" si="25"/>
        <v>1.7988936365838156E-4</v>
      </c>
      <c r="Z103" s="3">
        <f t="shared" si="26"/>
        <v>1.209824091039493E-4</v>
      </c>
    </row>
    <row r="104" spans="1:26" x14ac:dyDescent="0.2">
      <c r="A104" s="4">
        <v>6</v>
      </c>
      <c r="B104">
        <v>9</v>
      </c>
      <c r="C104" s="119">
        <f t="shared" si="15"/>
        <v>1</v>
      </c>
      <c r="D104" s="115">
        <f>Ecosystem!X98</f>
        <v>110.95469324992037</v>
      </c>
      <c r="E104" s="115">
        <f>Ecosystem!AK98</f>
        <v>1E-3</v>
      </c>
      <c r="F104" s="117">
        <f>Ecosystem!BC98</f>
        <v>1E-3</v>
      </c>
      <c r="H104" s="3">
        <f t="shared" si="16"/>
        <v>15.1707813341029</v>
      </c>
      <c r="I104" s="3">
        <f t="shared" si="17"/>
        <v>1.7988936365838156E-4</v>
      </c>
      <c r="J104" s="3">
        <f t="shared" si="18"/>
        <v>1.209824091039493E-4</v>
      </c>
      <c r="K104" s="3"/>
      <c r="L104" s="3"/>
      <c r="M104" s="9">
        <f t="shared" si="19"/>
        <v>0.8</v>
      </c>
      <c r="N104" s="77">
        <f t="shared" si="28"/>
        <v>254.80783645633892</v>
      </c>
      <c r="O104" s="77">
        <f t="shared" si="20"/>
        <v>5.75645963706821E-3</v>
      </c>
      <c r="P104" s="131">
        <f t="shared" si="21"/>
        <v>3.8714370913263776E-3</v>
      </c>
      <c r="Q104" s="3">
        <f t="shared" si="29"/>
        <v>254.81746435306732</v>
      </c>
      <c r="R104" s="3"/>
      <c r="S104" s="3">
        <f t="shared" si="27"/>
        <v>3.7783504175579064E-3</v>
      </c>
      <c r="T104" s="3">
        <v>0</v>
      </c>
      <c r="U104" s="7">
        <f t="shared" si="22"/>
        <v>0</v>
      </c>
      <c r="V104" s="7">
        <f t="shared" si="23"/>
        <v>0</v>
      </c>
      <c r="X104" s="3">
        <f t="shared" si="24"/>
        <v>15.1707813341029</v>
      </c>
      <c r="Y104" s="3">
        <f t="shared" si="25"/>
        <v>1.7988936365838156E-4</v>
      </c>
      <c r="Z104" s="3">
        <f t="shared" si="26"/>
        <v>1.209824091039493E-4</v>
      </c>
    </row>
    <row r="105" spans="1:26" x14ac:dyDescent="0.2">
      <c r="A105" s="4">
        <v>6</v>
      </c>
      <c r="B105">
        <v>10</v>
      </c>
      <c r="C105" s="119">
        <f t="shared" si="15"/>
        <v>1</v>
      </c>
      <c r="D105" s="115">
        <f>Ecosystem!X99</f>
        <v>110.68565148494022</v>
      </c>
      <c r="E105" s="115">
        <f>Ecosystem!AK99</f>
        <v>1E-3</v>
      </c>
      <c r="F105" s="117">
        <f>Ecosystem!BC99</f>
        <v>1E-3</v>
      </c>
      <c r="H105" s="3">
        <f t="shared" si="16"/>
        <v>15.133995384210168</v>
      </c>
      <c r="I105" s="3">
        <f t="shared" si="17"/>
        <v>1.7988936365838156E-4</v>
      </c>
      <c r="J105" s="3">
        <f t="shared" si="18"/>
        <v>1.209824091039493E-4</v>
      </c>
      <c r="K105" s="3"/>
      <c r="L105" s="3"/>
      <c r="M105" s="9">
        <f t="shared" si="19"/>
        <v>0.8</v>
      </c>
      <c r="N105" s="77">
        <f t="shared" si="28"/>
        <v>254.18998111337862</v>
      </c>
      <c r="O105" s="77">
        <f t="shared" si="20"/>
        <v>5.75645963706821E-3</v>
      </c>
      <c r="P105" s="131">
        <f t="shared" si="21"/>
        <v>3.8714370913263776E-3</v>
      </c>
      <c r="Q105" s="3">
        <f t="shared" si="29"/>
        <v>254.19960901010703</v>
      </c>
      <c r="R105" s="3"/>
      <c r="S105" s="3">
        <f t="shared" si="27"/>
        <v>3.7875340429857946E-3</v>
      </c>
      <c r="T105" s="3">
        <v>0</v>
      </c>
      <c r="U105" s="7">
        <f t="shared" si="22"/>
        <v>0</v>
      </c>
      <c r="V105" s="7">
        <f t="shared" si="23"/>
        <v>0</v>
      </c>
      <c r="X105" s="3">
        <f t="shared" si="24"/>
        <v>15.133995384210168</v>
      </c>
      <c r="Y105" s="3">
        <f t="shared" si="25"/>
        <v>1.7988936365838156E-4</v>
      </c>
      <c r="Z105" s="3">
        <f t="shared" si="26"/>
        <v>1.209824091039493E-4</v>
      </c>
    </row>
    <row r="106" spans="1:26" x14ac:dyDescent="0.2">
      <c r="A106" s="4">
        <v>6</v>
      </c>
      <c r="B106">
        <v>11</v>
      </c>
      <c r="C106" s="119">
        <f t="shared" si="15"/>
        <v>1</v>
      </c>
      <c r="D106" s="115">
        <f>Ecosystem!X100</f>
        <v>110.42843105038203</v>
      </c>
      <c r="E106" s="115">
        <f>Ecosystem!AK100</f>
        <v>1E-3</v>
      </c>
      <c r="F106" s="117">
        <f>Ecosystem!BC100</f>
        <v>1E-3</v>
      </c>
      <c r="H106" s="3">
        <f t="shared" si="16"/>
        <v>15.098825759086195</v>
      </c>
      <c r="I106" s="3">
        <f t="shared" si="17"/>
        <v>1.7988936365838156E-4</v>
      </c>
      <c r="J106" s="3">
        <f t="shared" si="18"/>
        <v>1.209824091039493E-4</v>
      </c>
      <c r="K106" s="3"/>
      <c r="L106" s="3"/>
      <c r="M106" s="9">
        <f t="shared" si="19"/>
        <v>1</v>
      </c>
      <c r="N106" s="77">
        <f t="shared" si="28"/>
        <v>316.99909187072672</v>
      </c>
      <c r="O106" s="77">
        <f t="shared" si="20"/>
        <v>7.1955745463352623E-3</v>
      </c>
      <c r="P106" s="131">
        <f t="shared" si="21"/>
        <v>4.8392963641579719E-3</v>
      </c>
      <c r="Q106" s="3">
        <f t="shared" si="29"/>
        <v>317.01112674163721</v>
      </c>
      <c r="R106" s="3"/>
      <c r="S106" s="3">
        <f t="shared" si="27"/>
        <v>3.7963559936183581E-3</v>
      </c>
      <c r="T106" s="3">
        <v>0</v>
      </c>
      <c r="U106" s="7">
        <f t="shared" si="22"/>
        <v>0</v>
      </c>
      <c r="V106" s="7">
        <f t="shared" si="23"/>
        <v>0</v>
      </c>
      <c r="X106" s="3">
        <f t="shared" si="24"/>
        <v>15.098825759086195</v>
      </c>
      <c r="Y106" s="3">
        <f t="shared" si="25"/>
        <v>1.7988936365838156E-4</v>
      </c>
      <c r="Z106" s="3">
        <f t="shared" si="26"/>
        <v>1.209824091039493E-4</v>
      </c>
    </row>
    <row r="107" spans="1:26" x14ac:dyDescent="0.2">
      <c r="A107" s="5">
        <v>6</v>
      </c>
      <c r="B107" s="2">
        <v>12</v>
      </c>
      <c r="C107" s="119">
        <f t="shared" si="15"/>
        <v>1</v>
      </c>
      <c r="D107" s="115">
        <f>Ecosystem!X101</f>
        <v>110.18391428024543</v>
      </c>
      <c r="E107" s="115">
        <f>Ecosystem!AK101</f>
        <v>1E-3</v>
      </c>
      <c r="F107" s="117">
        <f>Ecosystem!BC101</f>
        <v>1E-3</v>
      </c>
      <c r="H107" s="3">
        <f t="shared" si="16"/>
        <v>15.065393099830331</v>
      </c>
      <c r="I107" s="3">
        <f t="shared" si="17"/>
        <v>1.7988936365838156E-4</v>
      </c>
      <c r="J107" s="3">
        <f t="shared" si="18"/>
        <v>1.209824091039493E-4</v>
      </c>
      <c r="K107" s="3"/>
      <c r="L107" s="3"/>
      <c r="M107" s="9">
        <f t="shared" si="19"/>
        <v>1</v>
      </c>
      <c r="N107" s="77">
        <f t="shared" si="28"/>
        <v>316.29717486128277</v>
      </c>
      <c r="O107" s="77">
        <f t="shared" si="20"/>
        <v>7.1955745463352623E-3</v>
      </c>
      <c r="P107" s="131">
        <f t="shared" si="21"/>
        <v>4.8392963641579719E-3</v>
      </c>
      <c r="Q107" s="3">
        <f t="shared" si="29"/>
        <v>316.30920973219327</v>
      </c>
      <c r="R107" s="3"/>
      <c r="S107" s="3">
        <f t="shared" si="27"/>
        <v>3.8047804300996141E-3</v>
      </c>
      <c r="T107" s="3">
        <v>0</v>
      </c>
      <c r="U107" s="7">
        <f t="shared" si="22"/>
        <v>0</v>
      </c>
      <c r="V107" s="7">
        <f t="shared" si="23"/>
        <v>0</v>
      </c>
      <c r="X107" s="3">
        <f t="shared" si="24"/>
        <v>15.065393099830331</v>
      </c>
      <c r="Y107" s="3">
        <f t="shared" si="25"/>
        <v>1.7988936365838156E-4</v>
      </c>
      <c r="Z107" s="3">
        <f t="shared" si="26"/>
        <v>1.209824091039493E-4</v>
      </c>
    </row>
    <row r="108" spans="1:26" x14ac:dyDescent="0.2">
      <c r="A108" s="3">
        <v>7</v>
      </c>
      <c r="B108">
        <v>1</v>
      </c>
      <c r="C108" s="119">
        <f t="shared" si="15"/>
        <v>1</v>
      </c>
      <c r="D108" s="115">
        <f>Ecosystem!X102</f>
        <v>109.95159899187387</v>
      </c>
      <c r="E108" s="115">
        <f>Ecosystem!AK102</f>
        <v>1E-3</v>
      </c>
      <c r="F108" s="117">
        <f>Ecosystem!BC102</f>
        <v>1E-3</v>
      </c>
      <c r="H108" s="3">
        <f t="shared" si="16"/>
        <v>15.033628743251782</v>
      </c>
      <c r="I108" s="3">
        <f t="shared" si="17"/>
        <v>1.7988936365838156E-4</v>
      </c>
      <c r="J108" s="3">
        <f t="shared" si="18"/>
        <v>1.209824091039493E-4</v>
      </c>
      <c r="K108" s="3"/>
      <c r="L108" s="3"/>
      <c r="M108" s="9">
        <f t="shared" si="19"/>
        <v>1</v>
      </c>
      <c r="N108" s="77">
        <f t="shared" si="28"/>
        <v>315.63028378313402</v>
      </c>
      <c r="O108" s="77">
        <f t="shared" si="20"/>
        <v>7.1955745463352623E-3</v>
      </c>
      <c r="P108" s="131">
        <f t="shared" si="21"/>
        <v>4.8392963641579719E-3</v>
      </c>
      <c r="Q108" s="3">
        <f t="shared" si="29"/>
        <v>315.64231865404452</v>
      </c>
      <c r="R108" s="3"/>
      <c r="S108" s="3">
        <f t="shared" si="27"/>
        <v>3.8128191941473764E-3</v>
      </c>
      <c r="T108" s="3">
        <v>0</v>
      </c>
      <c r="U108" s="7">
        <f t="shared" si="22"/>
        <v>0</v>
      </c>
      <c r="V108" s="7">
        <f t="shared" si="23"/>
        <v>0</v>
      </c>
      <c r="X108" s="3">
        <f t="shared" si="24"/>
        <v>15.033628743251782</v>
      </c>
      <c r="Y108" s="3">
        <f t="shared" si="25"/>
        <v>1.7988936365838156E-4</v>
      </c>
      <c r="Z108" s="3">
        <f t="shared" si="26"/>
        <v>1.209824091039493E-4</v>
      </c>
    </row>
    <row r="109" spans="1:26" x14ac:dyDescent="0.2">
      <c r="A109" s="3">
        <v>7</v>
      </c>
      <c r="B109">
        <v>2</v>
      </c>
      <c r="C109" s="119">
        <f t="shared" si="15"/>
        <v>1</v>
      </c>
      <c r="D109" s="115">
        <f>Ecosystem!X103</f>
        <v>109.72981902178148</v>
      </c>
      <c r="E109" s="115">
        <f>Ecosystem!AK103</f>
        <v>1E-3</v>
      </c>
      <c r="F109" s="117">
        <f>Ecosystem!BC103</f>
        <v>1E-3</v>
      </c>
      <c r="H109" s="3">
        <f t="shared" si="16"/>
        <v>15.00330487562613</v>
      </c>
      <c r="I109" s="3">
        <f t="shared" si="17"/>
        <v>1.7988936365838156E-4</v>
      </c>
      <c r="J109" s="3">
        <f t="shared" si="18"/>
        <v>1.209824091039493E-4</v>
      </c>
      <c r="K109" s="3"/>
      <c r="L109" s="3"/>
      <c r="M109" s="9">
        <f t="shared" si="19"/>
        <v>1</v>
      </c>
      <c r="N109" s="77">
        <f t="shared" si="28"/>
        <v>314.99363569852682</v>
      </c>
      <c r="O109" s="77">
        <f t="shared" si="20"/>
        <v>7.1955745463352623E-3</v>
      </c>
      <c r="P109" s="131">
        <f t="shared" si="21"/>
        <v>4.8392963641579719E-3</v>
      </c>
      <c r="Q109" s="3">
        <f t="shared" si="29"/>
        <v>315.00567056943731</v>
      </c>
      <c r="R109" s="3"/>
      <c r="S109" s="3">
        <f t="shared" si="27"/>
        <v>3.8205251634796725E-3</v>
      </c>
      <c r="T109" s="3">
        <v>0</v>
      </c>
      <c r="U109" s="7">
        <f t="shared" si="22"/>
        <v>0</v>
      </c>
      <c r="V109" s="7">
        <f t="shared" si="23"/>
        <v>0</v>
      </c>
      <c r="X109" s="3">
        <f t="shared" si="24"/>
        <v>15.00330487562613</v>
      </c>
      <c r="Y109" s="3">
        <f t="shared" si="25"/>
        <v>1.7988936365838156E-4</v>
      </c>
      <c r="Z109" s="3">
        <f t="shared" si="26"/>
        <v>1.209824091039493E-4</v>
      </c>
    </row>
    <row r="110" spans="1:26" x14ac:dyDescent="0.2">
      <c r="A110" s="3">
        <v>7</v>
      </c>
      <c r="B110">
        <v>3</v>
      </c>
      <c r="C110" s="119">
        <f t="shared" si="15"/>
        <v>1</v>
      </c>
      <c r="D110" s="115">
        <f>Ecosystem!X104</f>
        <v>109.51642976369182</v>
      </c>
      <c r="E110" s="115">
        <f>Ecosystem!AK104</f>
        <v>1E-3</v>
      </c>
      <c r="F110" s="117">
        <f>Ecosystem!BC104</f>
        <v>1E-3</v>
      </c>
      <c r="H110" s="3">
        <f t="shared" si="16"/>
        <v>14.974128265978505</v>
      </c>
      <c r="I110" s="3">
        <f t="shared" si="17"/>
        <v>1.7988936365838156E-4</v>
      </c>
      <c r="J110" s="3">
        <f t="shared" si="18"/>
        <v>1.209824091039493E-4</v>
      </c>
      <c r="K110" s="3"/>
      <c r="L110" s="3"/>
      <c r="M110" s="9">
        <f t="shared" si="19"/>
        <v>0.8</v>
      </c>
      <c r="N110" s="77">
        <f t="shared" si="28"/>
        <v>251.50485939024435</v>
      </c>
      <c r="O110" s="77">
        <f t="shared" si="20"/>
        <v>5.75645963706821E-3</v>
      </c>
      <c r="P110" s="131">
        <f t="shared" si="21"/>
        <v>3.8714370913263776E-3</v>
      </c>
      <c r="Q110" s="3">
        <f t="shared" si="29"/>
        <v>251.51448728697275</v>
      </c>
      <c r="R110" s="3"/>
      <c r="S110" s="3">
        <f t="shared" si="27"/>
        <v>3.8279690495161655E-3</v>
      </c>
      <c r="T110" s="3">
        <v>0</v>
      </c>
      <c r="U110" s="7">
        <f t="shared" si="22"/>
        <v>0</v>
      </c>
      <c r="V110" s="7">
        <f t="shared" si="23"/>
        <v>0</v>
      </c>
      <c r="X110" s="3">
        <f t="shared" si="24"/>
        <v>14.974128265978505</v>
      </c>
      <c r="Y110" s="3">
        <f t="shared" si="25"/>
        <v>1.7988936365838156E-4</v>
      </c>
      <c r="Z110" s="3">
        <f t="shared" si="26"/>
        <v>1.209824091039493E-4</v>
      </c>
    </row>
    <row r="111" spans="1:26" x14ac:dyDescent="0.2">
      <c r="A111" s="3">
        <v>7</v>
      </c>
      <c r="B111">
        <v>4</v>
      </c>
      <c r="C111" s="119">
        <f t="shared" si="15"/>
        <v>1</v>
      </c>
      <c r="D111" s="115">
        <f>Ecosystem!X105</f>
        <v>109.30963293350213</v>
      </c>
      <c r="E111" s="115">
        <f>Ecosystem!AK105</f>
        <v>1E-3</v>
      </c>
      <c r="F111" s="117">
        <f>Ecosystem!BC105</f>
        <v>1E-3</v>
      </c>
      <c r="H111" s="3">
        <f t="shared" si="16"/>
        <v>14.945853035796699</v>
      </c>
      <c r="I111" s="3">
        <f t="shared" si="17"/>
        <v>1.7988936365838156E-4</v>
      </c>
      <c r="J111" s="3">
        <f t="shared" si="18"/>
        <v>1.209824091039493E-4</v>
      </c>
      <c r="K111" s="3"/>
      <c r="L111" s="3"/>
      <c r="M111" s="9">
        <f t="shared" si="19"/>
        <v>0.8</v>
      </c>
      <c r="N111" s="77">
        <f t="shared" si="28"/>
        <v>251.02994975511993</v>
      </c>
      <c r="O111" s="77">
        <f t="shared" si="20"/>
        <v>5.75645963706821E-3</v>
      </c>
      <c r="P111" s="131">
        <f t="shared" si="21"/>
        <v>3.8714370913263776E-3</v>
      </c>
      <c r="Q111" s="3">
        <f t="shared" si="29"/>
        <v>251.03957765184833</v>
      </c>
      <c r="R111" s="3"/>
      <c r="S111" s="3">
        <f t="shared" si="27"/>
        <v>3.8352106940471903E-3</v>
      </c>
      <c r="T111" s="3">
        <v>0</v>
      </c>
      <c r="U111" s="7">
        <f t="shared" si="22"/>
        <v>0</v>
      </c>
      <c r="V111" s="7">
        <f t="shared" si="23"/>
        <v>0</v>
      </c>
      <c r="X111" s="3">
        <f t="shared" si="24"/>
        <v>14.945853035796699</v>
      </c>
      <c r="Y111" s="3">
        <f t="shared" si="25"/>
        <v>1.7988936365838156E-4</v>
      </c>
      <c r="Z111" s="3">
        <f t="shared" si="26"/>
        <v>1.209824091039493E-4</v>
      </c>
    </row>
    <row r="112" spans="1:26" x14ac:dyDescent="0.2">
      <c r="A112" s="3">
        <v>7</v>
      </c>
      <c r="B112">
        <v>5</v>
      </c>
      <c r="C112" s="119">
        <f t="shared" si="15"/>
        <v>1</v>
      </c>
      <c r="D112" s="115">
        <f>Ecosystem!X106</f>
        <v>109.10858381377071</v>
      </c>
      <c r="E112" s="115">
        <f>Ecosystem!AK106</f>
        <v>1E-3</v>
      </c>
      <c r="F112" s="117">
        <f>Ecosystem!BC106</f>
        <v>1E-3</v>
      </c>
      <c r="H112" s="3">
        <f t="shared" si="16"/>
        <v>14.918363687275052</v>
      </c>
      <c r="I112" s="3">
        <f t="shared" si="17"/>
        <v>1.7988936365838156E-4</v>
      </c>
      <c r="J112" s="3">
        <f t="shared" si="18"/>
        <v>1.209824091039493E-4</v>
      </c>
      <c r="K112" s="3"/>
      <c r="L112" s="3"/>
      <c r="M112" s="9">
        <f t="shared" si="19"/>
        <v>0.8</v>
      </c>
      <c r="N112" s="77">
        <f t="shared" si="28"/>
        <v>250.5682397569243</v>
      </c>
      <c r="O112" s="77">
        <f t="shared" si="20"/>
        <v>5.75645963706821E-3</v>
      </c>
      <c r="P112" s="131">
        <f t="shared" si="21"/>
        <v>3.8714370913263776E-3</v>
      </c>
      <c r="Q112" s="3">
        <f t="shared" si="29"/>
        <v>250.5778676536527</v>
      </c>
      <c r="R112" s="3"/>
      <c r="S112" s="3">
        <f t="shared" si="27"/>
        <v>3.842277380100549E-3</v>
      </c>
      <c r="T112" s="3">
        <v>0</v>
      </c>
      <c r="U112" s="7">
        <f t="shared" si="22"/>
        <v>0</v>
      </c>
      <c r="V112" s="7">
        <f t="shared" si="23"/>
        <v>0</v>
      </c>
      <c r="X112" s="3">
        <f t="shared" si="24"/>
        <v>14.918363687275052</v>
      </c>
      <c r="Y112" s="3">
        <f t="shared" si="25"/>
        <v>1.7988936365838156E-4</v>
      </c>
      <c r="Z112" s="3">
        <f t="shared" si="26"/>
        <v>1.209824091039493E-4</v>
      </c>
    </row>
    <row r="113" spans="1:26" x14ac:dyDescent="0.2">
      <c r="A113" s="3">
        <v>7</v>
      </c>
      <c r="B113">
        <v>6</v>
      </c>
      <c r="C113" s="119">
        <f t="shared" si="15"/>
        <v>1</v>
      </c>
      <c r="D113" s="115">
        <f>Ecosystem!X107</f>
        <v>108.91354516195251</v>
      </c>
      <c r="E113" s="115">
        <f>Ecosystem!AK107</f>
        <v>1E-3</v>
      </c>
      <c r="F113" s="117">
        <f>Ecosystem!BC107</f>
        <v>1E-3</v>
      </c>
      <c r="H113" s="3">
        <f t="shared" si="16"/>
        <v>14.891696147112805</v>
      </c>
      <c r="I113" s="3">
        <f t="shared" si="17"/>
        <v>1.7988936365838156E-4</v>
      </c>
      <c r="J113" s="3">
        <f t="shared" si="18"/>
        <v>1.209824091039493E-4</v>
      </c>
      <c r="K113" s="3"/>
      <c r="L113" s="3"/>
      <c r="M113" s="9">
        <f t="shared" si="19"/>
        <v>0.8</v>
      </c>
      <c r="N113" s="77">
        <f t="shared" si="28"/>
        <v>250.12033281906079</v>
      </c>
      <c r="O113" s="77">
        <f t="shared" si="20"/>
        <v>5.75645963706821E-3</v>
      </c>
      <c r="P113" s="131">
        <f t="shared" si="21"/>
        <v>3.8714370913263776E-3</v>
      </c>
      <c r="Q113" s="3">
        <f t="shared" si="29"/>
        <v>250.1299607157892</v>
      </c>
      <c r="R113" s="3"/>
      <c r="S113" s="3">
        <f t="shared" si="27"/>
        <v>3.8491577341805568E-3</v>
      </c>
      <c r="T113" s="3">
        <v>0</v>
      </c>
      <c r="U113" s="7">
        <f t="shared" si="22"/>
        <v>0</v>
      </c>
      <c r="V113" s="7">
        <f t="shared" si="23"/>
        <v>0</v>
      </c>
      <c r="X113" s="3">
        <f t="shared" si="24"/>
        <v>14.891696147112805</v>
      </c>
      <c r="Y113" s="3">
        <f t="shared" si="25"/>
        <v>1.7988936365838156E-4</v>
      </c>
      <c r="Z113" s="3">
        <f t="shared" si="26"/>
        <v>1.209824091039493E-4</v>
      </c>
    </row>
    <row r="114" spans="1:26" x14ac:dyDescent="0.2">
      <c r="A114" s="3">
        <v>7</v>
      </c>
      <c r="B114">
        <v>7</v>
      </c>
      <c r="C114" s="119">
        <f t="shared" si="15"/>
        <v>1</v>
      </c>
      <c r="D114" s="115">
        <f>Ecosystem!X108</f>
        <v>108.72556216814266</v>
      </c>
      <c r="E114" s="115">
        <f>Ecosystem!AK108</f>
        <v>1E-3</v>
      </c>
      <c r="F114" s="117">
        <f>Ecosystem!BC108</f>
        <v>1E-3</v>
      </c>
      <c r="H114" s="3">
        <f t="shared" si="16"/>
        <v>14.865993323644171</v>
      </c>
      <c r="I114" s="3">
        <f t="shared" si="17"/>
        <v>1.7988936365838156E-4</v>
      </c>
      <c r="J114" s="3">
        <f t="shared" si="18"/>
        <v>1.209824091039493E-4</v>
      </c>
      <c r="K114" s="3"/>
      <c r="L114" s="3"/>
      <c r="M114" s="9">
        <f t="shared" si="19"/>
        <v>0.8</v>
      </c>
      <c r="N114" s="77">
        <f t="shared" si="28"/>
        <v>249.68862922419453</v>
      </c>
      <c r="O114" s="77">
        <f t="shared" si="20"/>
        <v>5.75645963706821E-3</v>
      </c>
      <c r="P114" s="131">
        <f t="shared" si="21"/>
        <v>3.8714370913263776E-3</v>
      </c>
      <c r="Q114" s="3">
        <f t="shared" si="29"/>
        <v>249.69825712092293</v>
      </c>
      <c r="R114" s="3"/>
      <c r="S114" s="3">
        <f t="shared" si="27"/>
        <v>3.8558125472746198E-3</v>
      </c>
      <c r="T114" s="3">
        <v>0</v>
      </c>
      <c r="U114" s="7">
        <f t="shared" si="22"/>
        <v>0</v>
      </c>
      <c r="V114" s="7">
        <f t="shared" si="23"/>
        <v>0</v>
      </c>
      <c r="X114" s="3">
        <f t="shared" si="24"/>
        <v>14.865993323644171</v>
      </c>
      <c r="Y114" s="3">
        <f t="shared" si="25"/>
        <v>1.7988936365838156E-4</v>
      </c>
      <c r="Z114" s="3">
        <f t="shared" si="26"/>
        <v>1.209824091039493E-4</v>
      </c>
    </row>
    <row r="115" spans="1:26" x14ac:dyDescent="0.2">
      <c r="A115" s="3">
        <v>7</v>
      </c>
      <c r="B115">
        <v>8</v>
      </c>
      <c r="C115" s="119">
        <f t="shared" si="15"/>
        <v>1</v>
      </c>
      <c r="D115" s="115">
        <f>Ecosystem!X109</f>
        <v>108.54583605896619</v>
      </c>
      <c r="E115" s="115">
        <f>Ecosystem!AK109</f>
        <v>1E-3</v>
      </c>
      <c r="F115" s="117">
        <f>Ecosystem!BC109</f>
        <v>1E-3</v>
      </c>
      <c r="H115" s="3">
        <f t="shared" si="16"/>
        <v>14.841419460002333</v>
      </c>
      <c r="I115" s="3">
        <f t="shared" si="17"/>
        <v>1.7988936365838156E-4</v>
      </c>
      <c r="J115" s="3">
        <f t="shared" si="18"/>
        <v>1.209824091039493E-4</v>
      </c>
      <c r="K115" s="3"/>
      <c r="L115" s="3"/>
      <c r="M115" s="9">
        <f t="shared" si="19"/>
        <v>0.8</v>
      </c>
      <c r="N115" s="77">
        <f t="shared" si="28"/>
        <v>249.2758875934208</v>
      </c>
      <c r="O115" s="77">
        <f t="shared" si="20"/>
        <v>5.75645963706821E-3</v>
      </c>
      <c r="P115" s="131">
        <f t="shared" si="21"/>
        <v>3.8714370913263776E-3</v>
      </c>
      <c r="Q115" s="3">
        <f t="shared" si="29"/>
        <v>249.28551549014921</v>
      </c>
      <c r="R115" s="3"/>
      <c r="S115" s="3">
        <f t="shared" si="27"/>
        <v>3.8621966099651084E-3</v>
      </c>
      <c r="T115" s="3">
        <v>0</v>
      </c>
      <c r="U115" s="7">
        <f t="shared" si="22"/>
        <v>0</v>
      </c>
      <c r="V115" s="7">
        <f t="shared" si="23"/>
        <v>0</v>
      </c>
      <c r="X115" s="3">
        <f t="shared" si="24"/>
        <v>14.841419460002333</v>
      </c>
      <c r="Y115" s="3">
        <f t="shared" si="25"/>
        <v>1.7988936365838156E-4</v>
      </c>
      <c r="Z115" s="3">
        <f t="shared" si="26"/>
        <v>1.209824091039493E-4</v>
      </c>
    </row>
    <row r="116" spans="1:26" x14ac:dyDescent="0.2">
      <c r="A116" s="3">
        <v>7</v>
      </c>
      <c r="B116">
        <v>9</v>
      </c>
      <c r="C116" s="119">
        <f t="shared" si="15"/>
        <v>1</v>
      </c>
      <c r="D116" s="115">
        <f>Ecosystem!X110</f>
        <v>108.37508547479119</v>
      </c>
      <c r="E116" s="115">
        <f>Ecosystem!AK110</f>
        <v>1E-3</v>
      </c>
      <c r="F116" s="117">
        <f>Ecosystem!BC110</f>
        <v>1E-3</v>
      </c>
      <c r="H116" s="3">
        <f t="shared" si="16"/>
        <v>14.81807281553589</v>
      </c>
      <c r="I116" s="3">
        <f t="shared" si="17"/>
        <v>1.7988936365838156E-4</v>
      </c>
      <c r="J116" s="3">
        <f t="shared" si="18"/>
        <v>1.209824091039493E-4</v>
      </c>
      <c r="K116" s="3"/>
      <c r="L116" s="3"/>
      <c r="M116" s="9">
        <f t="shared" si="19"/>
        <v>0.8</v>
      </c>
      <c r="N116" s="77">
        <f t="shared" si="28"/>
        <v>248.8837582868282</v>
      </c>
      <c r="O116" s="77">
        <f t="shared" si="20"/>
        <v>5.75645963706821E-3</v>
      </c>
      <c r="P116" s="131">
        <f t="shared" si="21"/>
        <v>3.8714370913263776E-3</v>
      </c>
      <c r="Q116" s="3">
        <f t="shared" si="29"/>
        <v>248.8933861835566</v>
      </c>
      <c r="R116" s="3"/>
      <c r="S116" s="3">
        <f t="shared" si="27"/>
        <v>3.8682814662234946E-3</v>
      </c>
      <c r="T116" s="3">
        <v>0</v>
      </c>
      <c r="U116" s="7">
        <f t="shared" si="22"/>
        <v>0</v>
      </c>
      <c r="V116" s="7">
        <f t="shared" si="23"/>
        <v>0</v>
      </c>
      <c r="X116" s="3">
        <f t="shared" si="24"/>
        <v>14.81807281553589</v>
      </c>
      <c r="Y116" s="3">
        <f t="shared" si="25"/>
        <v>1.7988936365838156E-4</v>
      </c>
      <c r="Z116" s="3">
        <f t="shared" si="26"/>
        <v>1.209824091039493E-4</v>
      </c>
    </row>
    <row r="117" spans="1:26" x14ac:dyDescent="0.2">
      <c r="A117" s="3">
        <v>7</v>
      </c>
      <c r="B117">
        <v>10</v>
      </c>
      <c r="C117" s="119">
        <f t="shared" si="15"/>
        <v>1</v>
      </c>
      <c r="D117" s="115">
        <f>Ecosystem!X111</f>
        <v>108.21316631459941</v>
      </c>
      <c r="E117" s="115">
        <f>Ecosystem!AK111</f>
        <v>1E-3</v>
      </c>
      <c r="F117" s="117">
        <f>Ecosystem!BC111</f>
        <v>1E-3</v>
      </c>
      <c r="H117" s="3">
        <f t="shared" si="16"/>
        <v>14.795933687382581</v>
      </c>
      <c r="I117" s="3">
        <f t="shared" si="17"/>
        <v>1.7988936365838156E-4</v>
      </c>
      <c r="J117" s="3">
        <f t="shared" si="18"/>
        <v>1.209824091039493E-4</v>
      </c>
      <c r="K117" s="3"/>
      <c r="L117" s="3"/>
      <c r="M117" s="9">
        <f t="shared" si="19"/>
        <v>0.8</v>
      </c>
      <c r="N117" s="77">
        <f t="shared" si="28"/>
        <v>248.51191037593037</v>
      </c>
      <c r="O117" s="77">
        <f t="shared" si="20"/>
        <v>5.75645963706821E-3</v>
      </c>
      <c r="P117" s="131">
        <f t="shared" si="21"/>
        <v>3.8714370913263776E-3</v>
      </c>
      <c r="Q117" s="3">
        <f t="shared" si="29"/>
        <v>248.52153827265877</v>
      </c>
      <c r="R117" s="3"/>
      <c r="S117" s="3">
        <f t="shared" si="27"/>
        <v>3.8740693443767432E-3</v>
      </c>
      <c r="T117" s="3">
        <v>0</v>
      </c>
      <c r="U117" s="7">
        <f t="shared" si="22"/>
        <v>0</v>
      </c>
      <c r="V117" s="7">
        <f t="shared" si="23"/>
        <v>0</v>
      </c>
      <c r="X117" s="3">
        <f t="shared" si="24"/>
        <v>14.795933687382581</v>
      </c>
      <c r="Y117" s="3">
        <f t="shared" si="25"/>
        <v>1.7988936365838156E-4</v>
      </c>
      <c r="Z117" s="3">
        <f t="shared" si="26"/>
        <v>1.209824091039493E-4</v>
      </c>
    </row>
    <row r="118" spans="1:26" x14ac:dyDescent="0.2">
      <c r="A118" s="3">
        <v>7</v>
      </c>
      <c r="B118">
        <v>11</v>
      </c>
      <c r="C118" s="119">
        <f t="shared" si="15"/>
        <v>1</v>
      </c>
      <c r="D118" s="115">
        <f>Ecosystem!X112</f>
        <v>108.05909086225273</v>
      </c>
      <c r="E118" s="115">
        <f>Ecosystem!AK112</f>
        <v>1E-3</v>
      </c>
      <c r="F118" s="117">
        <f>Ecosystem!BC112</f>
        <v>1E-3</v>
      </c>
      <c r="H118" s="3">
        <f t="shared" si="16"/>
        <v>14.774867025594427</v>
      </c>
      <c r="I118" s="3">
        <f t="shared" si="17"/>
        <v>1.7988936365838156E-4</v>
      </c>
      <c r="J118" s="3">
        <f t="shared" si="18"/>
        <v>1.209824091039493E-4</v>
      </c>
      <c r="K118" s="3"/>
      <c r="L118" s="3"/>
      <c r="M118" s="9">
        <f t="shared" si="19"/>
        <v>1</v>
      </c>
      <c r="N118" s="77">
        <f t="shared" si="28"/>
        <v>310.19759445900371</v>
      </c>
      <c r="O118" s="77">
        <f t="shared" si="20"/>
        <v>7.1955745463352623E-3</v>
      </c>
      <c r="P118" s="131">
        <f t="shared" si="21"/>
        <v>4.8392963641579719E-3</v>
      </c>
      <c r="Q118" s="3">
        <f t="shared" si="29"/>
        <v>310.20962932991421</v>
      </c>
      <c r="R118" s="3"/>
      <c r="S118" s="3">
        <f t="shared" si="27"/>
        <v>3.8795929502542636E-3</v>
      </c>
      <c r="T118" s="3">
        <v>0</v>
      </c>
      <c r="U118" s="7">
        <f t="shared" si="22"/>
        <v>0</v>
      </c>
      <c r="V118" s="7">
        <f t="shared" si="23"/>
        <v>0</v>
      </c>
      <c r="X118" s="3">
        <f t="shared" si="24"/>
        <v>14.774867025594427</v>
      </c>
      <c r="Y118" s="3">
        <f t="shared" si="25"/>
        <v>1.7988936365838156E-4</v>
      </c>
      <c r="Z118" s="3">
        <f t="shared" si="26"/>
        <v>1.209824091039493E-4</v>
      </c>
    </row>
    <row r="119" spans="1:26" x14ac:dyDescent="0.2">
      <c r="A119" s="1">
        <v>7</v>
      </c>
      <c r="B119" s="2">
        <v>12</v>
      </c>
      <c r="C119" s="119">
        <f t="shared" si="15"/>
        <v>1</v>
      </c>
      <c r="D119" s="115">
        <f>Ecosystem!X113</f>
        <v>107.91140786679102</v>
      </c>
      <c r="E119" s="115">
        <f>Ecosystem!AK113</f>
        <v>1E-3</v>
      </c>
      <c r="F119" s="117">
        <f>Ecosystem!BC113</f>
        <v>1E-3</v>
      </c>
      <c r="H119" s="3">
        <f t="shared" si="16"/>
        <v>14.754674401332302</v>
      </c>
      <c r="I119" s="3">
        <f t="shared" si="17"/>
        <v>1.7988936365838156E-4</v>
      </c>
      <c r="J119" s="3">
        <f t="shared" si="18"/>
        <v>1.209824091039493E-4</v>
      </c>
      <c r="K119" s="3"/>
      <c r="L119" s="3"/>
      <c r="M119" s="9">
        <f t="shared" si="19"/>
        <v>1</v>
      </c>
      <c r="N119" s="77">
        <f t="shared" si="28"/>
        <v>309.77365132225162</v>
      </c>
      <c r="O119" s="77">
        <f t="shared" si="20"/>
        <v>7.1955745463352623E-3</v>
      </c>
      <c r="P119" s="131">
        <f t="shared" si="21"/>
        <v>4.8392963641579719E-3</v>
      </c>
      <c r="Q119" s="3">
        <f t="shared" si="29"/>
        <v>309.78568619316212</v>
      </c>
      <c r="R119" s="3"/>
      <c r="S119" s="3">
        <f t="shared" si="27"/>
        <v>3.8849021910551005E-3</v>
      </c>
      <c r="T119" s="3">
        <v>0</v>
      </c>
      <c r="U119" s="7">
        <f t="shared" si="22"/>
        <v>0</v>
      </c>
      <c r="V119" s="7">
        <f t="shared" si="23"/>
        <v>0</v>
      </c>
      <c r="X119" s="3">
        <f t="shared" si="24"/>
        <v>14.754674401332302</v>
      </c>
      <c r="Y119" s="3">
        <f t="shared" si="25"/>
        <v>1.7988936365838156E-4</v>
      </c>
      <c r="Z119" s="3">
        <f t="shared" si="26"/>
        <v>1.209824091039493E-4</v>
      </c>
    </row>
    <row r="120" spans="1:26" x14ac:dyDescent="0.2">
      <c r="A120" s="4">
        <v>8</v>
      </c>
      <c r="B120">
        <v>1</v>
      </c>
      <c r="C120" s="119">
        <f t="shared" si="15"/>
        <v>1</v>
      </c>
      <c r="D120" s="115">
        <f>Ecosystem!X114</f>
        <v>107.76875488100333</v>
      </c>
      <c r="E120" s="115">
        <f>Ecosystem!AK114</f>
        <v>1E-3</v>
      </c>
      <c r="F120" s="117">
        <f>Ecosystem!BC114</f>
        <v>1E-3</v>
      </c>
      <c r="H120" s="3">
        <f t="shared" si="16"/>
        <v>14.735169527850589</v>
      </c>
      <c r="I120" s="3">
        <f t="shared" si="17"/>
        <v>1.7988936365838156E-4</v>
      </c>
      <c r="J120" s="3">
        <f t="shared" si="18"/>
        <v>1.209824091039493E-4</v>
      </c>
      <c r="K120" s="3"/>
      <c r="L120" s="3"/>
      <c r="M120" s="9">
        <f t="shared" si="19"/>
        <v>1</v>
      </c>
      <c r="N120" s="77">
        <f t="shared" si="28"/>
        <v>309.3641474787467</v>
      </c>
      <c r="O120" s="77">
        <f t="shared" si="20"/>
        <v>7.1955745463352623E-3</v>
      </c>
      <c r="P120" s="131">
        <f t="shared" si="21"/>
        <v>4.8392963641579719E-3</v>
      </c>
      <c r="Q120" s="3">
        <f t="shared" si="29"/>
        <v>309.3761823496572</v>
      </c>
      <c r="R120" s="3"/>
      <c r="S120" s="3">
        <f t="shared" si="27"/>
        <v>3.8900444174760078E-3</v>
      </c>
      <c r="T120" s="3">
        <v>0</v>
      </c>
      <c r="U120" s="7">
        <f t="shared" si="22"/>
        <v>0</v>
      </c>
      <c r="V120" s="7">
        <f t="shared" si="23"/>
        <v>0</v>
      </c>
      <c r="X120" s="3">
        <f t="shared" si="24"/>
        <v>14.735169527850589</v>
      </c>
      <c r="Y120" s="3">
        <f t="shared" si="25"/>
        <v>1.7988936365838156E-4</v>
      </c>
      <c r="Z120" s="3">
        <f t="shared" si="26"/>
        <v>1.209824091039493E-4</v>
      </c>
    </row>
    <row r="121" spans="1:26" x14ac:dyDescent="0.2">
      <c r="A121" s="4">
        <v>8</v>
      </c>
      <c r="B121">
        <v>2</v>
      </c>
      <c r="C121" s="119">
        <f t="shared" si="15"/>
        <v>1</v>
      </c>
      <c r="D121" s="115">
        <f>Ecosystem!X115</f>
        <v>107.63033421577688</v>
      </c>
      <c r="E121" s="115">
        <f>Ecosystem!AK115</f>
        <v>1E-3</v>
      </c>
      <c r="F121" s="117">
        <f>Ecosystem!BC115</f>
        <v>1E-3</v>
      </c>
      <c r="H121" s="3">
        <f t="shared" si="16"/>
        <v>14.716243337504215</v>
      </c>
      <c r="I121" s="3">
        <f t="shared" si="17"/>
        <v>1.7988936365838156E-4</v>
      </c>
      <c r="J121" s="3">
        <f t="shared" si="18"/>
        <v>1.209824091039493E-4</v>
      </c>
      <c r="K121" s="3"/>
      <c r="L121" s="3"/>
      <c r="M121" s="9">
        <f t="shared" si="19"/>
        <v>1</v>
      </c>
      <c r="N121" s="77">
        <f t="shared" si="28"/>
        <v>308.96679305873414</v>
      </c>
      <c r="O121" s="77">
        <f t="shared" si="20"/>
        <v>7.1955745463352623E-3</v>
      </c>
      <c r="P121" s="131">
        <f t="shared" si="21"/>
        <v>4.8392963641579719E-3</v>
      </c>
      <c r="Q121" s="3">
        <f t="shared" si="29"/>
        <v>308.97882792964464</v>
      </c>
      <c r="R121" s="3"/>
      <c r="S121" s="3">
        <f t="shared" si="27"/>
        <v>3.8950471108763506E-3</v>
      </c>
      <c r="T121" s="3">
        <v>0</v>
      </c>
      <c r="U121" s="7">
        <f t="shared" si="22"/>
        <v>0</v>
      </c>
      <c r="V121" s="7">
        <f t="shared" si="23"/>
        <v>0</v>
      </c>
      <c r="X121" s="3">
        <f t="shared" si="24"/>
        <v>14.716243337504215</v>
      </c>
      <c r="Y121" s="3">
        <f t="shared" si="25"/>
        <v>1.7988936365838156E-4</v>
      </c>
      <c r="Z121" s="3">
        <f t="shared" si="26"/>
        <v>1.209824091039493E-4</v>
      </c>
    </row>
    <row r="122" spans="1:26" x14ac:dyDescent="0.2">
      <c r="A122" s="4">
        <v>8</v>
      </c>
      <c r="B122">
        <v>3</v>
      </c>
      <c r="C122" s="119">
        <f t="shared" si="15"/>
        <v>1</v>
      </c>
      <c r="D122" s="115">
        <f>Ecosystem!X116</f>
        <v>107.49611430899337</v>
      </c>
      <c r="E122" s="115">
        <f>Ecosystem!AK116</f>
        <v>1E-3</v>
      </c>
      <c r="F122" s="117">
        <f>Ecosystem!BC116</f>
        <v>1E-3</v>
      </c>
      <c r="H122" s="3">
        <f t="shared" si="16"/>
        <v>14.69789151482007</v>
      </c>
      <c r="I122" s="3">
        <f t="shared" si="17"/>
        <v>1.7988936365838156E-4</v>
      </c>
      <c r="J122" s="3">
        <f t="shared" si="18"/>
        <v>1.209824091039493E-4</v>
      </c>
      <c r="K122" s="3"/>
      <c r="L122" s="3"/>
      <c r="M122" s="9">
        <f t="shared" si="19"/>
        <v>0.8</v>
      </c>
      <c r="N122" s="77">
        <f t="shared" si="28"/>
        <v>246.8651979672573</v>
      </c>
      <c r="O122" s="77">
        <f t="shared" si="20"/>
        <v>5.75645963706821E-3</v>
      </c>
      <c r="P122" s="131">
        <f t="shared" si="21"/>
        <v>3.8714370913263776E-3</v>
      </c>
      <c r="Q122" s="3">
        <f t="shared" si="29"/>
        <v>246.87482586398571</v>
      </c>
      <c r="R122" s="3"/>
      <c r="S122" s="3">
        <f t="shared" si="27"/>
        <v>3.8999102863971329E-3</v>
      </c>
      <c r="T122" s="3">
        <v>0</v>
      </c>
      <c r="U122" s="7">
        <f t="shared" si="22"/>
        <v>0</v>
      </c>
      <c r="V122" s="7">
        <f t="shared" si="23"/>
        <v>0</v>
      </c>
      <c r="X122" s="3">
        <f t="shared" si="24"/>
        <v>14.69789151482007</v>
      </c>
      <c r="Y122" s="3">
        <f t="shared" si="25"/>
        <v>1.7988936365838156E-4</v>
      </c>
      <c r="Z122" s="3">
        <f t="shared" si="26"/>
        <v>1.209824091039493E-4</v>
      </c>
    </row>
    <row r="123" spans="1:26" x14ac:dyDescent="0.2">
      <c r="A123" s="4">
        <v>8</v>
      </c>
      <c r="B123">
        <v>4</v>
      </c>
      <c r="C123" s="119">
        <f t="shared" si="15"/>
        <v>1</v>
      </c>
      <c r="D123" s="115">
        <f>Ecosystem!X117</f>
        <v>107.366690212042</v>
      </c>
      <c r="E123" s="115">
        <f>Ecosystem!AK117</f>
        <v>1E-3</v>
      </c>
      <c r="F123" s="117">
        <f>Ecosystem!BC117</f>
        <v>1E-3</v>
      </c>
      <c r="H123" s="3">
        <f t="shared" si="16"/>
        <v>14.680195420885671</v>
      </c>
      <c r="I123" s="3">
        <f t="shared" si="17"/>
        <v>1.7988936365838156E-4</v>
      </c>
      <c r="J123" s="3">
        <f t="shared" si="18"/>
        <v>1.209824091039493E-4</v>
      </c>
      <c r="K123" s="3"/>
      <c r="L123" s="3"/>
      <c r="M123" s="9">
        <f t="shared" si="19"/>
        <v>0.8</v>
      </c>
      <c r="N123" s="77">
        <f t="shared" si="28"/>
        <v>246.5679750813789</v>
      </c>
      <c r="O123" s="77">
        <f t="shared" si="20"/>
        <v>5.75645963706821E-3</v>
      </c>
      <c r="P123" s="131">
        <f t="shared" si="21"/>
        <v>3.8714370913263776E-3</v>
      </c>
      <c r="Q123" s="3">
        <f t="shared" si="29"/>
        <v>246.57760297810731</v>
      </c>
      <c r="R123" s="3"/>
      <c r="S123" s="3">
        <f t="shared" si="27"/>
        <v>3.9046112104712985E-3</v>
      </c>
      <c r="T123" s="3">
        <v>0</v>
      </c>
      <c r="U123" s="7">
        <f t="shared" si="22"/>
        <v>0</v>
      </c>
      <c r="V123" s="7">
        <f t="shared" si="23"/>
        <v>0</v>
      </c>
      <c r="X123" s="3">
        <f t="shared" si="24"/>
        <v>14.680195420885671</v>
      </c>
      <c r="Y123" s="3">
        <f t="shared" si="25"/>
        <v>1.7988936365838156E-4</v>
      </c>
      <c r="Z123" s="3">
        <f t="shared" si="26"/>
        <v>1.209824091039493E-4</v>
      </c>
    </row>
    <row r="124" spans="1:26" x14ac:dyDescent="0.2">
      <c r="A124" s="4">
        <v>8</v>
      </c>
      <c r="B124">
        <v>5</v>
      </c>
      <c r="C124" s="119">
        <f t="shared" si="15"/>
        <v>1</v>
      </c>
      <c r="D124" s="115">
        <f>Ecosystem!X118</f>
        <v>107.24288772580137</v>
      </c>
      <c r="E124" s="115">
        <f>Ecosystem!AK118</f>
        <v>1E-3</v>
      </c>
      <c r="F124" s="117">
        <f>Ecosystem!BC118</f>
        <v>1E-3</v>
      </c>
      <c r="H124" s="3">
        <f t="shared" si="16"/>
        <v>14.663267967054184</v>
      </c>
      <c r="I124" s="3">
        <f t="shared" si="17"/>
        <v>1.7988936365838156E-4</v>
      </c>
      <c r="J124" s="3">
        <f t="shared" si="18"/>
        <v>1.209824091039493E-4</v>
      </c>
      <c r="K124" s="3"/>
      <c r="L124" s="3"/>
      <c r="M124" s="9">
        <f t="shared" si="19"/>
        <v>0.8</v>
      </c>
      <c r="N124" s="77">
        <f t="shared" si="28"/>
        <v>246.2836622439234</v>
      </c>
      <c r="O124" s="77">
        <f t="shared" si="20"/>
        <v>5.75645963706821E-3</v>
      </c>
      <c r="P124" s="131">
        <f t="shared" si="21"/>
        <v>3.8714370913263776E-3</v>
      </c>
      <c r="Q124" s="3">
        <f t="shared" si="29"/>
        <v>246.29329014065181</v>
      </c>
      <c r="R124" s="3"/>
      <c r="S124" s="3">
        <f t="shared" si="27"/>
        <v>3.9091185646577473E-3</v>
      </c>
      <c r="T124" s="3">
        <v>0</v>
      </c>
      <c r="U124" s="7">
        <f t="shared" si="22"/>
        <v>0</v>
      </c>
      <c r="V124" s="7">
        <f t="shared" si="23"/>
        <v>0</v>
      </c>
      <c r="X124" s="3">
        <f t="shared" si="24"/>
        <v>14.663267967054184</v>
      </c>
      <c r="Y124" s="3">
        <f t="shared" si="25"/>
        <v>1.7988936365838156E-4</v>
      </c>
      <c r="Z124" s="3">
        <f t="shared" si="26"/>
        <v>1.209824091039493E-4</v>
      </c>
    </row>
    <row r="125" spans="1:26" x14ac:dyDescent="0.2">
      <c r="A125" s="4">
        <v>8</v>
      </c>
      <c r="B125">
        <v>6</v>
      </c>
      <c r="C125" s="119">
        <f t="shared" si="15"/>
        <v>1</v>
      </c>
      <c r="D125" s="115">
        <f>Ecosystem!X119</f>
        <v>107.1252993702453</v>
      </c>
      <c r="E125" s="115">
        <f>Ecosystem!AK119</f>
        <v>1E-3</v>
      </c>
      <c r="F125" s="117">
        <f>Ecosystem!BC119</f>
        <v>1E-3</v>
      </c>
      <c r="H125" s="3">
        <f t="shared" si="16"/>
        <v>14.64719016829393</v>
      </c>
      <c r="I125" s="3">
        <f t="shared" si="17"/>
        <v>1.7988936365838156E-4</v>
      </c>
      <c r="J125" s="3">
        <f t="shared" si="18"/>
        <v>1.209824091039493E-4</v>
      </c>
      <c r="K125" s="3"/>
      <c r="L125" s="3"/>
      <c r="M125" s="9">
        <f t="shared" si="19"/>
        <v>0.8</v>
      </c>
      <c r="N125" s="77">
        <f t="shared" si="28"/>
        <v>246.01362017905814</v>
      </c>
      <c r="O125" s="77">
        <f t="shared" si="20"/>
        <v>5.75645963706821E-3</v>
      </c>
      <c r="P125" s="131">
        <f t="shared" si="21"/>
        <v>3.8714370913263776E-3</v>
      </c>
      <c r="Q125" s="3">
        <f t="shared" si="29"/>
        <v>246.02324807578654</v>
      </c>
      <c r="R125" s="3"/>
      <c r="S125" s="3">
        <f t="shared" si="27"/>
        <v>3.9134093235891065E-3</v>
      </c>
      <c r="T125" s="3">
        <v>0</v>
      </c>
      <c r="U125" s="7">
        <f t="shared" si="22"/>
        <v>0</v>
      </c>
      <c r="V125" s="7">
        <f t="shared" si="23"/>
        <v>0</v>
      </c>
      <c r="X125" s="3">
        <f t="shared" si="24"/>
        <v>14.64719016829393</v>
      </c>
      <c r="Y125" s="3">
        <f t="shared" si="25"/>
        <v>1.7988936365838156E-4</v>
      </c>
      <c r="Z125" s="3">
        <f t="shared" si="26"/>
        <v>1.209824091039493E-4</v>
      </c>
    </row>
    <row r="126" spans="1:26" x14ac:dyDescent="0.2">
      <c r="A126" s="4">
        <v>8</v>
      </c>
      <c r="B126">
        <v>7</v>
      </c>
      <c r="C126" s="119">
        <f t="shared" si="15"/>
        <v>1</v>
      </c>
      <c r="D126" s="115">
        <f>Ecosystem!X120</f>
        <v>107.01395624004489</v>
      </c>
      <c r="E126" s="115">
        <f>Ecosystem!AK120</f>
        <v>1E-3</v>
      </c>
      <c r="F126" s="117">
        <f>Ecosystem!BC120</f>
        <v>1E-3</v>
      </c>
      <c r="H126" s="3">
        <f t="shared" si="16"/>
        <v>14.631966276164192</v>
      </c>
      <c r="I126" s="3">
        <f t="shared" si="17"/>
        <v>1.7988936365838156E-4</v>
      </c>
      <c r="J126" s="3">
        <f t="shared" si="18"/>
        <v>1.209824091039493E-4</v>
      </c>
      <c r="K126" s="3"/>
      <c r="L126" s="3"/>
      <c r="M126" s="9">
        <f t="shared" si="19"/>
        <v>0.8</v>
      </c>
      <c r="N126" s="77">
        <f t="shared" si="28"/>
        <v>245.75792029580271</v>
      </c>
      <c r="O126" s="77">
        <f t="shared" si="20"/>
        <v>5.75645963706821E-3</v>
      </c>
      <c r="P126" s="131">
        <f t="shared" si="21"/>
        <v>3.8714370913263776E-3</v>
      </c>
      <c r="Q126" s="3">
        <f t="shared" si="29"/>
        <v>245.76754819253111</v>
      </c>
      <c r="R126" s="3"/>
      <c r="S126" s="3">
        <f t="shared" si="27"/>
        <v>3.9174808876118253E-3</v>
      </c>
      <c r="T126" s="3">
        <v>0</v>
      </c>
      <c r="U126" s="7">
        <f t="shared" si="22"/>
        <v>0</v>
      </c>
      <c r="V126" s="7">
        <f t="shared" si="23"/>
        <v>0</v>
      </c>
      <c r="X126" s="3">
        <f t="shared" si="24"/>
        <v>14.631966276164192</v>
      </c>
      <c r="Y126" s="3">
        <f t="shared" si="25"/>
        <v>1.7988936365838156E-4</v>
      </c>
      <c r="Z126" s="3">
        <f t="shared" si="26"/>
        <v>1.209824091039493E-4</v>
      </c>
    </row>
    <row r="127" spans="1:26" x14ac:dyDescent="0.2">
      <c r="A127" s="4">
        <v>8</v>
      </c>
      <c r="B127">
        <v>8</v>
      </c>
      <c r="C127" s="119">
        <f t="shared" si="15"/>
        <v>1</v>
      </c>
      <c r="D127" s="115">
        <f>Ecosystem!X121</f>
        <v>106.90826757975695</v>
      </c>
      <c r="E127" s="115">
        <f>Ecosystem!AK121</f>
        <v>1E-3</v>
      </c>
      <c r="F127" s="117">
        <f>Ecosystem!BC121</f>
        <v>1E-3</v>
      </c>
      <c r="H127" s="3">
        <f t="shared" si="16"/>
        <v>14.617515516960063</v>
      </c>
      <c r="I127" s="3">
        <f t="shared" si="17"/>
        <v>1.7988936365838156E-4</v>
      </c>
      <c r="J127" s="3">
        <f t="shared" si="18"/>
        <v>1.209824091039493E-4</v>
      </c>
      <c r="K127" s="3"/>
      <c r="L127" s="3"/>
      <c r="M127" s="9">
        <f t="shared" si="19"/>
        <v>0.8</v>
      </c>
      <c r="N127" s="77">
        <f t="shared" si="28"/>
        <v>245.51520592224057</v>
      </c>
      <c r="O127" s="77">
        <f t="shared" si="20"/>
        <v>5.75645963706821E-3</v>
      </c>
      <c r="P127" s="131">
        <f t="shared" si="21"/>
        <v>3.8714370913263776E-3</v>
      </c>
      <c r="Q127" s="3">
        <f t="shared" si="29"/>
        <v>245.52483381896897</v>
      </c>
      <c r="R127" s="3"/>
      <c r="S127" s="3">
        <f t="shared" si="27"/>
        <v>3.9213535260931914E-3</v>
      </c>
      <c r="T127" s="3">
        <v>0</v>
      </c>
      <c r="U127" s="7">
        <f t="shared" si="22"/>
        <v>0</v>
      </c>
      <c r="V127" s="7">
        <f t="shared" si="23"/>
        <v>0</v>
      </c>
      <c r="X127" s="3">
        <f t="shared" si="24"/>
        <v>14.617515516960063</v>
      </c>
      <c r="Y127" s="3">
        <f t="shared" si="25"/>
        <v>1.7988936365838156E-4</v>
      </c>
      <c r="Z127" s="3">
        <f t="shared" si="26"/>
        <v>1.209824091039493E-4</v>
      </c>
    </row>
    <row r="128" spans="1:26" x14ac:dyDescent="0.2">
      <c r="A128" s="4">
        <v>8</v>
      </c>
      <c r="B128">
        <v>9</v>
      </c>
      <c r="C128" s="119">
        <f t="shared" si="15"/>
        <v>1</v>
      </c>
      <c r="D128" s="115">
        <f>Ecosystem!X122</f>
        <v>106.80723619967166</v>
      </c>
      <c r="E128" s="115">
        <f>Ecosystem!AK122</f>
        <v>1E-3</v>
      </c>
      <c r="F128" s="117">
        <f>Ecosystem!BC122</f>
        <v>1E-3</v>
      </c>
      <c r="H128" s="3">
        <f t="shared" si="16"/>
        <v>14.603701545416705</v>
      </c>
      <c r="I128" s="3">
        <f t="shared" si="17"/>
        <v>1.7988936365838156E-4</v>
      </c>
      <c r="J128" s="3">
        <f t="shared" si="18"/>
        <v>1.209824091039493E-4</v>
      </c>
      <c r="K128" s="3"/>
      <c r="L128" s="3"/>
      <c r="M128" s="9">
        <f t="shared" si="19"/>
        <v>0.8</v>
      </c>
      <c r="N128" s="77">
        <f t="shared" si="28"/>
        <v>245.28318700875718</v>
      </c>
      <c r="O128" s="77">
        <f t="shared" si="20"/>
        <v>5.75645963706821E-3</v>
      </c>
      <c r="P128" s="131">
        <f t="shared" si="21"/>
        <v>3.8714370913263776E-3</v>
      </c>
      <c r="Q128" s="3">
        <f t="shared" si="29"/>
        <v>245.29281490548559</v>
      </c>
      <c r="R128" s="3"/>
      <c r="S128" s="3">
        <f t="shared" si="27"/>
        <v>3.9250626774797043E-3</v>
      </c>
      <c r="T128" s="3">
        <v>0</v>
      </c>
      <c r="U128" s="7">
        <f t="shared" si="22"/>
        <v>0</v>
      </c>
      <c r="V128" s="7">
        <f t="shared" si="23"/>
        <v>0</v>
      </c>
      <c r="X128" s="3">
        <f t="shared" si="24"/>
        <v>14.603701545416705</v>
      </c>
      <c r="Y128" s="3">
        <f t="shared" si="25"/>
        <v>1.7988936365838156E-4</v>
      </c>
      <c r="Z128" s="3">
        <f t="shared" si="26"/>
        <v>1.209824091039493E-4</v>
      </c>
    </row>
    <row r="129" spans="1:26" x14ac:dyDescent="0.2">
      <c r="A129" s="4">
        <v>8</v>
      </c>
      <c r="B129">
        <v>10</v>
      </c>
      <c r="C129" s="119">
        <f t="shared" si="15"/>
        <v>1</v>
      </c>
      <c r="D129" s="115">
        <f>Ecosystem!X123</f>
        <v>106.70983849510856</v>
      </c>
      <c r="E129" s="115">
        <f>Ecosystem!AK123</f>
        <v>1E-3</v>
      </c>
      <c r="F129" s="117">
        <f>Ecosystem!BC123</f>
        <v>1E-3</v>
      </c>
      <c r="H129" s="3">
        <f t="shared" si="16"/>
        <v>14.590384404563164</v>
      </c>
      <c r="I129" s="3">
        <f t="shared" si="17"/>
        <v>1.7988936365838156E-4</v>
      </c>
      <c r="J129" s="3">
        <f t="shared" si="18"/>
        <v>1.209824091039493E-4</v>
      </c>
      <c r="K129" s="3"/>
      <c r="L129" s="3"/>
      <c r="M129" s="9">
        <f t="shared" si="19"/>
        <v>0.8</v>
      </c>
      <c r="N129" s="77">
        <f t="shared" si="28"/>
        <v>245.05951284366671</v>
      </c>
      <c r="O129" s="77">
        <f t="shared" si="20"/>
        <v>5.75645963706821E-3</v>
      </c>
      <c r="P129" s="131">
        <f t="shared" si="21"/>
        <v>3.8714370913263776E-3</v>
      </c>
      <c r="Q129" s="3">
        <f t="shared" si="29"/>
        <v>245.06914074039511</v>
      </c>
      <c r="R129" s="3"/>
      <c r="S129" s="3">
        <f t="shared" si="27"/>
        <v>3.9286450751437295E-3</v>
      </c>
      <c r="T129" s="3">
        <v>0</v>
      </c>
      <c r="U129" s="7">
        <f t="shared" si="22"/>
        <v>0</v>
      </c>
      <c r="V129" s="7">
        <f t="shared" si="23"/>
        <v>0</v>
      </c>
      <c r="X129" s="3">
        <f t="shared" si="24"/>
        <v>14.590384404563164</v>
      </c>
      <c r="Y129" s="3">
        <f t="shared" si="25"/>
        <v>1.7988936365838156E-4</v>
      </c>
      <c r="Z129" s="3">
        <f t="shared" si="26"/>
        <v>1.209824091039493E-4</v>
      </c>
    </row>
    <row r="130" spans="1:26" x14ac:dyDescent="0.2">
      <c r="A130" s="4">
        <v>8</v>
      </c>
      <c r="B130">
        <v>11</v>
      </c>
      <c r="C130" s="119">
        <f t="shared" si="15"/>
        <v>1</v>
      </c>
      <c r="D130" s="115">
        <f>Ecosystem!X124</f>
        <v>106.61539376380415</v>
      </c>
      <c r="E130" s="115">
        <f>Ecosystem!AK124</f>
        <v>1E-3</v>
      </c>
      <c r="F130" s="117">
        <f>Ecosystem!BC124</f>
        <v>1E-3</v>
      </c>
      <c r="H130" s="3">
        <f t="shared" si="16"/>
        <v>14.577471022309473</v>
      </c>
      <c r="I130" s="3">
        <f t="shared" si="17"/>
        <v>1.7988936365838156E-4</v>
      </c>
      <c r="J130" s="3">
        <f t="shared" si="18"/>
        <v>1.209824091039493E-4</v>
      </c>
      <c r="K130" s="3"/>
      <c r="L130" s="3"/>
      <c r="M130" s="9">
        <f t="shared" si="19"/>
        <v>1</v>
      </c>
      <c r="N130" s="77">
        <f t="shared" si="28"/>
        <v>306.05327523983624</v>
      </c>
      <c r="O130" s="77">
        <f t="shared" si="20"/>
        <v>7.1955745463352623E-3</v>
      </c>
      <c r="P130" s="131">
        <f t="shared" si="21"/>
        <v>4.8392963641579719E-3</v>
      </c>
      <c r="Q130" s="3">
        <f t="shared" si="29"/>
        <v>306.06531011074674</v>
      </c>
      <c r="R130" s="3"/>
      <c r="S130" s="3">
        <f t="shared" si="27"/>
        <v>3.932125109552119E-3</v>
      </c>
      <c r="T130" s="3">
        <v>0</v>
      </c>
      <c r="U130" s="7">
        <f t="shared" si="22"/>
        <v>0</v>
      </c>
      <c r="V130" s="7">
        <f t="shared" si="23"/>
        <v>0</v>
      </c>
      <c r="X130" s="3">
        <f t="shared" si="24"/>
        <v>14.577471022309473</v>
      </c>
      <c r="Y130" s="3">
        <f t="shared" si="25"/>
        <v>1.7988936365838156E-4</v>
      </c>
      <c r="Z130" s="3">
        <f t="shared" si="26"/>
        <v>1.209824091039493E-4</v>
      </c>
    </row>
    <row r="131" spans="1:26" x14ac:dyDescent="0.2">
      <c r="A131" s="5">
        <v>8</v>
      </c>
      <c r="B131" s="2">
        <v>12</v>
      </c>
      <c r="C131" s="119">
        <f t="shared" si="15"/>
        <v>1</v>
      </c>
      <c r="D131" s="115">
        <f>Ecosystem!X125</f>
        <v>106.52376329162023</v>
      </c>
      <c r="E131" s="115">
        <f>Ecosystem!AK125</f>
        <v>1E-3</v>
      </c>
      <c r="F131" s="117">
        <f>Ecosystem!BC125</f>
        <v>1E-3</v>
      </c>
      <c r="H131" s="3">
        <f t="shared" si="16"/>
        <v>14.564942432338865</v>
      </c>
      <c r="I131" s="3">
        <f t="shared" si="17"/>
        <v>1.7988936365838156E-4</v>
      </c>
      <c r="J131" s="3">
        <f t="shared" si="18"/>
        <v>1.209824091039493E-4</v>
      </c>
      <c r="K131" s="3"/>
      <c r="L131" s="3"/>
      <c r="M131" s="9">
        <f t="shared" si="19"/>
        <v>1</v>
      </c>
      <c r="N131" s="77">
        <f t="shared" si="28"/>
        <v>305.79023811983285</v>
      </c>
      <c r="O131" s="77">
        <f t="shared" si="20"/>
        <v>7.1955745463352623E-3</v>
      </c>
      <c r="P131" s="131">
        <f t="shared" si="21"/>
        <v>4.8392963641579719E-3</v>
      </c>
      <c r="Q131" s="3">
        <f t="shared" si="29"/>
        <v>305.80227299074335</v>
      </c>
      <c r="R131" s="3"/>
      <c r="S131" s="3">
        <f t="shared" si="27"/>
        <v>3.9355073436153076E-3</v>
      </c>
      <c r="T131" s="3">
        <v>0</v>
      </c>
      <c r="U131" s="7">
        <f t="shared" si="22"/>
        <v>0</v>
      </c>
      <c r="V131" s="7">
        <f t="shared" si="23"/>
        <v>0</v>
      </c>
      <c r="X131" s="3">
        <f t="shared" si="24"/>
        <v>14.564942432338865</v>
      </c>
      <c r="Y131" s="3">
        <f t="shared" si="25"/>
        <v>1.7988936365838156E-4</v>
      </c>
      <c r="Z131" s="3">
        <f t="shared" si="26"/>
        <v>1.209824091039493E-4</v>
      </c>
    </row>
    <row r="132" spans="1:26" x14ac:dyDescent="0.2">
      <c r="A132" s="3">
        <v>9</v>
      </c>
      <c r="B132">
        <v>1</v>
      </c>
      <c r="C132" s="119">
        <f t="shared" si="15"/>
        <v>1</v>
      </c>
      <c r="D132" s="115">
        <f>Ecosystem!X126</f>
        <v>106.43530373294878</v>
      </c>
      <c r="E132" s="115">
        <f>Ecosystem!AK126</f>
        <v>1E-3</v>
      </c>
      <c r="F132" s="117">
        <f>Ecosystem!BC126</f>
        <v>1E-3</v>
      </c>
      <c r="H132" s="3">
        <f t="shared" si="16"/>
        <v>14.552847399833183</v>
      </c>
      <c r="I132" s="3">
        <f t="shared" si="17"/>
        <v>1.7988936365838156E-4</v>
      </c>
      <c r="J132" s="3">
        <f t="shared" si="18"/>
        <v>1.209824091039493E-4</v>
      </c>
      <c r="K132" s="3"/>
      <c r="L132" s="3"/>
      <c r="M132" s="9">
        <f t="shared" si="19"/>
        <v>1</v>
      </c>
      <c r="N132" s="77">
        <f t="shared" si="28"/>
        <v>305.53630351712769</v>
      </c>
      <c r="O132" s="77">
        <f t="shared" si="20"/>
        <v>7.1955745463352623E-3</v>
      </c>
      <c r="P132" s="131">
        <f t="shared" si="21"/>
        <v>4.8392963641579719E-3</v>
      </c>
      <c r="Q132" s="3">
        <f t="shared" si="29"/>
        <v>305.54833838803819</v>
      </c>
      <c r="R132" s="3"/>
      <c r="S132" s="3">
        <f t="shared" si="27"/>
        <v>3.938778058484897E-3</v>
      </c>
      <c r="T132" s="3">
        <v>0</v>
      </c>
      <c r="U132" s="7">
        <f t="shared" si="22"/>
        <v>0</v>
      </c>
      <c r="V132" s="7">
        <f t="shared" si="23"/>
        <v>0</v>
      </c>
      <c r="X132" s="3">
        <f t="shared" si="24"/>
        <v>14.552847399833183</v>
      </c>
      <c r="Y132" s="3">
        <f t="shared" si="25"/>
        <v>1.7988936365838156E-4</v>
      </c>
      <c r="Z132" s="3">
        <f t="shared" si="26"/>
        <v>1.209824091039493E-4</v>
      </c>
    </row>
    <row r="133" spans="1:26" x14ac:dyDescent="0.2">
      <c r="A133" s="3">
        <v>9</v>
      </c>
      <c r="B133">
        <v>2</v>
      </c>
      <c r="C133" s="119">
        <f t="shared" si="15"/>
        <v>1</v>
      </c>
      <c r="D133" s="115">
        <f>Ecosystem!X127</f>
        <v>106.35061077117881</v>
      </c>
      <c r="E133" s="115">
        <f>Ecosystem!AK127</f>
        <v>1E-3</v>
      </c>
      <c r="F133" s="117">
        <f>Ecosystem!BC127</f>
        <v>1E-3</v>
      </c>
      <c r="H133" s="3">
        <f t="shared" si="16"/>
        <v>14.541267372292971</v>
      </c>
      <c r="I133" s="3">
        <f t="shared" si="17"/>
        <v>1.7988936365838156E-4</v>
      </c>
      <c r="J133" s="3">
        <f t="shared" si="18"/>
        <v>1.209824091039493E-4</v>
      </c>
      <c r="K133" s="3"/>
      <c r="L133" s="3"/>
      <c r="M133" s="9">
        <f t="shared" si="19"/>
        <v>1</v>
      </c>
      <c r="N133" s="77">
        <f t="shared" si="28"/>
        <v>305.29318141792231</v>
      </c>
      <c r="O133" s="77">
        <f t="shared" si="20"/>
        <v>7.1955745463352623E-3</v>
      </c>
      <c r="P133" s="131">
        <f t="shared" si="21"/>
        <v>4.8392963641579719E-3</v>
      </c>
      <c r="Q133" s="3">
        <f t="shared" si="29"/>
        <v>305.30521628883281</v>
      </c>
      <c r="R133" s="3"/>
      <c r="S133" s="3">
        <f t="shared" si="27"/>
        <v>3.941914604926924E-3</v>
      </c>
      <c r="T133" s="3">
        <v>0</v>
      </c>
      <c r="U133" s="7">
        <f t="shared" si="22"/>
        <v>0</v>
      </c>
      <c r="V133" s="7">
        <f t="shared" si="23"/>
        <v>0</v>
      </c>
      <c r="X133" s="3">
        <f t="shared" si="24"/>
        <v>14.541267372292971</v>
      </c>
      <c r="Y133" s="3">
        <f t="shared" si="25"/>
        <v>1.7988936365838156E-4</v>
      </c>
      <c r="Z133" s="3">
        <f t="shared" si="26"/>
        <v>1.209824091039493E-4</v>
      </c>
    </row>
    <row r="134" spans="1:26" x14ac:dyDescent="0.2">
      <c r="A134" s="3">
        <v>9</v>
      </c>
      <c r="B134">
        <v>3</v>
      </c>
      <c r="C134" s="119">
        <f t="shared" si="15"/>
        <v>1</v>
      </c>
      <c r="D134" s="115">
        <f>Ecosystem!X128</f>
        <v>106.2701776689606</v>
      </c>
      <c r="E134" s="115">
        <f>Ecosystem!AK128</f>
        <v>1E-3</v>
      </c>
      <c r="F134" s="117">
        <f>Ecosystem!BC128</f>
        <v>1E-3</v>
      </c>
      <c r="H134" s="3">
        <f t="shared" si="16"/>
        <v>14.530269793280901</v>
      </c>
      <c r="I134" s="3">
        <f t="shared" si="17"/>
        <v>1.7988936365838156E-4</v>
      </c>
      <c r="J134" s="3">
        <f t="shared" si="18"/>
        <v>1.209824091039493E-4</v>
      </c>
      <c r="K134" s="3"/>
      <c r="L134" s="3"/>
      <c r="M134" s="9">
        <f t="shared" si="19"/>
        <v>0.8</v>
      </c>
      <c r="N134" s="77">
        <f t="shared" si="28"/>
        <v>244.04983023715428</v>
      </c>
      <c r="O134" s="77">
        <f t="shared" si="20"/>
        <v>5.75645963706821E-3</v>
      </c>
      <c r="P134" s="131">
        <f t="shared" si="21"/>
        <v>3.8714370913263776E-3</v>
      </c>
      <c r="Q134" s="3">
        <f t="shared" si="29"/>
        <v>244.05945813388269</v>
      </c>
      <c r="R134" s="3"/>
      <c r="S134" s="3">
        <f t="shared" si="27"/>
        <v>3.9448980187086428E-3</v>
      </c>
      <c r="T134" s="3">
        <v>0</v>
      </c>
      <c r="U134" s="7">
        <f t="shared" si="22"/>
        <v>0</v>
      </c>
      <c r="V134" s="7">
        <f t="shared" si="23"/>
        <v>0</v>
      </c>
      <c r="X134" s="3">
        <f t="shared" si="24"/>
        <v>14.530269793280901</v>
      </c>
      <c r="Y134" s="3">
        <f t="shared" si="25"/>
        <v>1.7988936365838156E-4</v>
      </c>
      <c r="Z134" s="3">
        <f t="shared" si="26"/>
        <v>1.209824091039493E-4</v>
      </c>
    </row>
    <row r="135" spans="1:26" x14ac:dyDescent="0.2">
      <c r="A135" s="3">
        <v>9</v>
      </c>
      <c r="B135">
        <v>4</v>
      </c>
      <c r="C135" s="119">
        <f t="shared" si="15"/>
        <v>1</v>
      </c>
      <c r="D135" s="115">
        <f>Ecosystem!X129</f>
        <v>106.19412229966042</v>
      </c>
      <c r="E135" s="115">
        <f>Ecosystem!AK129</f>
        <v>1E-3</v>
      </c>
      <c r="F135" s="117">
        <f>Ecosystem!BC129</f>
        <v>1E-3</v>
      </c>
      <c r="H135" s="3">
        <f t="shared" si="16"/>
        <v>14.519870779565109</v>
      </c>
      <c r="I135" s="3">
        <f t="shared" si="17"/>
        <v>1.7988936365838156E-4</v>
      </c>
      <c r="J135" s="3">
        <f t="shared" si="18"/>
        <v>1.209824091039493E-4</v>
      </c>
      <c r="K135" s="3"/>
      <c r="L135" s="3"/>
      <c r="M135" s="9">
        <f t="shared" si="19"/>
        <v>0.8</v>
      </c>
      <c r="N135" s="77">
        <f t="shared" si="28"/>
        <v>243.87516881874436</v>
      </c>
      <c r="O135" s="77">
        <f t="shared" si="20"/>
        <v>5.75645963706821E-3</v>
      </c>
      <c r="P135" s="131">
        <f t="shared" si="21"/>
        <v>3.8714370913263776E-3</v>
      </c>
      <c r="Q135" s="3">
        <f t="shared" si="29"/>
        <v>243.88479671547276</v>
      </c>
      <c r="R135" s="3"/>
      <c r="S135" s="3">
        <f t="shared" si="27"/>
        <v>3.9477232111466698E-3</v>
      </c>
      <c r="T135" s="3">
        <v>0</v>
      </c>
      <c r="U135" s="7">
        <f t="shared" si="22"/>
        <v>0</v>
      </c>
      <c r="V135" s="7">
        <f t="shared" si="23"/>
        <v>0</v>
      </c>
      <c r="X135" s="3">
        <f t="shared" si="24"/>
        <v>14.519870779565109</v>
      </c>
      <c r="Y135" s="3">
        <f t="shared" si="25"/>
        <v>1.7988936365838156E-4</v>
      </c>
      <c r="Z135" s="3">
        <f t="shared" si="26"/>
        <v>1.209824091039493E-4</v>
      </c>
    </row>
    <row r="136" spans="1:26" x14ac:dyDescent="0.2">
      <c r="A136" s="3">
        <v>9</v>
      </c>
      <c r="B136">
        <v>5</v>
      </c>
      <c r="C136" s="119">
        <f t="shared" si="15"/>
        <v>1</v>
      </c>
      <c r="D136" s="115">
        <f>Ecosystem!X130</f>
        <v>106.12209702904802</v>
      </c>
      <c r="E136" s="115">
        <f>Ecosystem!AK130</f>
        <v>1E-3</v>
      </c>
      <c r="F136" s="117">
        <f>Ecosystem!BC130</f>
        <v>1E-3</v>
      </c>
      <c r="H136" s="3">
        <f t="shared" si="16"/>
        <v>14.510022799286086</v>
      </c>
      <c r="I136" s="3">
        <f t="shared" si="17"/>
        <v>1.7988936365838156E-4</v>
      </c>
      <c r="J136" s="3">
        <f t="shared" si="18"/>
        <v>1.209824091039493E-4</v>
      </c>
      <c r="K136" s="3"/>
      <c r="L136" s="3"/>
      <c r="M136" s="9">
        <f t="shared" si="19"/>
        <v>0.8</v>
      </c>
      <c r="N136" s="77">
        <f t="shared" si="28"/>
        <v>243.70976253589711</v>
      </c>
      <c r="O136" s="77">
        <f t="shared" si="20"/>
        <v>5.75645963706821E-3</v>
      </c>
      <c r="P136" s="131">
        <f t="shared" si="21"/>
        <v>3.8714370913263776E-3</v>
      </c>
      <c r="Q136" s="3">
        <f t="shared" si="29"/>
        <v>243.71939043262552</v>
      </c>
      <c r="R136" s="3"/>
      <c r="S136" s="3">
        <f t="shared" si="27"/>
        <v>3.950402432610774E-3</v>
      </c>
      <c r="T136" s="3">
        <v>0</v>
      </c>
      <c r="U136" s="7">
        <f t="shared" si="22"/>
        <v>0</v>
      </c>
      <c r="V136" s="7">
        <f t="shared" si="23"/>
        <v>0</v>
      </c>
      <c r="X136" s="3">
        <f t="shared" si="24"/>
        <v>14.510022799286086</v>
      </c>
      <c r="Y136" s="3">
        <f t="shared" si="25"/>
        <v>1.7988936365838156E-4</v>
      </c>
      <c r="Z136" s="3">
        <f t="shared" si="26"/>
        <v>1.209824091039493E-4</v>
      </c>
    </row>
    <row r="137" spans="1:26" x14ac:dyDescent="0.2">
      <c r="A137" s="3">
        <v>9</v>
      </c>
      <c r="B137">
        <v>6</v>
      </c>
      <c r="C137" s="119">
        <f t="shared" si="15"/>
        <v>1</v>
      </c>
      <c r="D137" s="115">
        <f>Ecosystem!X131</f>
        <v>106.05340951687879</v>
      </c>
      <c r="E137" s="115">
        <f>Ecosystem!AK131</f>
        <v>1E-3</v>
      </c>
      <c r="F137" s="117">
        <f>Ecosystem!BC131</f>
        <v>1E-3</v>
      </c>
      <c r="H137" s="3">
        <f t="shared" si="16"/>
        <v>14.500631189098351</v>
      </c>
      <c r="I137" s="3">
        <f t="shared" si="17"/>
        <v>1.7988936365838156E-4</v>
      </c>
      <c r="J137" s="3">
        <f t="shared" si="18"/>
        <v>1.209824091039493E-4</v>
      </c>
      <c r="K137" s="3"/>
      <c r="L137" s="3"/>
      <c r="M137" s="9">
        <f t="shared" si="19"/>
        <v>0.8</v>
      </c>
      <c r="N137" s="77">
        <f t="shared" si="28"/>
        <v>243.55202142684834</v>
      </c>
      <c r="O137" s="77">
        <f t="shared" si="20"/>
        <v>5.75645963706821E-3</v>
      </c>
      <c r="P137" s="131">
        <f t="shared" si="21"/>
        <v>3.8714370913263776E-3</v>
      </c>
      <c r="Q137" s="3">
        <f t="shared" si="29"/>
        <v>243.56164932357675</v>
      </c>
      <c r="R137" s="3"/>
      <c r="S137" s="3">
        <f t="shared" si="27"/>
        <v>3.9529608849066897E-3</v>
      </c>
      <c r="T137" s="3">
        <v>0</v>
      </c>
      <c r="U137" s="7">
        <f t="shared" si="22"/>
        <v>0</v>
      </c>
      <c r="V137" s="7">
        <f t="shared" si="23"/>
        <v>0</v>
      </c>
      <c r="X137" s="3">
        <f t="shared" si="24"/>
        <v>14.500631189098351</v>
      </c>
      <c r="Y137" s="3">
        <f t="shared" si="25"/>
        <v>1.7988936365838156E-4</v>
      </c>
      <c r="Z137" s="3">
        <f t="shared" si="26"/>
        <v>1.209824091039493E-4</v>
      </c>
    </row>
    <row r="138" spans="1:26" x14ac:dyDescent="0.2">
      <c r="A138" s="3">
        <v>9</v>
      </c>
      <c r="B138">
        <v>7</v>
      </c>
      <c r="C138" s="119">
        <f t="shared" si="15"/>
        <v>1</v>
      </c>
      <c r="D138" s="115">
        <f>Ecosystem!X132</f>
        <v>105.98728908072304</v>
      </c>
      <c r="E138" s="115">
        <f>Ecosystem!AK132</f>
        <v>1E-3</v>
      </c>
      <c r="F138" s="117">
        <f>Ecosystem!BC132</f>
        <v>1E-3</v>
      </c>
      <c r="H138" s="3">
        <f t="shared" si="16"/>
        <v>14.491590573967498</v>
      </c>
      <c r="I138" s="3">
        <f t="shared" si="17"/>
        <v>1.7988936365838156E-4</v>
      </c>
      <c r="J138" s="3">
        <f t="shared" si="18"/>
        <v>1.209824091039493E-4</v>
      </c>
      <c r="K138" s="3"/>
      <c r="L138" s="3"/>
      <c r="M138" s="9">
        <f t="shared" si="19"/>
        <v>0.8</v>
      </c>
      <c r="N138" s="77">
        <f t="shared" si="28"/>
        <v>243.40017561673514</v>
      </c>
      <c r="O138" s="77">
        <f t="shared" si="20"/>
        <v>5.75645963706821E-3</v>
      </c>
      <c r="P138" s="131">
        <f t="shared" si="21"/>
        <v>3.8714370913263776E-3</v>
      </c>
      <c r="Q138" s="3">
        <f t="shared" si="29"/>
        <v>243.40980351346354</v>
      </c>
      <c r="R138" s="3"/>
      <c r="S138" s="3">
        <f t="shared" si="27"/>
        <v>3.9554268519271232E-3</v>
      </c>
      <c r="T138" s="3">
        <v>0</v>
      </c>
      <c r="U138" s="7">
        <f t="shared" si="22"/>
        <v>0</v>
      </c>
      <c r="V138" s="7">
        <f t="shared" si="23"/>
        <v>0</v>
      </c>
      <c r="X138" s="3">
        <f t="shared" si="24"/>
        <v>14.491590573967498</v>
      </c>
      <c r="Y138" s="3">
        <f t="shared" si="25"/>
        <v>1.7988936365838156E-4</v>
      </c>
      <c r="Z138" s="3">
        <f t="shared" si="26"/>
        <v>1.209824091039493E-4</v>
      </c>
    </row>
    <row r="139" spans="1:26" x14ac:dyDescent="0.2">
      <c r="A139" s="3">
        <v>9</v>
      </c>
      <c r="B139">
        <v>8</v>
      </c>
      <c r="C139" s="119">
        <f t="shared" si="15"/>
        <v>1</v>
      </c>
      <c r="D139" s="115">
        <f>Ecosystem!X133</f>
        <v>105.92317359837755</v>
      </c>
      <c r="E139" s="115">
        <f>Ecosystem!AK133</f>
        <v>1E-3</v>
      </c>
      <c r="F139" s="117">
        <f>Ecosystem!BC133</f>
        <v>1E-3</v>
      </c>
      <c r="H139" s="3">
        <f t="shared" si="16"/>
        <v>14.482824095197618</v>
      </c>
      <c r="I139" s="3">
        <f t="shared" si="17"/>
        <v>1.7988936365838156E-4</v>
      </c>
      <c r="J139" s="3">
        <f t="shared" si="18"/>
        <v>1.209824091039493E-4</v>
      </c>
      <c r="K139" s="3"/>
      <c r="L139" s="3"/>
      <c r="M139" s="9">
        <f t="shared" si="19"/>
        <v>0.8</v>
      </c>
      <c r="N139" s="77">
        <f t="shared" si="28"/>
        <v>243.25293418997535</v>
      </c>
      <c r="O139" s="77">
        <f t="shared" si="20"/>
        <v>5.75645963706821E-3</v>
      </c>
      <c r="P139" s="131">
        <f t="shared" si="21"/>
        <v>3.8714370913263776E-3</v>
      </c>
      <c r="Q139" s="3">
        <f t="shared" si="29"/>
        <v>243.26256208670375</v>
      </c>
      <c r="R139" s="3"/>
      <c r="S139" s="3">
        <f t="shared" si="27"/>
        <v>3.9578209839634133E-3</v>
      </c>
      <c r="T139" s="3">
        <v>0</v>
      </c>
      <c r="U139" s="7">
        <f t="shared" si="22"/>
        <v>0</v>
      </c>
      <c r="V139" s="7">
        <f t="shared" si="23"/>
        <v>0</v>
      </c>
      <c r="X139" s="3">
        <f t="shared" si="24"/>
        <v>14.482824095197618</v>
      </c>
      <c r="Y139" s="3">
        <f t="shared" si="25"/>
        <v>1.7988936365838156E-4</v>
      </c>
      <c r="Z139" s="3">
        <f t="shared" si="26"/>
        <v>1.209824091039493E-4</v>
      </c>
    </row>
    <row r="140" spans="1:26" x14ac:dyDescent="0.2">
      <c r="A140" s="3">
        <v>9</v>
      </c>
      <c r="B140">
        <v>9</v>
      </c>
      <c r="C140" s="119">
        <f t="shared" si="15"/>
        <v>1</v>
      </c>
      <c r="D140" s="115">
        <f>Ecosystem!X134</f>
        <v>105.86089023447758</v>
      </c>
      <c r="E140" s="115">
        <f>Ecosystem!AK134</f>
        <v>1E-3</v>
      </c>
      <c r="F140" s="117">
        <f>Ecosystem!BC134</f>
        <v>1E-3</v>
      </c>
      <c r="H140" s="3">
        <f t="shared" si="16"/>
        <v>14.474308121093211</v>
      </c>
      <c r="I140" s="3">
        <f t="shared" si="17"/>
        <v>1.7988936365838156E-4</v>
      </c>
      <c r="J140" s="3">
        <f t="shared" si="18"/>
        <v>1.209824091039493E-4</v>
      </c>
      <c r="K140" s="3"/>
      <c r="L140" s="3"/>
      <c r="M140" s="9">
        <f t="shared" si="19"/>
        <v>0.8</v>
      </c>
      <c r="N140" s="77">
        <f t="shared" si="28"/>
        <v>243.10990022955673</v>
      </c>
      <c r="O140" s="77">
        <f t="shared" si="20"/>
        <v>5.75645963706821E-3</v>
      </c>
      <c r="P140" s="131">
        <f t="shared" si="21"/>
        <v>3.8714370913263776E-3</v>
      </c>
      <c r="Q140" s="3">
        <f t="shared" si="29"/>
        <v>243.11952812628513</v>
      </c>
      <c r="R140" s="3"/>
      <c r="S140" s="3">
        <f t="shared" si="27"/>
        <v>3.9601494798038222E-3</v>
      </c>
      <c r="T140" s="3">
        <v>0</v>
      </c>
      <c r="U140" s="7">
        <f t="shared" si="22"/>
        <v>0</v>
      </c>
      <c r="V140" s="7">
        <f t="shared" si="23"/>
        <v>0</v>
      </c>
      <c r="X140" s="3">
        <f t="shared" si="24"/>
        <v>14.474308121093211</v>
      </c>
      <c r="Y140" s="3">
        <f t="shared" si="25"/>
        <v>1.7988936365838156E-4</v>
      </c>
      <c r="Z140" s="3">
        <f t="shared" si="26"/>
        <v>1.209824091039493E-4</v>
      </c>
    </row>
    <row r="141" spans="1:26" x14ac:dyDescent="0.2">
      <c r="A141" s="3">
        <v>9</v>
      </c>
      <c r="B141">
        <v>10</v>
      </c>
      <c r="C141" s="119">
        <f t="shared" si="15"/>
        <v>1</v>
      </c>
      <c r="D141" s="115">
        <f>Ecosystem!X135</f>
        <v>105.80065713692794</v>
      </c>
      <c r="E141" s="115">
        <f>Ecosystem!AK135</f>
        <v>1E-3</v>
      </c>
      <c r="F141" s="117">
        <f>Ecosystem!BC135</f>
        <v>1E-3</v>
      </c>
      <c r="H141" s="3">
        <f t="shared" si="16"/>
        <v>14.466072478911379</v>
      </c>
      <c r="I141" s="3">
        <f t="shared" si="17"/>
        <v>1.7988936365838156E-4</v>
      </c>
      <c r="J141" s="3">
        <f t="shared" si="18"/>
        <v>1.209824091039493E-4</v>
      </c>
      <c r="K141" s="3"/>
      <c r="L141" s="3"/>
      <c r="M141" s="9">
        <f t="shared" si="19"/>
        <v>0.8</v>
      </c>
      <c r="N141" s="77">
        <f t="shared" si="28"/>
        <v>242.97157471289634</v>
      </c>
      <c r="O141" s="77">
        <f t="shared" si="20"/>
        <v>5.75645963706821E-3</v>
      </c>
      <c r="P141" s="131">
        <f t="shared" si="21"/>
        <v>3.8714370913263776E-3</v>
      </c>
      <c r="Q141" s="3">
        <f t="shared" si="29"/>
        <v>242.98120260962475</v>
      </c>
      <c r="R141" s="3"/>
      <c r="S141" s="3">
        <f t="shared" si="27"/>
        <v>3.9624039328930447E-3</v>
      </c>
      <c r="T141" s="3">
        <v>0</v>
      </c>
      <c r="U141" s="7">
        <f t="shared" si="22"/>
        <v>0</v>
      </c>
      <c r="V141" s="7">
        <f t="shared" si="23"/>
        <v>0</v>
      </c>
      <c r="X141" s="3">
        <f t="shared" si="24"/>
        <v>14.466072478911379</v>
      </c>
      <c r="Y141" s="3">
        <f t="shared" si="25"/>
        <v>1.7988936365838156E-4</v>
      </c>
      <c r="Z141" s="3">
        <f t="shared" si="26"/>
        <v>1.209824091039493E-4</v>
      </c>
    </row>
    <row r="142" spans="1:26" x14ac:dyDescent="0.2">
      <c r="A142" s="3">
        <v>9</v>
      </c>
      <c r="B142">
        <v>11</v>
      </c>
      <c r="C142" s="119">
        <f t="shared" si="15"/>
        <v>1</v>
      </c>
      <c r="D142" s="115">
        <f>Ecosystem!X136</f>
        <v>105.74291585046143</v>
      </c>
      <c r="E142" s="115">
        <f>Ecosystem!AK136</f>
        <v>1E-3</v>
      </c>
      <c r="F142" s="117">
        <f>Ecosystem!BC136</f>
        <v>1E-3</v>
      </c>
      <c r="H142" s="3">
        <f t="shared" si="16"/>
        <v>14.458177540849046</v>
      </c>
      <c r="I142" s="3">
        <f t="shared" si="17"/>
        <v>1.7988936365838156E-4</v>
      </c>
      <c r="J142" s="3">
        <f t="shared" si="18"/>
        <v>1.209824091039493E-4</v>
      </c>
      <c r="K142" s="3"/>
      <c r="L142" s="3"/>
      <c r="M142" s="9">
        <f t="shared" si="19"/>
        <v>1</v>
      </c>
      <c r="N142" s="77">
        <f t="shared" si="28"/>
        <v>303.54871456124869</v>
      </c>
      <c r="O142" s="77">
        <f t="shared" si="20"/>
        <v>7.1955745463352623E-3</v>
      </c>
      <c r="P142" s="131">
        <f t="shared" si="21"/>
        <v>4.8392963641579719E-3</v>
      </c>
      <c r="Q142" s="3">
        <f t="shared" si="29"/>
        <v>303.56074943215918</v>
      </c>
      <c r="R142" s="3"/>
      <c r="S142" s="3">
        <f t="shared" si="27"/>
        <v>3.9645675315420938E-3</v>
      </c>
      <c r="T142" s="3">
        <v>0</v>
      </c>
      <c r="U142" s="7">
        <f t="shared" si="22"/>
        <v>0</v>
      </c>
      <c r="V142" s="7">
        <f t="shared" si="23"/>
        <v>0</v>
      </c>
      <c r="X142" s="3">
        <f t="shared" si="24"/>
        <v>14.458177540849046</v>
      </c>
      <c r="Y142" s="3">
        <f t="shared" si="25"/>
        <v>1.7988936365838156E-4</v>
      </c>
      <c r="Z142" s="3">
        <f t="shared" si="26"/>
        <v>1.209824091039493E-4</v>
      </c>
    </row>
    <row r="143" spans="1:26" x14ac:dyDescent="0.2">
      <c r="A143" s="1">
        <v>9</v>
      </c>
      <c r="B143" s="2">
        <v>12</v>
      </c>
      <c r="C143" s="119">
        <f t="shared" si="15"/>
        <v>1</v>
      </c>
      <c r="D143" s="115">
        <f>Ecosystem!X137</f>
        <v>105.68807762586745</v>
      </c>
      <c r="E143" s="115">
        <f>Ecosystem!AK137</f>
        <v>1E-3</v>
      </c>
      <c r="F143" s="117">
        <f>Ecosystem!BC137</f>
        <v>1E-3</v>
      </c>
      <c r="H143" s="3">
        <f t="shared" si="16"/>
        <v>14.450679537026966</v>
      </c>
      <c r="I143" s="3">
        <f t="shared" si="17"/>
        <v>1.7988936365838156E-4</v>
      </c>
      <c r="J143" s="3">
        <f t="shared" si="18"/>
        <v>1.209824091039493E-4</v>
      </c>
      <c r="K143" s="3"/>
      <c r="L143" s="3"/>
      <c r="M143" s="9">
        <f t="shared" si="19"/>
        <v>1</v>
      </c>
      <c r="N143" s="77">
        <f t="shared" si="28"/>
        <v>303.39129434590427</v>
      </c>
      <c r="O143" s="77">
        <f t="shared" si="20"/>
        <v>7.1955745463352623E-3</v>
      </c>
      <c r="P143" s="131">
        <f t="shared" si="21"/>
        <v>4.8392963641579719E-3</v>
      </c>
      <c r="Q143" s="3">
        <f t="shared" si="29"/>
        <v>303.40332921681477</v>
      </c>
      <c r="R143" s="3"/>
      <c r="S143" s="3">
        <f t="shared" si="27"/>
        <v>3.9666245395392503E-3</v>
      </c>
      <c r="T143" s="3">
        <v>0</v>
      </c>
      <c r="U143" s="7">
        <f t="shared" si="22"/>
        <v>0</v>
      </c>
      <c r="V143" s="7">
        <f t="shared" si="23"/>
        <v>0</v>
      </c>
      <c r="X143" s="3">
        <f t="shared" si="24"/>
        <v>14.450679537026966</v>
      </c>
      <c r="Y143" s="3">
        <f t="shared" si="25"/>
        <v>1.7988936365838156E-4</v>
      </c>
      <c r="Z143" s="3">
        <f t="shared" si="26"/>
        <v>1.209824091039493E-4</v>
      </c>
    </row>
    <row r="144" spans="1:26" x14ac:dyDescent="0.2">
      <c r="A144" s="4">
        <v>10</v>
      </c>
      <c r="B144">
        <v>1</v>
      </c>
      <c r="C144" s="119">
        <f t="shared" si="15"/>
        <v>1</v>
      </c>
      <c r="D144" s="115">
        <f>Ecosystem!X138</f>
        <v>105.6362995578656</v>
      </c>
      <c r="E144" s="115">
        <f>Ecosystem!AK138</f>
        <v>1E-3</v>
      </c>
      <c r="F144" s="117">
        <f>Ecosystem!BC138</f>
        <v>1E-3</v>
      </c>
      <c r="H144" s="3">
        <f t="shared" si="16"/>
        <v>14.44359994692987</v>
      </c>
      <c r="I144" s="3">
        <f t="shared" si="17"/>
        <v>1.7988936365838156E-4</v>
      </c>
      <c r="J144" s="3">
        <f t="shared" si="18"/>
        <v>1.209824091039493E-4</v>
      </c>
      <c r="K144" s="3"/>
      <c r="L144" s="3"/>
      <c r="M144" s="9">
        <f t="shared" si="19"/>
        <v>1</v>
      </c>
      <c r="N144" s="77">
        <f t="shared" si="28"/>
        <v>303.24265870579529</v>
      </c>
      <c r="O144" s="77">
        <f t="shared" si="20"/>
        <v>7.1955745463352623E-3</v>
      </c>
      <c r="P144" s="131">
        <f t="shared" si="21"/>
        <v>4.8392963641579719E-3</v>
      </c>
      <c r="Q144" s="3">
        <f t="shared" si="29"/>
        <v>303.25469357670579</v>
      </c>
      <c r="R144" s="3"/>
      <c r="S144" s="3">
        <f t="shared" si="27"/>
        <v>3.9685687197613352E-3</v>
      </c>
      <c r="T144" s="3">
        <v>0</v>
      </c>
      <c r="U144" s="7">
        <f t="shared" si="22"/>
        <v>0</v>
      </c>
      <c r="V144" s="7">
        <f t="shared" si="23"/>
        <v>0</v>
      </c>
      <c r="X144" s="3">
        <f t="shared" si="24"/>
        <v>14.44359994692987</v>
      </c>
      <c r="Y144" s="3">
        <f t="shared" si="25"/>
        <v>1.7988936365838156E-4</v>
      </c>
      <c r="Z144" s="3">
        <f t="shared" si="26"/>
        <v>1.209824091039493E-4</v>
      </c>
    </row>
    <row r="145" spans="1:26" x14ac:dyDescent="0.2">
      <c r="A145" s="4">
        <v>10</v>
      </c>
      <c r="B145">
        <v>2</v>
      </c>
      <c r="C145" s="119">
        <f t="shared" si="15"/>
        <v>1</v>
      </c>
      <c r="D145" s="115">
        <f>Ecosystem!X139</f>
        <v>105.58738677311189</v>
      </c>
      <c r="E145" s="115">
        <f>Ecosystem!AK139</f>
        <v>1E-3</v>
      </c>
      <c r="F145" s="117">
        <f>Ecosystem!BC139</f>
        <v>1E-3</v>
      </c>
      <c r="H145" s="3">
        <f t="shared" si="16"/>
        <v>14.436912125620056</v>
      </c>
      <c r="I145" s="3">
        <f t="shared" si="17"/>
        <v>1.7988936365838156E-4</v>
      </c>
      <c r="J145" s="3">
        <f t="shared" si="18"/>
        <v>1.209824091039493E-4</v>
      </c>
      <c r="K145" s="3"/>
      <c r="L145" s="3"/>
      <c r="M145" s="9">
        <f t="shared" si="19"/>
        <v>1</v>
      </c>
      <c r="N145" s="77">
        <f t="shared" si="28"/>
        <v>303.1022482317868</v>
      </c>
      <c r="O145" s="77">
        <f t="shared" si="20"/>
        <v>7.1955745463352623E-3</v>
      </c>
      <c r="P145" s="131">
        <f t="shared" si="21"/>
        <v>4.8392963641579719E-3</v>
      </c>
      <c r="Q145" s="3">
        <f t="shared" si="29"/>
        <v>303.1142831026973</v>
      </c>
      <c r="R145" s="3"/>
      <c r="S145" s="3">
        <f t="shared" si="27"/>
        <v>3.970407064722758E-3</v>
      </c>
      <c r="T145" s="3">
        <v>0</v>
      </c>
      <c r="U145" s="7">
        <f t="shared" si="22"/>
        <v>0</v>
      </c>
      <c r="V145" s="7">
        <f t="shared" si="23"/>
        <v>0</v>
      </c>
      <c r="X145" s="3">
        <f t="shared" si="24"/>
        <v>14.436912125620056</v>
      </c>
      <c r="Y145" s="3">
        <f t="shared" si="25"/>
        <v>1.7988936365838156E-4</v>
      </c>
      <c r="Z145" s="3">
        <f t="shared" si="26"/>
        <v>1.209824091039493E-4</v>
      </c>
    </row>
    <row r="146" spans="1:26" x14ac:dyDescent="0.2">
      <c r="A146" s="4">
        <v>10</v>
      </c>
      <c r="B146">
        <v>3</v>
      </c>
      <c r="C146" s="119">
        <f t="shared" si="15"/>
        <v>1</v>
      </c>
      <c r="D146" s="115">
        <f>Ecosystem!X140</f>
        <v>105.54085633695495</v>
      </c>
      <c r="E146" s="115">
        <f>Ecosystem!AK140</f>
        <v>1E-3</v>
      </c>
      <c r="F146" s="117">
        <f>Ecosystem!BC140</f>
        <v>1E-3</v>
      </c>
      <c r="H146" s="3">
        <f t="shared" si="16"/>
        <v>14.430550041677133</v>
      </c>
      <c r="I146" s="3">
        <f t="shared" si="17"/>
        <v>1.7988936365838156E-4</v>
      </c>
      <c r="J146" s="3">
        <f t="shared" si="18"/>
        <v>1.209824091039493E-4</v>
      </c>
      <c r="K146" s="3"/>
      <c r="L146" s="3"/>
      <c r="M146" s="9">
        <f t="shared" si="19"/>
        <v>0.8</v>
      </c>
      <c r="N146" s="77">
        <f t="shared" si="28"/>
        <v>242.37494127800747</v>
      </c>
      <c r="O146" s="77">
        <f t="shared" si="20"/>
        <v>5.75645963706821E-3</v>
      </c>
      <c r="P146" s="131">
        <f t="shared" si="21"/>
        <v>3.8714370913263776E-3</v>
      </c>
      <c r="Q146" s="3">
        <f t="shared" si="29"/>
        <v>242.38456917473587</v>
      </c>
      <c r="R146" s="3"/>
      <c r="S146" s="3">
        <f t="shared" si="27"/>
        <v>3.9721574525867628E-3</v>
      </c>
      <c r="T146" s="3">
        <v>0</v>
      </c>
      <c r="U146" s="7">
        <f t="shared" si="22"/>
        <v>0</v>
      </c>
      <c r="V146" s="7">
        <f t="shared" si="23"/>
        <v>0</v>
      </c>
      <c r="X146" s="3">
        <f t="shared" si="24"/>
        <v>14.430550041677133</v>
      </c>
      <c r="Y146" s="3">
        <f t="shared" si="25"/>
        <v>1.7988936365838156E-4</v>
      </c>
      <c r="Z146" s="3">
        <f t="shared" si="26"/>
        <v>1.209824091039493E-4</v>
      </c>
    </row>
    <row r="147" spans="1:26" x14ac:dyDescent="0.2">
      <c r="A147" s="4">
        <v>10</v>
      </c>
      <c r="B147">
        <v>4</v>
      </c>
      <c r="C147" s="119">
        <f t="shared" si="15"/>
        <v>1</v>
      </c>
      <c r="D147" s="115">
        <f>Ecosystem!X141</f>
        <v>105.49612574938659</v>
      </c>
      <c r="E147" s="115">
        <f>Ecosystem!AK141</f>
        <v>1E-3</v>
      </c>
      <c r="F147" s="117">
        <f>Ecosystem!BC141</f>
        <v>1E-3</v>
      </c>
      <c r="H147" s="3">
        <f t="shared" si="16"/>
        <v>14.424434050157812</v>
      </c>
      <c r="I147" s="3">
        <f t="shared" si="17"/>
        <v>1.7988936365838156E-4</v>
      </c>
      <c r="J147" s="3">
        <f t="shared" si="18"/>
        <v>1.209824091039493E-4</v>
      </c>
      <c r="K147" s="3"/>
      <c r="L147" s="3"/>
      <c r="M147" s="9">
        <f t="shared" si="19"/>
        <v>0.8</v>
      </c>
      <c r="N147" s="77">
        <f t="shared" si="28"/>
        <v>242.27221732908862</v>
      </c>
      <c r="O147" s="77">
        <f t="shared" si="20"/>
        <v>5.75645963706821E-3</v>
      </c>
      <c r="P147" s="131">
        <f t="shared" si="21"/>
        <v>3.8714370913263776E-3</v>
      </c>
      <c r="Q147" s="3">
        <f t="shared" si="29"/>
        <v>242.28184522581702</v>
      </c>
      <c r="R147" s="3"/>
      <c r="S147" s="3">
        <f t="shared" si="27"/>
        <v>3.9738415890885172E-3</v>
      </c>
      <c r="T147" s="3">
        <v>0</v>
      </c>
      <c r="U147" s="7">
        <f t="shared" si="22"/>
        <v>0</v>
      </c>
      <c r="V147" s="7">
        <f t="shared" si="23"/>
        <v>0</v>
      </c>
      <c r="X147" s="3">
        <f t="shared" si="24"/>
        <v>14.424434050157812</v>
      </c>
      <c r="Y147" s="3">
        <f t="shared" si="25"/>
        <v>1.7988936365838156E-4</v>
      </c>
      <c r="Z147" s="3">
        <f t="shared" si="26"/>
        <v>1.209824091039493E-4</v>
      </c>
    </row>
    <row r="148" spans="1:26" x14ac:dyDescent="0.2">
      <c r="A148" s="4">
        <v>10</v>
      </c>
      <c r="B148">
        <v>5</v>
      </c>
      <c r="C148" s="119">
        <f t="shared" si="15"/>
        <v>1</v>
      </c>
      <c r="D148" s="115">
        <f>Ecosystem!X142</f>
        <v>105.45273628336116</v>
      </c>
      <c r="E148" s="115">
        <f>Ecosystem!AK142</f>
        <v>1E-3</v>
      </c>
      <c r="F148" s="117">
        <f>Ecosystem!BC142</f>
        <v>1E-3</v>
      </c>
      <c r="H148" s="3">
        <f t="shared" si="16"/>
        <v>14.418501429535873</v>
      </c>
      <c r="I148" s="3">
        <f t="shared" si="17"/>
        <v>1.7988936365838156E-4</v>
      </c>
      <c r="J148" s="3">
        <f t="shared" si="18"/>
        <v>1.209824091039493E-4</v>
      </c>
      <c r="K148" s="3"/>
      <c r="L148" s="3"/>
      <c r="M148" s="9">
        <f t="shared" si="19"/>
        <v>0.8</v>
      </c>
      <c r="N148" s="77">
        <f t="shared" si="28"/>
        <v>242.17257327042736</v>
      </c>
      <c r="O148" s="77">
        <f t="shared" si="20"/>
        <v>5.75645963706821E-3</v>
      </c>
      <c r="P148" s="131">
        <f t="shared" si="21"/>
        <v>3.8714370913263776E-3</v>
      </c>
      <c r="Q148" s="3">
        <f t="shared" si="29"/>
        <v>242.18220116715577</v>
      </c>
      <c r="R148" s="3"/>
      <c r="S148" s="3">
        <f t="shared" si="27"/>
        <v>3.9754765965436699E-3</v>
      </c>
      <c r="T148" s="3">
        <v>0</v>
      </c>
      <c r="U148" s="7">
        <f t="shared" si="22"/>
        <v>0</v>
      </c>
      <c r="V148" s="7">
        <f t="shared" si="23"/>
        <v>0</v>
      </c>
      <c r="X148" s="3">
        <f t="shared" si="24"/>
        <v>14.418501429535873</v>
      </c>
      <c r="Y148" s="3">
        <f t="shared" si="25"/>
        <v>1.7988936365838156E-4</v>
      </c>
      <c r="Z148" s="3">
        <f t="shared" si="26"/>
        <v>1.209824091039493E-4</v>
      </c>
    </row>
    <row r="149" spans="1:26" x14ac:dyDescent="0.2">
      <c r="A149" s="4">
        <v>10</v>
      </c>
      <c r="B149">
        <v>6</v>
      </c>
      <c r="C149" s="119">
        <f t="shared" si="15"/>
        <v>1</v>
      </c>
      <c r="D149" s="115">
        <f>Ecosystem!X143</f>
        <v>105.410511024128</v>
      </c>
      <c r="E149" s="115">
        <f>Ecosystem!AK143</f>
        <v>1E-3</v>
      </c>
      <c r="F149" s="117">
        <f>Ecosystem!BC143</f>
        <v>1E-3</v>
      </c>
      <c r="H149" s="3">
        <f t="shared" si="16"/>
        <v>14.412727990343361</v>
      </c>
      <c r="I149" s="3">
        <f t="shared" si="17"/>
        <v>1.7988936365838156E-4</v>
      </c>
      <c r="J149" s="3">
        <f t="shared" si="18"/>
        <v>1.209824091039493E-4</v>
      </c>
      <c r="K149" s="3"/>
      <c r="L149" s="3"/>
      <c r="M149" s="9">
        <f t="shared" si="19"/>
        <v>0.8</v>
      </c>
      <c r="N149" s="77">
        <f t="shared" si="28"/>
        <v>242.07560281668748</v>
      </c>
      <c r="O149" s="77">
        <f t="shared" si="20"/>
        <v>5.75645963706821E-3</v>
      </c>
      <c r="P149" s="131">
        <f t="shared" si="21"/>
        <v>3.8714370913263776E-3</v>
      </c>
      <c r="Q149" s="3">
        <f t="shared" si="29"/>
        <v>242.08523071341588</v>
      </c>
      <c r="R149" s="3"/>
      <c r="S149" s="3">
        <f t="shared" si="27"/>
        <v>3.9770690264835842E-3</v>
      </c>
      <c r="T149" s="3">
        <v>0</v>
      </c>
      <c r="U149" s="7">
        <f t="shared" si="22"/>
        <v>0</v>
      </c>
      <c r="V149" s="7">
        <f t="shared" si="23"/>
        <v>0</v>
      </c>
      <c r="X149" s="3">
        <f t="shared" si="24"/>
        <v>14.412727990343361</v>
      </c>
      <c r="Y149" s="3">
        <f t="shared" si="25"/>
        <v>1.7988936365838156E-4</v>
      </c>
      <c r="Z149" s="3">
        <f t="shared" si="26"/>
        <v>1.209824091039493E-4</v>
      </c>
    </row>
    <row r="150" spans="1:26" x14ac:dyDescent="0.2">
      <c r="A150" s="4">
        <v>10</v>
      </c>
      <c r="B150">
        <v>7</v>
      </c>
      <c r="C150" s="119">
        <f t="shared" si="15"/>
        <v>1</v>
      </c>
      <c r="D150" s="115">
        <f>Ecosystem!X144</f>
        <v>105.36958168329538</v>
      </c>
      <c r="E150" s="115">
        <f>Ecosystem!AK144</f>
        <v>1E-3</v>
      </c>
      <c r="F150" s="117">
        <f>Ecosystem!BC144</f>
        <v>1E-3</v>
      </c>
      <c r="H150" s="3">
        <f t="shared" si="16"/>
        <v>14.407131741444525</v>
      </c>
      <c r="I150" s="3">
        <f t="shared" si="17"/>
        <v>1.7988936365838156E-4</v>
      </c>
      <c r="J150" s="3">
        <f t="shared" si="18"/>
        <v>1.209824091039493E-4</v>
      </c>
      <c r="K150" s="3"/>
      <c r="L150" s="3"/>
      <c r="M150" s="9">
        <f t="shared" si="19"/>
        <v>0.8</v>
      </c>
      <c r="N150" s="77">
        <f t="shared" si="28"/>
        <v>241.98160844403262</v>
      </c>
      <c r="O150" s="77">
        <f t="shared" si="20"/>
        <v>5.75645963706821E-3</v>
      </c>
      <c r="P150" s="131">
        <f t="shared" si="21"/>
        <v>3.8714370913263776E-3</v>
      </c>
      <c r="Q150" s="3">
        <f t="shared" si="29"/>
        <v>241.99123634076102</v>
      </c>
      <c r="R150" s="3"/>
      <c r="S150" s="3">
        <f t="shared" si="27"/>
        <v>3.9786138018804212E-3</v>
      </c>
      <c r="T150" s="3">
        <v>0</v>
      </c>
      <c r="U150" s="7">
        <f t="shared" si="22"/>
        <v>0</v>
      </c>
      <c r="V150" s="7">
        <f t="shared" si="23"/>
        <v>0</v>
      </c>
      <c r="X150" s="3">
        <f t="shared" si="24"/>
        <v>14.407131741444525</v>
      </c>
      <c r="Y150" s="3">
        <f t="shared" si="25"/>
        <v>1.7988936365838156E-4</v>
      </c>
      <c r="Z150" s="3">
        <f t="shared" si="26"/>
        <v>1.209824091039493E-4</v>
      </c>
    </row>
    <row r="151" spans="1:26" x14ac:dyDescent="0.2">
      <c r="A151" s="4">
        <v>10</v>
      </c>
      <c r="B151">
        <v>8</v>
      </c>
      <c r="C151" s="119">
        <f t="shared" si="15"/>
        <v>1</v>
      </c>
      <c r="D151" s="115">
        <f>Ecosystem!X145</f>
        <v>105.33027960728411</v>
      </c>
      <c r="E151" s="115">
        <f>Ecosystem!AK145</f>
        <v>1E-3</v>
      </c>
      <c r="F151" s="117">
        <f>Ecosystem!BC145</f>
        <v>1E-3</v>
      </c>
      <c r="H151" s="3">
        <f t="shared" si="16"/>
        <v>14.401757987674594</v>
      </c>
      <c r="I151" s="3">
        <f t="shared" si="17"/>
        <v>1.7988936365838156E-4</v>
      </c>
      <c r="J151" s="3">
        <f t="shared" si="18"/>
        <v>1.209824091039493E-4</v>
      </c>
      <c r="K151" s="3"/>
      <c r="L151" s="3"/>
      <c r="M151" s="9">
        <f t="shared" si="19"/>
        <v>0.8</v>
      </c>
      <c r="N151" s="77">
        <f t="shared" si="28"/>
        <v>241.89135109066297</v>
      </c>
      <c r="O151" s="77">
        <f t="shared" si="20"/>
        <v>5.75645963706821E-3</v>
      </c>
      <c r="P151" s="131">
        <f t="shared" si="21"/>
        <v>3.8714370913263776E-3</v>
      </c>
      <c r="Q151" s="3">
        <f t="shared" si="29"/>
        <v>241.90097898739137</v>
      </c>
      <c r="R151" s="3"/>
      <c r="S151" s="3">
        <f t="shared" si="27"/>
        <v>3.9800982900926683E-3</v>
      </c>
      <c r="T151" s="3">
        <v>0</v>
      </c>
      <c r="U151" s="7">
        <f t="shared" si="22"/>
        <v>0</v>
      </c>
      <c r="V151" s="7">
        <f t="shared" si="23"/>
        <v>0</v>
      </c>
      <c r="X151" s="3">
        <f t="shared" si="24"/>
        <v>14.401757987674594</v>
      </c>
      <c r="Y151" s="3">
        <f t="shared" si="25"/>
        <v>1.7988936365838156E-4</v>
      </c>
      <c r="Z151" s="3">
        <f t="shared" si="26"/>
        <v>1.209824091039493E-4</v>
      </c>
    </row>
    <row r="152" spans="1:26" x14ac:dyDescent="0.2">
      <c r="A152" s="4">
        <v>10</v>
      </c>
      <c r="B152">
        <v>9</v>
      </c>
      <c r="C152" s="119">
        <f t="shared" si="15"/>
        <v>1</v>
      </c>
      <c r="D152" s="115">
        <f>Ecosystem!X146</f>
        <v>105.29294634167395</v>
      </c>
      <c r="E152" s="115">
        <f>Ecosystem!AK146</f>
        <v>1E-3</v>
      </c>
      <c r="F152" s="117">
        <f>Ecosystem!BC146</f>
        <v>1E-3</v>
      </c>
      <c r="H152" s="3">
        <f t="shared" si="16"/>
        <v>14.396653428394854</v>
      </c>
      <c r="I152" s="3">
        <f t="shared" si="17"/>
        <v>1.7988936365838156E-4</v>
      </c>
      <c r="J152" s="3">
        <f t="shared" si="18"/>
        <v>1.209824091039493E-4</v>
      </c>
      <c r="K152" s="3"/>
      <c r="L152" s="3"/>
      <c r="M152" s="9">
        <f t="shared" si="19"/>
        <v>0.8</v>
      </c>
      <c r="N152" s="77">
        <f t="shared" si="28"/>
        <v>241.80561511718284</v>
      </c>
      <c r="O152" s="77">
        <f t="shared" si="20"/>
        <v>5.75645963706821E-3</v>
      </c>
      <c r="P152" s="131">
        <f t="shared" si="21"/>
        <v>3.8714370913263776E-3</v>
      </c>
      <c r="Q152" s="3">
        <f t="shared" si="29"/>
        <v>241.81524301391124</v>
      </c>
      <c r="R152" s="3"/>
      <c r="S152" s="3">
        <f t="shared" si="27"/>
        <v>3.9815094401806223E-3</v>
      </c>
      <c r="T152" s="3">
        <v>0</v>
      </c>
      <c r="U152" s="7">
        <f t="shared" si="22"/>
        <v>0</v>
      </c>
      <c r="V152" s="7">
        <f t="shared" si="23"/>
        <v>0</v>
      </c>
      <c r="X152" s="3">
        <f t="shared" si="24"/>
        <v>14.396653428394854</v>
      </c>
      <c r="Y152" s="3">
        <f t="shared" si="25"/>
        <v>1.7988936365838156E-4</v>
      </c>
      <c r="Z152" s="3">
        <f t="shared" si="26"/>
        <v>1.209824091039493E-4</v>
      </c>
    </row>
    <row r="153" spans="1:26" x14ac:dyDescent="0.2">
      <c r="A153" s="4">
        <v>10</v>
      </c>
      <c r="B153">
        <v>10</v>
      </c>
      <c r="C153" s="119">
        <f t="shared" si="15"/>
        <v>1</v>
      </c>
      <c r="D153" s="115">
        <f>Ecosystem!X147</f>
        <v>105.25775139514182</v>
      </c>
      <c r="E153" s="115">
        <f>Ecosystem!AK147</f>
        <v>1E-3</v>
      </c>
      <c r="F153" s="117">
        <f>Ecosystem!BC147</f>
        <v>1E-3</v>
      </c>
      <c r="H153" s="3">
        <f t="shared" si="16"/>
        <v>14.391841240444393</v>
      </c>
      <c r="I153" s="3">
        <f t="shared" si="17"/>
        <v>1.7988936365838156E-4</v>
      </c>
      <c r="J153" s="3">
        <f t="shared" si="18"/>
        <v>1.209824091039493E-4</v>
      </c>
      <c r="K153" s="3"/>
      <c r="L153" s="3"/>
      <c r="M153" s="9">
        <f t="shared" si="19"/>
        <v>0.8</v>
      </c>
      <c r="N153" s="77">
        <f t="shared" si="28"/>
        <v>241.72478980085441</v>
      </c>
      <c r="O153" s="77">
        <f t="shared" si="20"/>
        <v>5.75645963706821E-3</v>
      </c>
      <c r="P153" s="131">
        <f t="shared" si="21"/>
        <v>3.8714370913263776E-3</v>
      </c>
      <c r="Q153" s="3">
        <f t="shared" si="29"/>
        <v>241.73441769758281</v>
      </c>
      <c r="R153" s="3"/>
      <c r="S153" s="3">
        <f t="shared" si="27"/>
        <v>3.9828406811475989E-3</v>
      </c>
      <c r="T153" s="3">
        <v>0</v>
      </c>
      <c r="U153" s="7">
        <f t="shared" si="22"/>
        <v>0</v>
      </c>
      <c r="V153" s="7">
        <f t="shared" si="23"/>
        <v>0</v>
      </c>
      <c r="X153" s="3">
        <f t="shared" si="24"/>
        <v>14.391841240444393</v>
      </c>
      <c r="Y153" s="3">
        <f t="shared" si="25"/>
        <v>1.7988936365838156E-4</v>
      </c>
      <c r="Z153" s="3">
        <f t="shared" si="26"/>
        <v>1.209824091039493E-4</v>
      </c>
    </row>
    <row r="154" spans="1:26" x14ac:dyDescent="0.2">
      <c r="A154" s="4">
        <v>10</v>
      </c>
      <c r="B154">
        <v>11</v>
      </c>
      <c r="C154" s="119">
        <f t="shared" si="15"/>
        <v>1</v>
      </c>
      <c r="D154" s="115">
        <f>Ecosystem!X148</f>
        <v>105.22459690193799</v>
      </c>
      <c r="E154" s="115">
        <f>Ecosystem!AK148</f>
        <v>1E-3</v>
      </c>
      <c r="F154" s="117">
        <f>Ecosystem!BC148</f>
        <v>1E-3</v>
      </c>
      <c r="H154" s="3">
        <f t="shared" si="16"/>
        <v>14.387308042686769</v>
      </c>
      <c r="I154" s="3">
        <f t="shared" si="17"/>
        <v>1.7988936365838156E-4</v>
      </c>
      <c r="J154" s="3">
        <f t="shared" si="18"/>
        <v>1.209824091039493E-4</v>
      </c>
      <c r="K154" s="3"/>
      <c r="L154" s="3"/>
      <c r="M154" s="9">
        <f t="shared" si="19"/>
        <v>1</v>
      </c>
      <c r="N154" s="77">
        <f t="shared" si="28"/>
        <v>302.06081299080654</v>
      </c>
      <c r="O154" s="77">
        <f t="shared" si="20"/>
        <v>7.1955745463352623E-3</v>
      </c>
      <c r="P154" s="131">
        <f t="shared" si="21"/>
        <v>4.8392963641579719E-3</v>
      </c>
      <c r="Q154" s="3">
        <f t="shared" si="29"/>
        <v>302.07284786171704</v>
      </c>
      <c r="R154" s="3"/>
      <c r="S154" s="3">
        <f t="shared" si="27"/>
        <v>3.984095556977223E-3</v>
      </c>
      <c r="T154" s="3">
        <v>0</v>
      </c>
      <c r="U154" s="7">
        <f t="shared" si="22"/>
        <v>0</v>
      </c>
      <c r="V154" s="7">
        <f t="shared" si="23"/>
        <v>0</v>
      </c>
      <c r="X154" s="3">
        <f t="shared" si="24"/>
        <v>14.387308042686769</v>
      </c>
      <c r="Y154" s="3">
        <f t="shared" si="25"/>
        <v>1.7988936365838156E-4</v>
      </c>
      <c r="Z154" s="3">
        <f t="shared" si="26"/>
        <v>1.209824091039493E-4</v>
      </c>
    </row>
    <row r="155" spans="1:26" x14ac:dyDescent="0.2">
      <c r="A155" s="5">
        <v>10</v>
      </c>
      <c r="B155" s="2">
        <v>12</v>
      </c>
      <c r="C155" s="119">
        <f t="shared" si="15"/>
        <v>1</v>
      </c>
      <c r="D155" s="115">
        <f>Ecosystem!X149</f>
        <v>105.19314641580559</v>
      </c>
      <c r="E155" s="115">
        <f>Ecosystem!AK149</f>
        <v>1E-3</v>
      </c>
      <c r="F155" s="117">
        <f>Ecosystem!BC149</f>
        <v>1E-3</v>
      </c>
      <c r="H155" s="3">
        <f t="shared" si="16"/>
        <v>14.383007832988643</v>
      </c>
      <c r="I155" s="3">
        <f t="shared" si="17"/>
        <v>1.7988936365838156E-4</v>
      </c>
      <c r="J155" s="3">
        <f t="shared" si="18"/>
        <v>1.209824091039493E-4</v>
      </c>
      <c r="K155" s="3"/>
      <c r="L155" s="3"/>
      <c r="M155" s="9">
        <f t="shared" si="19"/>
        <v>1</v>
      </c>
      <c r="N155" s="77">
        <f t="shared" si="28"/>
        <v>301.9705303032049</v>
      </c>
      <c r="O155" s="77">
        <f t="shared" si="20"/>
        <v>7.1955745463352623E-3</v>
      </c>
      <c r="P155" s="131">
        <f t="shared" si="21"/>
        <v>4.8392963641579719E-3</v>
      </c>
      <c r="Q155" s="3">
        <f t="shared" si="29"/>
        <v>301.98256517411539</v>
      </c>
      <c r="R155" s="3"/>
      <c r="S155" s="3">
        <f t="shared" si="27"/>
        <v>3.9852866683062439E-3</v>
      </c>
      <c r="T155" s="3">
        <v>0</v>
      </c>
      <c r="U155" s="7">
        <f t="shared" si="22"/>
        <v>0</v>
      </c>
      <c r="V155" s="7">
        <f t="shared" si="23"/>
        <v>0</v>
      </c>
      <c r="X155" s="3">
        <f t="shared" si="24"/>
        <v>14.383007832988643</v>
      </c>
      <c r="Y155" s="3">
        <f t="shared" si="25"/>
        <v>1.7988936365838156E-4</v>
      </c>
      <c r="Z155" s="3">
        <f t="shared" si="26"/>
        <v>1.209824091039493E-4</v>
      </c>
    </row>
    <row r="156" spans="1:26" x14ac:dyDescent="0.2">
      <c r="A156" s="3">
        <v>11</v>
      </c>
      <c r="B156">
        <v>1</v>
      </c>
      <c r="C156" s="119">
        <f t="shared" si="15"/>
        <v>1</v>
      </c>
      <c r="D156" s="115">
        <f>Ecosystem!X150</f>
        <v>105.16295849957896</v>
      </c>
      <c r="E156" s="115">
        <f>Ecosystem!AK150</f>
        <v>1E-3</v>
      </c>
      <c r="F156" s="117">
        <f>Ecosystem!BC150</f>
        <v>1E-3</v>
      </c>
      <c r="H156" s="3">
        <f t="shared" si="16"/>
        <v>14.378880253860695</v>
      </c>
      <c r="I156" s="3">
        <f t="shared" si="17"/>
        <v>1.7988936365838156E-4</v>
      </c>
      <c r="J156" s="3">
        <f t="shared" si="18"/>
        <v>1.209824091039493E-4</v>
      </c>
      <c r="K156" s="3"/>
      <c r="L156" s="3"/>
      <c r="M156" s="9">
        <f t="shared" si="19"/>
        <v>1</v>
      </c>
      <c r="N156" s="77">
        <f t="shared" si="28"/>
        <v>301.88387198579261</v>
      </c>
      <c r="O156" s="77">
        <f t="shared" si="20"/>
        <v>7.1955745463352623E-3</v>
      </c>
      <c r="P156" s="131">
        <f t="shared" si="21"/>
        <v>4.8392963641579719E-3</v>
      </c>
      <c r="Q156" s="3">
        <f t="shared" si="29"/>
        <v>301.89590685670311</v>
      </c>
      <c r="R156" s="3"/>
      <c r="S156" s="3">
        <f t="shared" si="27"/>
        <v>3.9864306329286088E-3</v>
      </c>
      <c r="T156" s="3">
        <v>0</v>
      </c>
      <c r="U156" s="7">
        <f t="shared" si="22"/>
        <v>0</v>
      </c>
      <c r="V156" s="7">
        <f t="shared" si="23"/>
        <v>0</v>
      </c>
      <c r="X156" s="3">
        <f t="shared" si="24"/>
        <v>14.378880253860695</v>
      </c>
      <c r="Y156" s="3">
        <f t="shared" si="25"/>
        <v>1.7988936365838156E-4</v>
      </c>
      <c r="Z156" s="3">
        <f t="shared" si="26"/>
        <v>1.209824091039493E-4</v>
      </c>
    </row>
    <row r="157" spans="1:26" x14ac:dyDescent="0.2">
      <c r="A157" s="3">
        <v>11</v>
      </c>
      <c r="B157">
        <v>2</v>
      </c>
      <c r="C157" s="119">
        <f t="shared" si="15"/>
        <v>1</v>
      </c>
      <c r="D157" s="115">
        <f>Ecosystem!X151</f>
        <v>105.13366064016695</v>
      </c>
      <c r="E157" s="115">
        <f>Ecosystem!AK151</f>
        <v>1E-3</v>
      </c>
      <c r="F157" s="117">
        <f>Ecosystem!BC151</f>
        <v>1E-3</v>
      </c>
      <c r="H157" s="3">
        <f t="shared" si="16"/>
        <v>14.374874371768842</v>
      </c>
      <c r="I157" s="3">
        <f t="shared" si="17"/>
        <v>1.7988936365838156E-4</v>
      </c>
      <c r="J157" s="3">
        <f t="shared" si="18"/>
        <v>1.209824091039493E-4</v>
      </c>
      <c r="K157" s="3"/>
      <c r="L157" s="3"/>
      <c r="M157" s="9">
        <f t="shared" si="19"/>
        <v>1</v>
      </c>
      <c r="N157" s="77">
        <f t="shared" si="28"/>
        <v>301.7997686915682</v>
      </c>
      <c r="O157" s="77">
        <f t="shared" si="20"/>
        <v>7.1955745463352623E-3</v>
      </c>
      <c r="P157" s="131">
        <f t="shared" si="21"/>
        <v>4.8392963641579719E-3</v>
      </c>
      <c r="Q157" s="3">
        <f t="shared" si="29"/>
        <v>301.8118035624787</v>
      </c>
      <c r="R157" s="3"/>
      <c r="S157" s="3">
        <f t="shared" si="27"/>
        <v>3.9875414971972329E-3</v>
      </c>
      <c r="T157" s="3">
        <v>0</v>
      </c>
      <c r="U157" s="7">
        <f t="shared" si="22"/>
        <v>0</v>
      </c>
      <c r="V157" s="7">
        <f t="shared" si="23"/>
        <v>0</v>
      </c>
      <c r="X157" s="3">
        <f t="shared" si="24"/>
        <v>14.374874371768842</v>
      </c>
      <c r="Y157" s="3">
        <f t="shared" si="25"/>
        <v>1.7988936365838156E-4</v>
      </c>
      <c r="Z157" s="3">
        <f t="shared" si="26"/>
        <v>1.209824091039493E-4</v>
      </c>
    </row>
    <row r="158" spans="1:26" x14ac:dyDescent="0.2">
      <c r="A158" s="3">
        <v>11</v>
      </c>
      <c r="B158">
        <v>3</v>
      </c>
      <c r="C158" s="119">
        <f t="shared" si="15"/>
        <v>1</v>
      </c>
      <c r="D158" s="115">
        <f>Ecosystem!X152</f>
        <v>105.10508461752062</v>
      </c>
      <c r="E158" s="115">
        <f>Ecosystem!AK152</f>
        <v>1E-3</v>
      </c>
      <c r="F158" s="117">
        <f>Ecosystem!BC152</f>
        <v>1E-3</v>
      </c>
      <c r="H158" s="3">
        <f t="shared" si="16"/>
        <v>14.370967186067471</v>
      </c>
      <c r="I158" s="3">
        <f t="shared" si="17"/>
        <v>1.7988936365838156E-4</v>
      </c>
      <c r="J158" s="3">
        <f t="shared" si="18"/>
        <v>1.209824091039493E-4</v>
      </c>
      <c r="K158" s="3"/>
      <c r="L158" s="3"/>
      <c r="M158" s="9">
        <f t="shared" si="19"/>
        <v>0.8</v>
      </c>
      <c r="N158" s="77">
        <f t="shared" si="28"/>
        <v>241.37419001850182</v>
      </c>
      <c r="O158" s="77">
        <f t="shared" si="20"/>
        <v>5.75645963706821E-3</v>
      </c>
      <c r="P158" s="131">
        <f t="shared" si="21"/>
        <v>3.8714370913263776E-3</v>
      </c>
      <c r="Q158" s="3">
        <f t="shared" si="29"/>
        <v>241.38381791523022</v>
      </c>
      <c r="R158" s="3"/>
      <c r="S158" s="3">
        <f t="shared" si="27"/>
        <v>3.9886255887193467E-3</v>
      </c>
      <c r="T158" s="3">
        <v>0</v>
      </c>
      <c r="U158" s="7">
        <f t="shared" si="22"/>
        <v>0</v>
      </c>
      <c r="V158" s="7">
        <f t="shared" si="23"/>
        <v>0</v>
      </c>
      <c r="X158" s="3">
        <f t="shared" si="24"/>
        <v>14.370967186067471</v>
      </c>
      <c r="Y158" s="3">
        <f t="shared" si="25"/>
        <v>1.7988936365838156E-4</v>
      </c>
      <c r="Z158" s="3">
        <f t="shared" si="26"/>
        <v>1.209824091039493E-4</v>
      </c>
    </row>
    <row r="159" spans="1:26" x14ac:dyDescent="0.2">
      <c r="A159" s="3">
        <v>11</v>
      </c>
      <c r="B159">
        <v>4</v>
      </c>
      <c r="C159" s="119">
        <f t="shared" si="15"/>
        <v>1</v>
      </c>
      <c r="D159" s="115">
        <f>Ecosystem!X153</f>
        <v>105.07730560773632</v>
      </c>
      <c r="E159" s="115">
        <f>Ecosystem!AK153</f>
        <v>1E-3</v>
      </c>
      <c r="F159" s="117">
        <f>Ecosystem!BC153</f>
        <v>1E-3</v>
      </c>
      <c r="H159" s="3">
        <f t="shared" si="16"/>
        <v>14.36716897554774</v>
      </c>
      <c r="I159" s="3">
        <f t="shared" si="17"/>
        <v>1.7988936365838156E-4</v>
      </c>
      <c r="J159" s="3">
        <f t="shared" si="18"/>
        <v>1.209824091039493E-4</v>
      </c>
      <c r="K159" s="3"/>
      <c r="L159" s="3"/>
      <c r="M159" s="9">
        <f t="shared" si="19"/>
        <v>0.8</v>
      </c>
      <c r="N159" s="77">
        <f t="shared" si="28"/>
        <v>241.31039542654082</v>
      </c>
      <c r="O159" s="77">
        <f t="shared" si="20"/>
        <v>5.75645963706821E-3</v>
      </c>
      <c r="P159" s="131">
        <f t="shared" si="21"/>
        <v>3.8714370913263776E-3</v>
      </c>
      <c r="Q159" s="3">
        <f t="shared" si="29"/>
        <v>241.32002332326923</v>
      </c>
      <c r="R159" s="3"/>
      <c r="S159" s="3">
        <f t="shared" si="27"/>
        <v>3.9896800090629776E-3</v>
      </c>
      <c r="T159" s="3">
        <v>0</v>
      </c>
      <c r="U159" s="7">
        <f t="shared" si="22"/>
        <v>0</v>
      </c>
      <c r="V159" s="7">
        <f t="shared" si="23"/>
        <v>0</v>
      </c>
      <c r="X159" s="3">
        <f t="shared" si="24"/>
        <v>14.36716897554774</v>
      </c>
      <c r="Y159" s="3">
        <f t="shared" si="25"/>
        <v>1.7988936365838156E-4</v>
      </c>
      <c r="Z159" s="3">
        <f t="shared" si="26"/>
        <v>1.209824091039493E-4</v>
      </c>
    </row>
    <row r="160" spans="1:26" x14ac:dyDescent="0.2">
      <c r="A160" s="3">
        <v>11</v>
      </c>
      <c r="B160">
        <v>5</v>
      </c>
      <c r="C160" s="119">
        <f t="shared" si="15"/>
        <v>1</v>
      </c>
      <c r="D160" s="115">
        <f>Ecosystem!X154</f>
        <v>105.05057282450186</v>
      </c>
      <c r="E160" s="115">
        <f>Ecosystem!AK154</f>
        <v>1E-3</v>
      </c>
      <c r="F160" s="117">
        <f>Ecosystem!BC154</f>
        <v>1E-3</v>
      </c>
      <c r="H160" s="3">
        <f t="shared" si="16"/>
        <v>14.363513815076171</v>
      </c>
      <c r="I160" s="3">
        <f t="shared" si="17"/>
        <v>1.7988936365838156E-4</v>
      </c>
      <c r="J160" s="3">
        <f t="shared" si="18"/>
        <v>1.209824091039493E-4</v>
      </c>
      <c r="K160" s="3"/>
      <c r="L160" s="3"/>
      <c r="M160" s="9">
        <f t="shared" si="19"/>
        <v>0.8</v>
      </c>
      <c r="N160" s="77">
        <f t="shared" si="28"/>
        <v>241.24900349746679</v>
      </c>
      <c r="O160" s="77">
        <f t="shared" si="20"/>
        <v>5.75645963706821E-3</v>
      </c>
      <c r="P160" s="131">
        <f t="shared" si="21"/>
        <v>3.8714370913263776E-3</v>
      </c>
      <c r="Q160" s="3">
        <f t="shared" si="29"/>
        <v>241.25863139419519</v>
      </c>
      <c r="R160" s="3"/>
      <c r="S160" s="3">
        <f t="shared" si="27"/>
        <v>3.9906952438370832E-3</v>
      </c>
      <c r="T160" s="3">
        <v>0</v>
      </c>
      <c r="U160" s="7">
        <f t="shared" si="22"/>
        <v>0</v>
      </c>
      <c r="V160" s="7">
        <f t="shared" si="23"/>
        <v>0</v>
      </c>
      <c r="X160" s="3">
        <f t="shared" si="24"/>
        <v>14.363513815076171</v>
      </c>
      <c r="Y160" s="3">
        <f t="shared" si="25"/>
        <v>1.7988936365838156E-4</v>
      </c>
      <c r="Z160" s="3">
        <f t="shared" si="26"/>
        <v>1.209824091039493E-4</v>
      </c>
    </row>
    <row r="161" spans="1:26" x14ac:dyDescent="0.2">
      <c r="A161" s="3">
        <v>11</v>
      </c>
      <c r="B161">
        <v>6</v>
      </c>
      <c r="C161" s="119">
        <f t="shared" si="15"/>
        <v>1</v>
      </c>
      <c r="D161" s="115">
        <f>Ecosystem!X155</f>
        <v>105.02516798673358</v>
      </c>
      <c r="E161" s="115">
        <f>Ecosystem!AK155</f>
        <v>1E-3</v>
      </c>
      <c r="F161" s="117">
        <f>Ecosystem!BC155</f>
        <v>1E-3</v>
      </c>
      <c r="H161" s="3">
        <f t="shared" si="16"/>
        <v>14.360040223943413</v>
      </c>
      <c r="I161" s="3">
        <f t="shared" si="17"/>
        <v>1.7988936365838156E-4</v>
      </c>
      <c r="J161" s="3">
        <f t="shared" si="18"/>
        <v>1.209824091039493E-4</v>
      </c>
      <c r="K161" s="3"/>
      <c r="L161" s="3"/>
      <c r="M161" s="9">
        <f t="shared" si="19"/>
        <v>0.8</v>
      </c>
      <c r="N161" s="77">
        <f t="shared" si="28"/>
        <v>241.1906611997446</v>
      </c>
      <c r="O161" s="77">
        <f t="shared" si="20"/>
        <v>5.75645963706821E-3</v>
      </c>
      <c r="P161" s="131">
        <f t="shared" si="21"/>
        <v>3.8714370913263776E-3</v>
      </c>
      <c r="Q161" s="3">
        <f t="shared" si="29"/>
        <v>241.200289096473</v>
      </c>
      <c r="R161" s="3"/>
      <c r="S161" s="3">
        <f t="shared" si="27"/>
        <v>3.9916605259721367E-3</v>
      </c>
      <c r="T161" s="3">
        <v>0</v>
      </c>
      <c r="U161" s="7">
        <f t="shared" si="22"/>
        <v>0</v>
      </c>
      <c r="V161" s="7">
        <f t="shared" si="23"/>
        <v>0</v>
      </c>
      <c r="X161" s="3">
        <f t="shared" si="24"/>
        <v>14.360040223943413</v>
      </c>
      <c r="Y161" s="3">
        <f t="shared" si="25"/>
        <v>1.7988936365838156E-4</v>
      </c>
      <c r="Z161" s="3">
        <f t="shared" si="26"/>
        <v>1.209824091039493E-4</v>
      </c>
    </row>
    <row r="162" spans="1:26" x14ac:dyDescent="0.2">
      <c r="A162" s="3">
        <v>11</v>
      </c>
      <c r="B162">
        <v>7</v>
      </c>
      <c r="C162" s="119">
        <f t="shared" si="15"/>
        <v>1</v>
      </c>
      <c r="D162" s="115">
        <f>Ecosystem!X156</f>
        <v>105.00125779718304</v>
      </c>
      <c r="E162" s="115">
        <f>Ecosystem!AK156</f>
        <v>1E-3</v>
      </c>
      <c r="F162" s="117">
        <f>Ecosystem!BC156</f>
        <v>1E-3</v>
      </c>
      <c r="H162" s="3">
        <f t="shared" si="16"/>
        <v>14.356770995335742</v>
      </c>
      <c r="I162" s="3">
        <f t="shared" si="17"/>
        <v>1.7988936365838156E-4</v>
      </c>
      <c r="J162" s="3">
        <f t="shared" si="18"/>
        <v>1.209824091039493E-4</v>
      </c>
      <c r="K162" s="3"/>
      <c r="L162" s="3"/>
      <c r="M162" s="9">
        <f t="shared" si="19"/>
        <v>0.8</v>
      </c>
      <c r="N162" s="77">
        <f t="shared" si="28"/>
        <v>241.13575136681931</v>
      </c>
      <c r="O162" s="77">
        <f t="shared" si="20"/>
        <v>5.75645963706821E-3</v>
      </c>
      <c r="P162" s="131">
        <f t="shared" si="21"/>
        <v>3.8714370913263776E-3</v>
      </c>
      <c r="Q162" s="3">
        <f t="shared" si="29"/>
        <v>241.14537926354771</v>
      </c>
      <c r="R162" s="3"/>
      <c r="S162" s="3">
        <f t="shared" si="27"/>
        <v>3.992569444124518E-3</v>
      </c>
      <c r="T162" s="3">
        <v>0</v>
      </c>
      <c r="U162" s="7">
        <f t="shared" si="22"/>
        <v>0</v>
      </c>
      <c r="V162" s="7">
        <f t="shared" si="23"/>
        <v>0</v>
      </c>
      <c r="X162" s="3">
        <f t="shared" si="24"/>
        <v>14.356770995335742</v>
      </c>
      <c r="Y162" s="3">
        <f t="shared" si="25"/>
        <v>1.7988936365838156E-4</v>
      </c>
      <c r="Z162" s="3">
        <f t="shared" si="26"/>
        <v>1.209824091039493E-4</v>
      </c>
    </row>
    <row r="163" spans="1:26" x14ac:dyDescent="0.2">
      <c r="A163" s="3">
        <v>11</v>
      </c>
      <c r="B163">
        <v>8</v>
      </c>
      <c r="C163" s="119">
        <f t="shared" si="15"/>
        <v>1</v>
      </c>
      <c r="D163" s="115">
        <f>Ecosystem!X157</f>
        <v>104.97880578161235</v>
      </c>
      <c r="E163" s="115">
        <f>Ecosystem!AK157</f>
        <v>1E-3</v>
      </c>
      <c r="F163" s="117">
        <f>Ecosystem!BC157</f>
        <v>1E-3</v>
      </c>
      <c r="H163" s="3">
        <f t="shared" si="16"/>
        <v>14.353701142148317</v>
      </c>
      <c r="I163" s="3">
        <f t="shared" si="17"/>
        <v>1.7988936365838156E-4</v>
      </c>
      <c r="J163" s="3">
        <f t="shared" si="18"/>
        <v>1.209824091039493E-4</v>
      </c>
      <c r="K163" s="3"/>
      <c r="L163" s="3"/>
      <c r="M163" s="9">
        <f t="shared" si="19"/>
        <v>0.8</v>
      </c>
      <c r="N163" s="77">
        <f t="shared" si="28"/>
        <v>241.08419023547745</v>
      </c>
      <c r="O163" s="77">
        <f t="shared" si="20"/>
        <v>5.75645963706821E-3</v>
      </c>
      <c r="P163" s="131">
        <f t="shared" si="21"/>
        <v>3.8714370913263776E-3</v>
      </c>
      <c r="Q163" s="3">
        <f t="shared" si="29"/>
        <v>241.09381813220585</v>
      </c>
      <c r="R163" s="3"/>
      <c r="S163" s="3">
        <f t="shared" si="27"/>
        <v>3.9934233083965048E-3</v>
      </c>
      <c r="T163" s="3">
        <v>0</v>
      </c>
      <c r="U163" s="7">
        <f t="shared" si="22"/>
        <v>0</v>
      </c>
      <c r="V163" s="7">
        <f t="shared" si="23"/>
        <v>0</v>
      </c>
      <c r="X163" s="3">
        <f t="shared" si="24"/>
        <v>14.353701142148317</v>
      </c>
      <c r="Y163" s="3">
        <f t="shared" si="25"/>
        <v>1.7988936365838156E-4</v>
      </c>
      <c r="Z163" s="3">
        <f t="shared" si="26"/>
        <v>1.209824091039493E-4</v>
      </c>
    </row>
    <row r="164" spans="1:26" x14ac:dyDescent="0.2">
      <c r="A164" s="3">
        <v>11</v>
      </c>
      <c r="B164">
        <v>9</v>
      </c>
      <c r="C164" s="119">
        <f t="shared" ref="C164:C227" si="30">VLOOKUP(B164,$I$5:$J$16,2)</f>
        <v>1</v>
      </c>
      <c r="D164" s="115">
        <f>Ecosystem!X158</f>
        <v>104.95757927913752</v>
      </c>
      <c r="E164" s="115">
        <f>Ecosystem!AK158</f>
        <v>1E-3</v>
      </c>
      <c r="F164" s="117">
        <f>Ecosystem!BC158</f>
        <v>1E-3</v>
      </c>
      <c r="H164" s="3">
        <f t="shared" ref="H164:H227" si="31">$C164*($B$5*$B$6*$B$7)*$B$9*$B$24*D164</f>
        <v>14.350798852771444</v>
      </c>
      <c r="I164" s="3">
        <f t="shared" ref="I164:I227" si="32">$C164*($B$5*$B$6*$B$7)*$B$9*$B$25*E164</f>
        <v>1.7988936365838156E-4</v>
      </c>
      <c r="J164" s="3">
        <f t="shared" ref="J164:J227" si="33">$C164*($B$5*$B$6*$B$7)*$B$9*$B$26*F164</f>
        <v>1.209824091039493E-4</v>
      </c>
      <c r="K164" s="3"/>
      <c r="L164" s="3"/>
      <c r="M164" s="9">
        <f t="shared" ref="M164:M227" si="34">IF(VLOOKUP(B164,$I$5:$L$16,4)=1,1,$O$12)</f>
        <v>0.8</v>
      </c>
      <c r="N164" s="77">
        <f t="shared" si="28"/>
        <v>241.03544349919508</v>
      </c>
      <c r="O164" s="77">
        <f t="shared" ref="O164:O227" si="35">I164*$O$9*M164</f>
        <v>5.75645963706821E-3</v>
      </c>
      <c r="P164" s="131">
        <f t="shared" ref="P164:P227" si="36">J164*$O$10*M164</f>
        <v>3.8714370913263776E-3</v>
      </c>
      <c r="Q164" s="3">
        <f t="shared" si="29"/>
        <v>241.04507139592349</v>
      </c>
      <c r="R164" s="3"/>
      <c r="S164" s="3">
        <f t="shared" si="27"/>
        <v>3.9942309015646663E-3</v>
      </c>
      <c r="T164" s="3">
        <v>0</v>
      </c>
      <c r="U164" s="7">
        <f t="shared" ref="U164:U227" si="37">E164*$B$15*$B$14/12</f>
        <v>0</v>
      </c>
      <c r="V164" s="7">
        <f t="shared" ref="V164:V227" si="38">F164*$B$15*$B$14/12</f>
        <v>0</v>
      </c>
      <c r="X164" s="3">
        <f t="shared" ref="X164:X227" si="39">H164+T164</f>
        <v>14.350798852771444</v>
      </c>
      <c r="Y164" s="3">
        <f t="shared" ref="Y164:Y227" si="40">I164+U164</f>
        <v>1.7988936365838156E-4</v>
      </c>
      <c r="Z164" s="3">
        <f t="shared" ref="Z164:Z227" si="41">J164+V164</f>
        <v>1.209824091039493E-4</v>
      </c>
    </row>
    <row r="165" spans="1:26" x14ac:dyDescent="0.2">
      <c r="A165" s="3">
        <v>11</v>
      </c>
      <c r="B165">
        <v>10</v>
      </c>
      <c r="C165" s="119">
        <f t="shared" si="30"/>
        <v>1</v>
      </c>
      <c r="D165" s="115">
        <f>Ecosystem!X159</f>
        <v>104.93724356556332</v>
      </c>
      <c r="E165" s="115">
        <f>Ecosystem!AK159</f>
        <v>1E-3</v>
      </c>
      <c r="F165" s="117">
        <f>Ecosystem!BC159</f>
        <v>1E-3</v>
      </c>
      <c r="H165" s="3">
        <f t="shared" si="31"/>
        <v>14.348018360528433</v>
      </c>
      <c r="I165" s="3">
        <f t="shared" si="32"/>
        <v>1.7988936365838156E-4</v>
      </c>
      <c r="J165" s="3">
        <f t="shared" si="33"/>
        <v>1.209824091039493E-4</v>
      </c>
      <c r="K165" s="3"/>
      <c r="L165" s="3"/>
      <c r="M165" s="9">
        <f t="shared" si="34"/>
        <v>0.8</v>
      </c>
      <c r="N165" s="77">
        <f t="shared" si="28"/>
        <v>240.98874246270117</v>
      </c>
      <c r="O165" s="77">
        <f t="shared" si="35"/>
        <v>5.75645963706821E-3</v>
      </c>
      <c r="P165" s="131">
        <f t="shared" si="36"/>
        <v>3.8714370913263776E-3</v>
      </c>
      <c r="Q165" s="3">
        <f t="shared" si="29"/>
        <v>240.99837035942957</v>
      </c>
      <c r="R165" s="3"/>
      <c r="S165" s="3">
        <f t="shared" ref="S165:S228" si="42">100*SUM(O165:P165)/Q165</f>
        <v>3.9950049097989167E-3</v>
      </c>
      <c r="T165" s="3">
        <v>0</v>
      </c>
      <c r="U165" s="7">
        <f t="shared" si="37"/>
        <v>0</v>
      </c>
      <c r="V165" s="7">
        <f t="shared" si="38"/>
        <v>0</v>
      </c>
      <c r="X165" s="3">
        <f t="shared" si="39"/>
        <v>14.348018360528433</v>
      </c>
      <c r="Y165" s="3">
        <f t="shared" si="40"/>
        <v>1.7988936365838156E-4</v>
      </c>
      <c r="Z165" s="3">
        <f t="shared" si="41"/>
        <v>1.209824091039493E-4</v>
      </c>
    </row>
    <row r="166" spans="1:26" x14ac:dyDescent="0.2">
      <c r="A166" s="3">
        <v>11</v>
      </c>
      <c r="B166">
        <v>11</v>
      </c>
      <c r="C166" s="119">
        <f t="shared" si="30"/>
        <v>1</v>
      </c>
      <c r="D166" s="115">
        <f>Ecosystem!X160</f>
        <v>104.91749702913786</v>
      </c>
      <c r="E166" s="115">
        <f>Ecosystem!AK160</f>
        <v>1E-3</v>
      </c>
      <c r="F166" s="117">
        <f>Ecosystem!BC160</f>
        <v>1E-3</v>
      </c>
      <c r="H166" s="3">
        <f t="shared" si="31"/>
        <v>14.345318426190895</v>
      </c>
      <c r="I166" s="3">
        <f t="shared" si="32"/>
        <v>1.7988936365838156E-4</v>
      </c>
      <c r="J166" s="3">
        <f t="shared" si="33"/>
        <v>1.209824091039493E-4</v>
      </c>
      <c r="K166" s="3"/>
      <c r="L166" s="3"/>
      <c r="M166" s="9">
        <f t="shared" si="34"/>
        <v>1</v>
      </c>
      <c r="N166" s="77">
        <f t="shared" ref="N166:N229" si="43">H166*$O$8*M166</f>
        <v>301.17924309195649</v>
      </c>
      <c r="O166" s="77">
        <f t="shared" si="35"/>
        <v>7.1955745463352623E-3</v>
      </c>
      <c r="P166" s="131">
        <f t="shared" si="36"/>
        <v>4.8392963641579719E-3</v>
      </c>
      <c r="Q166" s="3">
        <f t="shared" ref="Q166:Q229" si="44">SUM(N166:P166)</f>
        <v>301.19127796286699</v>
      </c>
      <c r="R166" s="3"/>
      <c r="S166" s="3">
        <f t="shared" si="42"/>
        <v>3.9957567801737533E-3</v>
      </c>
      <c r="T166" s="3">
        <v>0</v>
      </c>
      <c r="U166" s="7">
        <f t="shared" si="37"/>
        <v>0</v>
      </c>
      <c r="V166" s="7">
        <f t="shared" si="38"/>
        <v>0</v>
      </c>
      <c r="X166" s="3">
        <f t="shared" si="39"/>
        <v>14.345318426190895</v>
      </c>
      <c r="Y166" s="3">
        <f t="shared" si="40"/>
        <v>1.7988936365838156E-4</v>
      </c>
      <c r="Z166" s="3">
        <f t="shared" si="41"/>
        <v>1.209824091039493E-4</v>
      </c>
    </row>
    <row r="167" spans="1:26" x14ac:dyDescent="0.2">
      <c r="A167" s="1">
        <v>11</v>
      </c>
      <c r="B167" s="2">
        <v>12</v>
      </c>
      <c r="C167" s="119">
        <f t="shared" si="30"/>
        <v>1</v>
      </c>
      <c r="D167" s="115">
        <f>Ecosystem!X161</f>
        <v>104.89818551886505</v>
      </c>
      <c r="E167" s="115">
        <f>Ecosystem!AK161</f>
        <v>1E-3</v>
      </c>
      <c r="F167" s="117">
        <f>Ecosystem!BC161</f>
        <v>1E-3</v>
      </c>
      <c r="H167" s="3">
        <f t="shared" si="31"/>
        <v>14.34267797276798</v>
      </c>
      <c r="I167" s="3">
        <f t="shared" si="32"/>
        <v>1.7988936365838156E-4</v>
      </c>
      <c r="J167" s="3">
        <f t="shared" si="33"/>
        <v>1.209824091039493E-4</v>
      </c>
      <c r="K167" s="3"/>
      <c r="L167" s="3"/>
      <c r="M167" s="9">
        <f t="shared" si="34"/>
        <v>1</v>
      </c>
      <c r="N167" s="77">
        <f t="shared" si="43"/>
        <v>301.1238069043651</v>
      </c>
      <c r="O167" s="77">
        <f t="shared" si="35"/>
        <v>7.1955745463352623E-3</v>
      </c>
      <c r="P167" s="131">
        <f t="shared" si="36"/>
        <v>4.8392963641579719E-3</v>
      </c>
      <c r="Q167" s="3">
        <f t="shared" si="44"/>
        <v>301.13584177527559</v>
      </c>
      <c r="R167" s="3"/>
      <c r="S167" s="3">
        <f t="shared" si="42"/>
        <v>3.9964923602399767E-3</v>
      </c>
      <c r="T167" s="3">
        <v>0</v>
      </c>
      <c r="U167" s="7">
        <f t="shared" si="37"/>
        <v>0</v>
      </c>
      <c r="V167" s="7">
        <f t="shared" si="38"/>
        <v>0</v>
      </c>
      <c r="X167" s="3">
        <f t="shared" si="39"/>
        <v>14.34267797276798</v>
      </c>
      <c r="Y167" s="3">
        <f t="shared" si="40"/>
        <v>1.7988936365838156E-4</v>
      </c>
      <c r="Z167" s="3">
        <f t="shared" si="41"/>
        <v>1.209824091039493E-4</v>
      </c>
    </row>
    <row r="168" spans="1:26" x14ac:dyDescent="0.2">
      <c r="A168" s="4">
        <v>12</v>
      </c>
      <c r="B168">
        <v>1</v>
      </c>
      <c r="C168" s="119">
        <f t="shared" si="30"/>
        <v>1</v>
      </c>
      <c r="D168" s="115">
        <f>Ecosystem!X162</f>
        <v>104.87934634800092</v>
      </c>
      <c r="E168" s="115">
        <f>Ecosystem!AK162</f>
        <v>1E-3</v>
      </c>
      <c r="F168" s="117">
        <f>Ecosystem!BC162</f>
        <v>1E-3</v>
      </c>
      <c r="H168" s="3">
        <f t="shared" si="31"/>
        <v>14.340102102083073</v>
      </c>
      <c r="I168" s="3">
        <f t="shared" si="32"/>
        <v>1.7988936365838156E-4</v>
      </c>
      <c r="J168" s="3">
        <f t="shared" si="33"/>
        <v>1.209824091039493E-4</v>
      </c>
      <c r="K168" s="3"/>
      <c r="L168" s="3"/>
      <c r="M168" s="9">
        <f t="shared" si="34"/>
        <v>1</v>
      </c>
      <c r="N168" s="77">
        <f t="shared" si="43"/>
        <v>301.06972662812899</v>
      </c>
      <c r="O168" s="77">
        <f t="shared" si="35"/>
        <v>7.1955745463352623E-3</v>
      </c>
      <c r="P168" s="131">
        <f t="shared" si="36"/>
        <v>4.8392963641579719E-3</v>
      </c>
      <c r="Q168" s="3">
        <f t="shared" si="44"/>
        <v>301.08176149903949</v>
      </c>
      <c r="R168" s="3"/>
      <c r="S168" s="3">
        <f t="shared" si="42"/>
        <v>3.9972102098026381E-3</v>
      </c>
      <c r="T168" s="3">
        <v>0</v>
      </c>
      <c r="U168" s="7">
        <f t="shared" si="37"/>
        <v>0</v>
      </c>
      <c r="V168" s="7">
        <f t="shared" si="38"/>
        <v>0</v>
      </c>
      <c r="X168" s="3">
        <f t="shared" si="39"/>
        <v>14.340102102083073</v>
      </c>
      <c r="Y168" s="3">
        <f t="shared" si="40"/>
        <v>1.7988936365838156E-4</v>
      </c>
      <c r="Z168" s="3">
        <f t="shared" si="41"/>
        <v>1.209824091039493E-4</v>
      </c>
    </row>
    <row r="169" spans="1:26" x14ac:dyDescent="0.2">
      <c r="A169" s="4">
        <v>12</v>
      </c>
      <c r="B169">
        <v>2</v>
      </c>
      <c r="C169" s="119">
        <f t="shared" si="30"/>
        <v>1</v>
      </c>
      <c r="D169" s="115">
        <f>Ecosystem!X163</f>
        <v>104.86116607701115</v>
      </c>
      <c r="E169" s="115">
        <f>Ecosystem!AK163</f>
        <v>1E-3</v>
      </c>
      <c r="F169" s="117">
        <f>Ecosystem!BC163</f>
        <v>1E-3</v>
      </c>
      <c r="H169" s="3">
        <f t="shared" si="31"/>
        <v>14.337616322458056</v>
      </c>
      <c r="I169" s="3">
        <f t="shared" si="32"/>
        <v>1.7988936365838156E-4</v>
      </c>
      <c r="J169" s="3">
        <f t="shared" si="33"/>
        <v>1.209824091039493E-4</v>
      </c>
      <c r="K169" s="3"/>
      <c r="L169" s="3"/>
      <c r="M169" s="9">
        <f t="shared" si="34"/>
        <v>1</v>
      </c>
      <c r="N169" s="77">
        <f t="shared" si="43"/>
        <v>301.01753780919074</v>
      </c>
      <c r="O169" s="77">
        <f t="shared" si="35"/>
        <v>7.1955745463352623E-3</v>
      </c>
      <c r="P169" s="131">
        <f t="shared" si="36"/>
        <v>4.8392963641579719E-3</v>
      </c>
      <c r="Q169" s="3">
        <f t="shared" si="44"/>
        <v>301.02957268010124</v>
      </c>
      <c r="R169" s="3"/>
      <c r="S169" s="3">
        <f t="shared" si="42"/>
        <v>3.997903197132887E-3</v>
      </c>
      <c r="T169" s="3">
        <v>0</v>
      </c>
      <c r="U169" s="7">
        <f t="shared" si="37"/>
        <v>0</v>
      </c>
      <c r="V169" s="7">
        <f t="shared" si="38"/>
        <v>0</v>
      </c>
      <c r="X169" s="3">
        <f t="shared" si="39"/>
        <v>14.337616322458056</v>
      </c>
      <c r="Y169" s="3">
        <f t="shared" si="40"/>
        <v>1.7988936365838156E-4</v>
      </c>
      <c r="Z169" s="3">
        <f t="shared" si="41"/>
        <v>1.209824091039493E-4</v>
      </c>
    </row>
    <row r="170" spans="1:26" x14ac:dyDescent="0.2">
      <c r="A170" s="4">
        <v>12</v>
      </c>
      <c r="B170">
        <v>3</v>
      </c>
      <c r="C170" s="119">
        <f t="shared" si="30"/>
        <v>1</v>
      </c>
      <c r="D170" s="115">
        <f>Ecosystem!X164</f>
        <v>104.84387513137416</v>
      </c>
      <c r="E170" s="115">
        <f>Ecosystem!AK164</f>
        <v>1E-3</v>
      </c>
      <c r="F170" s="117">
        <f>Ecosystem!BC164</f>
        <v>1E-3</v>
      </c>
      <c r="H170" s="3">
        <f t="shared" si="31"/>
        <v>14.335252139856715</v>
      </c>
      <c r="I170" s="3">
        <f t="shared" si="32"/>
        <v>1.7988936365838156E-4</v>
      </c>
      <c r="J170" s="3">
        <f t="shared" si="33"/>
        <v>1.209824091039493E-4</v>
      </c>
      <c r="K170" s="3"/>
      <c r="L170" s="3"/>
      <c r="M170" s="9">
        <f t="shared" si="34"/>
        <v>0.8</v>
      </c>
      <c r="N170" s="77">
        <f t="shared" si="43"/>
        <v>240.77432153094779</v>
      </c>
      <c r="O170" s="77">
        <f t="shared" si="35"/>
        <v>5.75645963706821E-3</v>
      </c>
      <c r="P170" s="131">
        <f t="shared" si="36"/>
        <v>3.8714370913263776E-3</v>
      </c>
      <c r="Q170" s="3">
        <f t="shared" si="44"/>
        <v>240.78394942767619</v>
      </c>
      <c r="R170" s="3"/>
      <c r="S170" s="3">
        <f t="shared" si="42"/>
        <v>3.9985625085390093E-3</v>
      </c>
      <c r="T170" s="3">
        <v>0</v>
      </c>
      <c r="U170" s="7">
        <f t="shared" si="37"/>
        <v>0</v>
      </c>
      <c r="V170" s="7">
        <f t="shared" si="38"/>
        <v>0</v>
      </c>
      <c r="X170" s="3">
        <f t="shared" si="39"/>
        <v>14.335252139856715</v>
      </c>
      <c r="Y170" s="3">
        <f t="shared" si="40"/>
        <v>1.7988936365838156E-4</v>
      </c>
      <c r="Z170" s="3">
        <f t="shared" si="41"/>
        <v>1.209824091039493E-4</v>
      </c>
    </row>
    <row r="171" spans="1:26" x14ac:dyDescent="0.2">
      <c r="A171" s="4">
        <v>12</v>
      </c>
      <c r="B171">
        <v>4</v>
      </c>
      <c r="C171" s="119">
        <f t="shared" si="30"/>
        <v>1</v>
      </c>
      <c r="D171" s="115">
        <f>Ecosystem!X165</f>
        <v>104.82762903721287</v>
      </c>
      <c r="E171" s="115">
        <f>Ecosystem!AK165</f>
        <v>1E-3</v>
      </c>
      <c r="F171" s="117">
        <f>Ecosystem!BC165</f>
        <v>1E-3</v>
      </c>
      <c r="H171" s="3">
        <f t="shared" si="31"/>
        <v>14.33303081929032</v>
      </c>
      <c r="I171" s="3">
        <f t="shared" si="32"/>
        <v>1.7988936365838156E-4</v>
      </c>
      <c r="J171" s="3">
        <f t="shared" si="33"/>
        <v>1.209824091039493E-4</v>
      </c>
      <c r="K171" s="3"/>
      <c r="L171" s="3"/>
      <c r="M171" s="9">
        <f t="shared" si="34"/>
        <v>0.8</v>
      </c>
      <c r="N171" s="77">
        <f t="shared" si="43"/>
        <v>240.73701231956744</v>
      </c>
      <c r="O171" s="77">
        <f t="shared" si="35"/>
        <v>5.75645963706821E-3</v>
      </c>
      <c r="P171" s="131">
        <f t="shared" si="36"/>
        <v>3.8714370913263776E-3</v>
      </c>
      <c r="Q171" s="3">
        <f t="shared" si="44"/>
        <v>240.74664021629584</v>
      </c>
      <c r="R171" s="3"/>
      <c r="S171" s="3">
        <f t="shared" si="42"/>
        <v>3.9991821774727669E-3</v>
      </c>
      <c r="T171" s="3">
        <v>0</v>
      </c>
      <c r="U171" s="7">
        <f t="shared" si="37"/>
        <v>0</v>
      </c>
      <c r="V171" s="7">
        <f t="shared" si="38"/>
        <v>0</v>
      </c>
      <c r="X171" s="3">
        <f t="shared" si="39"/>
        <v>14.33303081929032</v>
      </c>
      <c r="Y171" s="3">
        <f t="shared" si="40"/>
        <v>1.7988936365838156E-4</v>
      </c>
      <c r="Z171" s="3">
        <f t="shared" si="41"/>
        <v>1.209824091039493E-4</v>
      </c>
    </row>
    <row r="172" spans="1:26" x14ac:dyDescent="0.2">
      <c r="A172" s="4">
        <v>12</v>
      </c>
      <c r="B172">
        <v>5</v>
      </c>
      <c r="C172" s="119">
        <f t="shared" si="30"/>
        <v>1</v>
      </c>
      <c r="D172" s="115">
        <f>Ecosystem!X166</f>
        <v>104.81242942631063</v>
      </c>
      <c r="E172" s="115">
        <f>Ecosystem!AK166</f>
        <v>1E-3</v>
      </c>
      <c r="F172" s="117">
        <f>Ecosystem!BC166</f>
        <v>1E-3</v>
      </c>
      <c r="H172" s="3">
        <f t="shared" si="31"/>
        <v>14.330952583871813</v>
      </c>
      <c r="I172" s="3">
        <f t="shared" si="32"/>
        <v>1.7988936365838156E-4</v>
      </c>
      <c r="J172" s="3">
        <f t="shared" si="33"/>
        <v>1.209824091039493E-4</v>
      </c>
      <c r="K172" s="3"/>
      <c r="L172" s="3"/>
      <c r="M172" s="9">
        <f t="shared" si="34"/>
        <v>0.8</v>
      </c>
      <c r="N172" s="77">
        <f t="shared" si="43"/>
        <v>240.70210636060762</v>
      </c>
      <c r="O172" s="77">
        <f t="shared" si="35"/>
        <v>5.75645963706821E-3</v>
      </c>
      <c r="P172" s="131">
        <f t="shared" si="36"/>
        <v>3.8714370913263776E-3</v>
      </c>
      <c r="Q172" s="3">
        <f t="shared" si="44"/>
        <v>240.71173425733602</v>
      </c>
      <c r="R172" s="3"/>
      <c r="S172" s="3">
        <f t="shared" si="42"/>
        <v>3.999762104701452E-3</v>
      </c>
      <c r="T172" s="3">
        <v>0</v>
      </c>
      <c r="U172" s="7">
        <f t="shared" si="37"/>
        <v>0</v>
      </c>
      <c r="V172" s="7">
        <f t="shared" si="38"/>
        <v>0</v>
      </c>
      <c r="X172" s="3">
        <f t="shared" si="39"/>
        <v>14.330952583871813</v>
      </c>
      <c r="Y172" s="3">
        <f t="shared" si="40"/>
        <v>1.7988936365838156E-4</v>
      </c>
      <c r="Z172" s="3">
        <f t="shared" si="41"/>
        <v>1.209824091039493E-4</v>
      </c>
    </row>
    <row r="173" spans="1:26" x14ac:dyDescent="0.2">
      <c r="A173" s="4">
        <v>12</v>
      </c>
      <c r="B173">
        <v>6</v>
      </c>
      <c r="C173" s="119">
        <f t="shared" si="30"/>
        <v>1</v>
      </c>
      <c r="D173" s="115">
        <f>Ecosystem!X167</f>
        <v>104.79811770024315</v>
      </c>
      <c r="E173" s="115">
        <f>Ecosystem!AK167</f>
        <v>1E-3</v>
      </c>
      <c r="F173" s="117">
        <f>Ecosystem!BC167</f>
        <v>1E-3</v>
      </c>
      <c r="H173" s="3">
        <f t="shared" si="31"/>
        <v>14.328995748515654</v>
      </c>
      <c r="I173" s="3">
        <f t="shared" si="32"/>
        <v>1.7988936365838156E-4</v>
      </c>
      <c r="J173" s="3">
        <f t="shared" si="33"/>
        <v>1.209824091039493E-4</v>
      </c>
      <c r="K173" s="3"/>
      <c r="L173" s="3"/>
      <c r="M173" s="9">
        <f t="shared" si="34"/>
        <v>0.8</v>
      </c>
      <c r="N173" s="77">
        <f t="shared" si="43"/>
        <v>240.66923943223898</v>
      </c>
      <c r="O173" s="77">
        <f t="shared" si="35"/>
        <v>5.75645963706821E-3</v>
      </c>
      <c r="P173" s="131">
        <f t="shared" si="36"/>
        <v>3.8714370913263776E-3</v>
      </c>
      <c r="Q173" s="3">
        <f t="shared" si="44"/>
        <v>240.67886732896739</v>
      </c>
      <c r="R173" s="3"/>
      <c r="S173" s="3">
        <f t="shared" si="42"/>
        <v>4.0003083092604377E-3</v>
      </c>
      <c r="T173" s="3">
        <v>0</v>
      </c>
      <c r="U173" s="7">
        <f t="shared" si="37"/>
        <v>0</v>
      </c>
      <c r="V173" s="7">
        <f t="shared" si="38"/>
        <v>0</v>
      </c>
      <c r="X173" s="3">
        <f t="shared" si="39"/>
        <v>14.328995748515654</v>
      </c>
      <c r="Y173" s="3">
        <f t="shared" si="40"/>
        <v>1.7988936365838156E-4</v>
      </c>
      <c r="Z173" s="3">
        <f t="shared" si="41"/>
        <v>1.209824091039493E-4</v>
      </c>
    </row>
    <row r="174" spans="1:26" x14ac:dyDescent="0.2">
      <c r="A174" s="4">
        <v>12</v>
      </c>
      <c r="B174">
        <v>7</v>
      </c>
      <c r="C174" s="119">
        <f t="shared" si="30"/>
        <v>1</v>
      </c>
      <c r="D174" s="115">
        <f>Ecosystem!X168</f>
        <v>104.78444047812017</v>
      </c>
      <c r="E174" s="115">
        <f>Ecosystem!AK168</f>
        <v>1E-3</v>
      </c>
      <c r="F174" s="117">
        <f>Ecosystem!BC168</f>
        <v>1E-3</v>
      </c>
      <c r="H174" s="3">
        <f t="shared" si="31"/>
        <v>14.327125668575743</v>
      </c>
      <c r="I174" s="3">
        <f t="shared" si="32"/>
        <v>1.7988936365838156E-4</v>
      </c>
      <c r="J174" s="3">
        <f t="shared" si="33"/>
        <v>1.209824091039493E-4</v>
      </c>
      <c r="K174" s="3"/>
      <c r="L174" s="3"/>
      <c r="M174" s="9">
        <f t="shared" si="34"/>
        <v>0.8</v>
      </c>
      <c r="N174" s="77">
        <f t="shared" si="43"/>
        <v>240.63782964437144</v>
      </c>
      <c r="O174" s="77">
        <f t="shared" si="35"/>
        <v>5.75645963706821E-3</v>
      </c>
      <c r="P174" s="131">
        <f t="shared" si="36"/>
        <v>3.8714370913263776E-3</v>
      </c>
      <c r="Q174" s="3">
        <f t="shared" si="44"/>
        <v>240.64745754109984</v>
      </c>
      <c r="R174" s="3"/>
      <c r="S174" s="3">
        <f t="shared" si="42"/>
        <v>4.0008304375084673E-3</v>
      </c>
      <c r="T174" s="3">
        <v>0</v>
      </c>
      <c r="U174" s="7">
        <f t="shared" si="37"/>
        <v>0</v>
      </c>
      <c r="V174" s="7">
        <f t="shared" si="38"/>
        <v>0</v>
      </c>
      <c r="X174" s="3">
        <f t="shared" si="39"/>
        <v>14.327125668575743</v>
      </c>
      <c r="Y174" s="3">
        <f t="shared" si="40"/>
        <v>1.7988936365838156E-4</v>
      </c>
      <c r="Z174" s="3">
        <f t="shared" si="41"/>
        <v>1.209824091039493E-4</v>
      </c>
    </row>
    <row r="175" spans="1:26" x14ac:dyDescent="0.2">
      <c r="A175" s="4">
        <v>12</v>
      </c>
      <c r="B175">
        <v>8</v>
      </c>
      <c r="C175" s="119">
        <f t="shared" si="30"/>
        <v>1</v>
      </c>
      <c r="D175" s="115">
        <f>Ecosystem!X169</f>
        <v>104.77115424727937</v>
      </c>
      <c r="E175" s="115">
        <f>Ecosystem!AK169</f>
        <v>1E-3</v>
      </c>
      <c r="F175" s="117">
        <f>Ecosystem!BC169</f>
        <v>1E-3</v>
      </c>
      <c r="H175" s="3">
        <f t="shared" si="31"/>
        <v>14.325309048683998</v>
      </c>
      <c r="I175" s="3">
        <f t="shared" si="32"/>
        <v>1.7988936365838156E-4</v>
      </c>
      <c r="J175" s="3">
        <f t="shared" si="33"/>
        <v>1.209824091039493E-4</v>
      </c>
      <c r="K175" s="3"/>
      <c r="L175" s="3"/>
      <c r="M175" s="9">
        <f t="shared" si="34"/>
        <v>0.8</v>
      </c>
      <c r="N175" s="77">
        <f t="shared" si="43"/>
        <v>240.60731776933449</v>
      </c>
      <c r="O175" s="77">
        <f t="shared" si="35"/>
        <v>5.75645963706821E-3</v>
      </c>
      <c r="P175" s="131">
        <f t="shared" si="36"/>
        <v>3.8714370913263776E-3</v>
      </c>
      <c r="Q175" s="3">
        <f t="shared" si="44"/>
        <v>240.61694566606289</v>
      </c>
      <c r="R175" s="3"/>
      <c r="S175" s="3">
        <f t="shared" si="42"/>
        <v>4.0013377701820473E-3</v>
      </c>
      <c r="T175" s="3">
        <v>0</v>
      </c>
      <c r="U175" s="7">
        <f t="shared" si="37"/>
        <v>0</v>
      </c>
      <c r="V175" s="7">
        <f t="shared" si="38"/>
        <v>0</v>
      </c>
      <c r="X175" s="3">
        <f t="shared" si="39"/>
        <v>14.325309048683998</v>
      </c>
      <c r="Y175" s="3">
        <f t="shared" si="40"/>
        <v>1.7988936365838156E-4</v>
      </c>
      <c r="Z175" s="3">
        <f t="shared" si="41"/>
        <v>1.209824091039493E-4</v>
      </c>
    </row>
    <row r="176" spans="1:26" x14ac:dyDescent="0.2">
      <c r="A176" s="4">
        <v>12</v>
      </c>
      <c r="B176">
        <v>9</v>
      </c>
      <c r="C176" s="119">
        <f t="shared" si="30"/>
        <v>1</v>
      </c>
      <c r="D176" s="115">
        <f>Ecosystem!X170</f>
        <v>104.75812090765439</v>
      </c>
      <c r="E176" s="115">
        <f>Ecosystem!AK170</f>
        <v>1E-3</v>
      </c>
      <c r="F176" s="117">
        <f>Ecosystem!BC170</f>
        <v>1E-3</v>
      </c>
      <c r="H176" s="3">
        <f t="shared" si="31"/>
        <v>14.323527006485401</v>
      </c>
      <c r="I176" s="3">
        <f t="shared" si="32"/>
        <v>1.7988936365838156E-4</v>
      </c>
      <c r="J176" s="3">
        <f t="shared" si="33"/>
        <v>1.209824091039493E-4</v>
      </c>
      <c r="K176" s="3"/>
      <c r="L176" s="3"/>
      <c r="M176" s="9">
        <f t="shared" si="34"/>
        <v>0.8</v>
      </c>
      <c r="N176" s="77">
        <f t="shared" si="43"/>
        <v>240.57738665984854</v>
      </c>
      <c r="O176" s="77">
        <f t="shared" si="35"/>
        <v>5.75645963706821E-3</v>
      </c>
      <c r="P176" s="131">
        <f t="shared" si="36"/>
        <v>3.8714370913263776E-3</v>
      </c>
      <c r="Q176" s="3">
        <f t="shared" si="44"/>
        <v>240.58701455657695</v>
      </c>
      <c r="R176" s="3"/>
      <c r="S176" s="3">
        <f t="shared" si="42"/>
        <v>4.0018355712753868E-3</v>
      </c>
      <c r="T176" s="3">
        <v>0</v>
      </c>
      <c r="U176" s="7">
        <f t="shared" si="37"/>
        <v>0</v>
      </c>
      <c r="V176" s="7">
        <f t="shared" si="38"/>
        <v>0</v>
      </c>
      <c r="X176" s="3">
        <f t="shared" si="39"/>
        <v>14.323527006485401</v>
      </c>
      <c r="Y176" s="3">
        <f t="shared" si="40"/>
        <v>1.7988936365838156E-4</v>
      </c>
      <c r="Z176" s="3">
        <f t="shared" si="41"/>
        <v>1.209824091039493E-4</v>
      </c>
    </row>
    <row r="177" spans="1:26" x14ac:dyDescent="0.2">
      <c r="A177" s="4">
        <v>12</v>
      </c>
      <c r="B177">
        <v>10</v>
      </c>
      <c r="C177" s="119">
        <f t="shared" si="30"/>
        <v>1</v>
      </c>
      <c r="D177" s="115">
        <f>Ecosystem!X171</f>
        <v>104.7453523430316</v>
      </c>
      <c r="E177" s="115">
        <f>Ecosystem!AK171</f>
        <v>1E-3</v>
      </c>
      <c r="F177" s="117">
        <f>Ecosystem!BC171</f>
        <v>1E-3</v>
      </c>
      <c r="H177" s="3">
        <f t="shared" si="31"/>
        <v>14.321781166844294</v>
      </c>
      <c r="I177" s="3">
        <f t="shared" si="32"/>
        <v>1.7988936365838156E-4</v>
      </c>
      <c r="J177" s="3">
        <f t="shared" si="33"/>
        <v>1.209824091039493E-4</v>
      </c>
      <c r="K177" s="3"/>
      <c r="L177" s="3"/>
      <c r="M177" s="9">
        <f t="shared" si="34"/>
        <v>0.8</v>
      </c>
      <c r="N177" s="77">
        <f t="shared" si="43"/>
        <v>240.54806360707008</v>
      </c>
      <c r="O177" s="77">
        <f t="shared" si="35"/>
        <v>5.75645963706821E-3</v>
      </c>
      <c r="P177" s="131">
        <f t="shared" si="36"/>
        <v>3.8714370913263776E-3</v>
      </c>
      <c r="Q177" s="3">
        <f t="shared" si="44"/>
        <v>240.55769150379848</v>
      </c>
      <c r="R177" s="3"/>
      <c r="S177" s="3">
        <f t="shared" si="42"/>
        <v>4.0023233795634262E-3</v>
      </c>
      <c r="T177" s="3">
        <v>0</v>
      </c>
      <c r="U177" s="7">
        <f t="shared" si="37"/>
        <v>0</v>
      </c>
      <c r="V177" s="7">
        <f t="shared" si="38"/>
        <v>0</v>
      </c>
      <c r="X177" s="3">
        <f t="shared" si="39"/>
        <v>14.321781166844294</v>
      </c>
      <c r="Y177" s="3">
        <f t="shared" si="40"/>
        <v>1.7988936365838156E-4</v>
      </c>
      <c r="Z177" s="3">
        <f t="shared" si="41"/>
        <v>1.209824091039493E-4</v>
      </c>
    </row>
    <row r="178" spans="1:26" x14ac:dyDescent="0.2">
      <c r="A178" s="4">
        <v>12</v>
      </c>
      <c r="B178">
        <v>11</v>
      </c>
      <c r="C178" s="119">
        <f t="shared" si="30"/>
        <v>1</v>
      </c>
      <c r="D178" s="115">
        <f>Ecosystem!X172</f>
        <v>104.73298682260256</v>
      </c>
      <c r="E178" s="115">
        <f>Ecosystem!AK172</f>
        <v>1E-3</v>
      </c>
      <c r="F178" s="117">
        <f>Ecosystem!BC172</f>
        <v>1E-3</v>
      </c>
      <c r="H178" s="3">
        <f t="shared" si="31"/>
        <v>14.320090435240099</v>
      </c>
      <c r="I178" s="3">
        <f t="shared" si="32"/>
        <v>1.7988936365838156E-4</v>
      </c>
      <c r="J178" s="3">
        <f t="shared" si="33"/>
        <v>1.209824091039493E-4</v>
      </c>
      <c r="K178" s="3"/>
      <c r="L178" s="3"/>
      <c r="M178" s="9">
        <f t="shared" si="34"/>
        <v>1</v>
      </c>
      <c r="N178" s="77">
        <f t="shared" si="43"/>
        <v>300.64958268334408</v>
      </c>
      <c r="O178" s="77">
        <f t="shared" si="35"/>
        <v>7.1955745463352623E-3</v>
      </c>
      <c r="P178" s="131">
        <f t="shared" si="36"/>
        <v>4.8392963641579719E-3</v>
      </c>
      <c r="Q178" s="3">
        <f t="shared" si="44"/>
        <v>300.66161755425458</v>
      </c>
      <c r="R178" s="3"/>
      <c r="S178" s="3">
        <f t="shared" si="42"/>
        <v>4.0027959033784996E-3</v>
      </c>
      <c r="T178" s="3">
        <v>0</v>
      </c>
      <c r="U178" s="7">
        <f t="shared" si="37"/>
        <v>0</v>
      </c>
      <c r="V178" s="7">
        <f t="shared" si="38"/>
        <v>0</v>
      </c>
      <c r="X178" s="3">
        <f t="shared" si="39"/>
        <v>14.320090435240099</v>
      </c>
      <c r="Y178" s="3">
        <f t="shared" si="40"/>
        <v>1.7988936365838156E-4</v>
      </c>
      <c r="Z178" s="3">
        <f t="shared" si="41"/>
        <v>1.209824091039493E-4</v>
      </c>
    </row>
    <row r="179" spans="1:26" x14ac:dyDescent="0.2">
      <c r="A179" s="5">
        <v>12</v>
      </c>
      <c r="B179" s="2">
        <v>12</v>
      </c>
      <c r="C179" s="119">
        <f t="shared" si="30"/>
        <v>1</v>
      </c>
      <c r="D179" s="115">
        <f>Ecosystem!X173</f>
        <v>104.72121108223506</v>
      </c>
      <c r="E179" s="115">
        <f>Ecosystem!AK173</f>
        <v>1E-3</v>
      </c>
      <c r="F179" s="117">
        <f>Ecosystem!BC173</f>
        <v>1E-3</v>
      </c>
      <c r="H179" s="3">
        <f t="shared" si="31"/>
        <v>14.318480343977352</v>
      </c>
      <c r="I179" s="3">
        <f t="shared" si="32"/>
        <v>1.7988936365838156E-4</v>
      </c>
      <c r="J179" s="3">
        <f t="shared" si="33"/>
        <v>1.209824091039493E-4</v>
      </c>
      <c r="K179" s="3"/>
      <c r="L179" s="3"/>
      <c r="M179" s="9">
        <f t="shared" si="34"/>
        <v>1</v>
      </c>
      <c r="N179" s="77">
        <f t="shared" si="43"/>
        <v>300.61577889778732</v>
      </c>
      <c r="O179" s="77">
        <f t="shared" si="35"/>
        <v>7.1955745463352623E-3</v>
      </c>
      <c r="P179" s="131">
        <f t="shared" si="36"/>
        <v>4.8392963641579719E-3</v>
      </c>
      <c r="Q179" s="3">
        <f t="shared" si="44"/>
        <v>300.62781376869782</v>
      </c>
      <c r="R179" s="3"/>
      <c r="S179" s="3">
        <f t="shared" si="42"/>
        <v>4.0032459936500848E-3</v>
      </c>
      <c r="T179" s="3">
        <v>0</v>
      </c>
      <c r="U179" s="7">
        <f t="shared" si="37"/>
        <v>0</v>
      </c>
      <c r="V179" s="7">
        <f t="shared" si="38"/>
        <v>0</v>
      </c>
      <c r="X179" s="3">
        <f t="shared" si="39"/>
        <v>14.318480343977352</v>
      </c>
      <c r="Y179" s="3">
        <f t="shared" si="40"/>
        <v>1.7988936365838156E-4</v>
      </c>
      <c r="Z179" s="3">
        <f t="shared" si="41"/>
        <v>1.209824091039493E-4</v>
      </c>
    </row>
    <row r="180" spans="1:26" x14ac:dyDescent="0.2">
      <c r="A180" s="3">
        <v>13</v>
      </c>
      <c r="B180">
        <v>1</v>
      </c>
      <c r="C180" s="119">
        <f t="shared" si="30"/>
        <v>1</v>
      </c>
      <c r="D180" s="115">
        <f>Ecosystem!X174</f>
        <v>104.71016527980076</v>
      </c>
      <c r="E180" s="115">
        <f>Ecosystem!AK174</f>
        <v>1E-3</v>
      </c>
      <c r="F180" s="117">
        <f>Ecosystem!BC174</f>
        <v>1E-3</v>
      </c>
      <c r="H180" s="3">
        <f t="shared" si="31"/>
        <v>14.316970056773791</v>
      </c>
      <c r="I180" s="3">
        <f t="shared" si="32"/>
        <v>1.7988936365838156E-4</v>
      </c>
      <c r="J180" s="3">
        <f t="shared" si="33"/>
        <v>1.209824091039493E-4</v>
      </c>
      <c r="K180" s="3"/>
      <c r="L180" s="3"/>
      <c r="M180" s="9">
        <f t="shared" si="34"/>
        <v>1</v>
      </c>
      <c r="N180" s="77">
        <f t="shared" si="43"/>
        <v>300.58407049346289</v>
      </c>
      <c r="O180" s="77">
        <f t="shared" si="35"/>
        <v>7.1955745463352623E-3</v>
      </c>
      <c r="P180" s="131">
        <f t="shared" si="36"/>
        <v>4.8392963641579719E-3</v>
      </c>
      <c r="Q180" s="3">
        <f t="shared" si="44"/>
        <v>300.59610536437339</v>
      </c>
      <c r="R180" s="3"/>
      <c r="S180" s="3">
        <f t="shared" si="42"/>
        <v>4.0036682763753481E-3</v>
      </c>
      <c r="T180" s="3">
        <v>0</v>
      </c>
      <c r="U180" s="7">
        <f t="shared" si="37"/>
        <v>0</v>
      </c>
      <c r="V180" s="7">
        <f t="shared" si="38"/>
        <v>0</v>
      </c>
      <c r="X180" s="3">
        <f t="shared" si="39"/>
        <v>14.316970056773791</v>
      </c>
      <c r="Y180" s="3">
        <f t="shared" si="40"/>
        <v>1.7988936365838156E-4</v>
      </c>
      <c r="Z180" s="3">
        <f t="shared" si="41"/>
        <v>1.209824091039493E-4</v>
      </c>
    </row>
    <row r="181" spans="1:26" x14ac:dyDescent="0.2">
      <c r="A181" s="3">
        <v>13</v>
      </c>
      <c r="B181">
        <v>2</v>
      </c>
      <c r="C181" s="119">
        <f t="shared" si="30"/>
        <v>1</v>
      </c>
      <c r="D181" s="115">
        <f>Ecosystem!X175</f>
        <v>104.69987373260236</v>
      </c>
      <c r="E181" s="115">
        <f>Ecosystem!AK175</f>
        <v>1E-3</v>
      </c>
      <c r="F181" s="117">
        <f>Ecosystem!BC175</f>
        <v>1E-3</v>
      </c>
      <c r="H181" s="3">
        <f t="shared" si="31"/>
        <v>14.315562898522405</v>
      </c>
      <c r="I181" s="3">
        <f t="shared" si="32"/>
        <v>1.7988936365838156E-4</v>
      </c>
      <c r="J181" s="3">
        <f t="shared" si="33"/>
        <v>1.209824091039493E-4</v>
      </c>
      <c r="K181" s="3"/>
      <c r="L181" s="3"/>
      <c r="M181" s="9">
        <f t="shared" si="34"/>
        <v>1</v>
      </c>
      <c r="N181" s="77">
        <f t="shared" si="43"/>
        <v>300.55452727633298</v>
      </c>
      <c r="O181" s="77">
        <f t="shared" si="35"/>
        <v>7.1955745463352623E-3</v>
      </c>
      <c r="P181" s="131">
        <f t="shared" si="36"/>
        <v>4.8392963641579719E-3</v>
      </c>
      <c r="Q181" s="3">
        <f t="shared" si="44"/>
        <v>300.56656214724347</v>
      </c>
      <c r="R181" s="3"/>
      <c r="S181" s="3">
        <f t="shared" si="42"/>
        <v>4.0040618039865377E-3</v>
      </c>
      <c r="T181" s="3">
        <v>0</v>
      </c>
      <c r="U181" s="7">
        <f t="shared" si="37"/>
        <v>0</v>
      </c>
      <c r="V181" s="7">
        <f t="shared" si="38"/>
        <v>0</v>
      </c>
      <c r="X181" s="3">
        <f t="shared" si="39"/>
        <v>14.315562898522405</v>
      </c>
      <c r="Y181" s="3">
        <f t="shared" si="40"/>
        <v>1.7988936365838156E-4</v>
      </c>
      <c r="Z181" s="3">
        <f t="shared" si="41"/>
        <v>1.209824091039493E-4</v>
      </c>
    </row>
    <row r="182" spans="1:26" x14ac:dyDescent="0.2">
      <c r="A182" s="3">
        <v>13</v>
      </c>
      <c r="B182">
        <v>3</v>
      </c>
      <c r="C182" s="119">
        <f t="shared" si="30"/>
        <v>1</v>
      </c>
      <c r="D182" s="115">
        <f>Ecosystem!X176</f>
        <v>104.69023080079657</v>
      </c>
      <c r="E182" s="115">
        <f>Ecosystem!AK176</f>
        <v>1E-3</v>
      </c>
      <c r="F182" s="117">
        <f>Ecosystem!BC176</f>
        <v>1E-3</v>
      </c>
      <c r="H182" s="3">
        <f t="shared" si="31"/>
        <v>14.314244425138718</v>
      </c>
      <c r="I182" s="3">
        <f t="shared" si="32"/>
        <v>1.7988936365838156E-4</v>
      </c>
      <c r="J182" s="3">
        <f t="shared" si="33"/>
        <v>1.209824091039493E-4</v>
      </c>
      <c r="K182" s="3"/>
      <c r="L182" s="3"/>
      <c r="M182" s="9">
        <f t="shared" si="34"/>
        <v>0.8</v>
      </c>
      <c r="N182" s="77">
        <f t="shared" si="43"/>
        <v>240.42147679485288</v>
      </c>
      <c r="O182" s="77">
        <f t="shared" si="35"/>
        <v>5.75645963706821E-3</v>
      </c>
      <c r="P182" s="131">
        <f t="shared" si="36"/>
        <v>3.8714370913263776E-3</v>
      </c>
      <c r="Q182" s="3">
        <f t="shared" si="44"/>
        <v>240.43110469158128</v>
      </c>
      <c r="R182" s="3"/>
      <c r="S182" s="3">
        <f t="shared" si="42"/>
        <v>4.0044306000860423E-3</v>
      </c>
      <c r="T182" s="3">
        <v>0</v>
      </c>
      <c r="U182" s="7">
        <f t="shared" si="37"/>
        <v>0</v>
      </c>
      <c r="V182" s="7">
        <f t="shared" si="38"/>
        <v>0</v>
      </c>
      <c r="X182" s="3">
        <f t="shared" si="39"/>
        <v>14.314244425138718</v>
      </c>
      <c r="Y182" s="3">
        <f t="shared" si="40"/>
        <v>1.7988936365838156E-4</v>
      </c>
      <c r="Z182" s="3">
        <f t="shared" si="41"/>
        <v>1.209824091039493E-4</v>
      </c>
    </row>
    <row r="183" spans="1:26" x14ac:dyDescent="0.2">
      <c r="A183" s="3">
        <v>13</v>
      </c>
      <c r="B183">
        <v>4</v>
      </c>
      <c r="C183" s="119">
        <f t="shared" si="30"/>
        <v>1</v>
      </c>
      <c r="D183" s="115">
        <f>Ecosystem!X177</f>
        <v>104.68104542198304</v>
      </c>
      <c r="E183" s="115">
        <f>Ecosystem!AK177</f>
        <v>1E-3</v>
      </c>
      <c r="F183" s="117">
        <f>Ecosystem!BC177</f>
        <v>1E-3</v>
      </c>
      <c r="H183" s="3">
        <f t="shared" si="31"/>
        <v>14.312988512753497</v>
      </c>
      <c r="I183" s="3">
        <f t="shared" si="32"/>
        <v>1.7988936365838156E-4</v>
      </c>
      <c r="J183" s="3">
        <f t="shared" si="33"/>
        <v>1.209824091039493E-4</v>
      </c>
      <c r="K183" s="3"/>
      <c r="L183" s="3"/>
      <c r="M183" s="9">
        <f t="shared" si="34"/>
        <v>0.8</v>
      </c>
      <c r="N183" s="77">
        <f t="shared" si="43"/>
        <v>240.40038254066724</v>
      </c>
      <c r="O183" s="77">
        <f t="shared" si="35"/>
        <v>5.75645963706821E-3</v>
      </c>
      <c r="P183" s="131">
        <f t="shared" si="36"/>
        <v>3.8714370913263776E-3</v>
      </c>
      <c r="Q183" s="3">
        <f t="shared" si="44"/>
        <v>240.41001043739564</v>
      </c>
      <c r="R183" s="3"/>
      <c r="S183" s="3">
        <f t="shared" si="42"/>
        <v>4.004781960151263E-3</v>
      </c>
      <c r="T183" s="3">
        <v>0</v>
      </c>
      <c r="U183" s="7">
        <f t="shared" si="37"/>
        <v>0</v>
      </c>
      <c r="V183" s="7">
        <f t="shared" si="38"/>
        <v>0</v>
      </c>
      <c r="X183" s="3">
        <f t="shared" si="39"/>
        <v>14.312988512753497</v>
      </c>
      <c r="Y183" s="3">
        <f t="shared" si="40"/>
        <v>1.7988936365838156E-4</v>
      </c>
      <c r="Z183" s="3">
        <f t="shared" si="41"/>
        <v>1.209824091039493E-4</v>
      </c>
    </row>
    <row r="184" spans="1:26" x14ac:dyDescent="0.2">
      <c r="A184" s="3">
        <v>13</v>
      </c>
      <c r="B184">
        <v>5</v>
      </c>
      <c r="C184" s="119">
        <f t="shared" si="30"/>
        <v>1</v>
      </c>
      <c r="D184" s="115">
        <f>Ecosystem!X178</f>
        <v>104.67212165869049</v>
      </c>
      <c r="E184" s="115">
        <f>Ecosystem!AK178</f>
        <v>1E-3</v>
      </c>
      <c r="F184" s="117">
        <f>Ecosystem!BC178</f>
        <v>1E-3</v>
      </c>
      <c r="H184" s="3">
        <f t="shared" si="31"/>
        <v>14.31176837093143</v>
      </c>
      <c r="I184" s="3">
        <f t="shared" si="32"/>
        <v>1.7988936365838156E-4</v>
      </c>
      <c r="J184" s="3">
        <f t="shared" si="33"/>
        <v>1.209824091039493E-4</v>
      </c>
      <c r="K184" s="3"/>
      <c r="L184" s="3"/>
      <c r="M184" s="9">
        <f t="shared" si="34"/>
        <v>0.8</v>
      </c>
      <c r="N184" s="77">
        <f t="shared" si="43"/>
        <v>240.37988908742946</v>
      </c>
      <c r="O184" s="77">
        <f t="shared" si="35"/>
        <v>5.75645963706821E-3</v>
      </c>
      <c r="P184" s="131">
        <f t="shared" si="36"/>
        <v>3.8714370913263776E-3</v>
      </c>
      <c r="Q184" s="3">
        <f t="shared" si="44"/>
        <v>240.38951698415786</v>
      </c>
      <c r="R184" s="3"/>
      <c r="S184" s="3">
        <f t="shared" si="42"/>
        <v>4.0051233719268567E-3</v>
      </c>
      <c r="T184" s="3">
        <v>0</v>
      </c>
      <c r="U184" s="7">
        <f t="shared" si="37"/>
        <v>0</v>
      </c>
      <c r="V184" s="7">
        <f t="shared" si="38"/>
        <v>0</v>
      </c>
      <c r="X184" s="3">
        <f t="shared" si="39"/>
        <v>14.31176837093143</v>
      </c>
      <c r="Y184" s="3">
        <f t="shared" si="40"/>
        <v>1.7988936365838156E-4</v>
      </c>
      <c r="Z184" s="3">
        <f t="shared" si="41"/>
        <v>1.209824091039493E-4</v>
      </c>
    </row>
    <row r="185" spans="1:26" x14ac:dyDescent="0.2">
      <c r="A185" s="3">
        <v>13</v>
      </c>
      <c r="B185">
        <v>6</v>
      </c>
      <c r="C185" s="119">
        <f t="shared" si="30"/>
        <v>1</v>
      </c>
      <c r="D185" s="115">
        <f>Ecosystem!X179</f>
        <v>104.66333777694072</v>
      </c>
      <c r="E185" s="115">
        <f>Ecosystem!AK179</f>
        <v>1E-3</v>
      </c>
      <c r="F185" s="117">
        <f>Ecosystem!BC179</f>
        <v>1E-3</v>
      </c>
      <c r="H185" s="3">
        <f t="shared" si="31"/>
        <v>14.310567355044792</v>
      </c>
      <c r="I185" s="3">
        <f t="shared" si="32"/>
        <v>1.7988936365838156E-4</v>
      </c>
      <c r="J185" s="3">
        <f t="shared" si="33"/>
        <v>1.209824091039493E-4</v>
      </c>
      <c r="K185" s="3"/>
      <c r="L185" s="3"/>
      <c r="M185" s="9">
        <f t="shared" si="34"/>
        <v>0.8</v>
      </c>
      <c r="N185" s="77">
        <f t="shared" si="43"/>
        <v>240.35971687263816</v>
      </c>
      <c r="O185" s="77">
        <f t="shared" si="35"/>
        <v>5.75645963706821E-3</v>
      </c>
      <c r="P185" s="131">
        <f t="shared" si="36"/>
        <v>3.8714370913263776E-3</v>
      </c>
      <c r="Q185" s="3">
        <f t="shared" si="44"/>
        <v>240.36934476936656</v>
      </c>
      <c r="R185" s="3"/>
      <c r="S185" s="3">
        <f t="shared" si="42"/>
        <v>4.0054594888680652E-3</v>
      </c>
      <c r="T185" s="3">
        <v>0</v>
      </c>
      <c r="U185" s="7">
        <f t="shared" si="37"/>
        <v>0</v>
      </c>
      <c r="V185" s="7">
        <f t="shared" si="38"/>
        <v>0</v>
      </c>
      <c r="X185" s="3">
        <f t="shared" si="39"/>
        <v>14.310567355044792</v>
      </c>
      <c r="Y185" s="3">
        <f t="shared" si="40"/>
        <v>1.7988936365838156E-4</v>
      </c>
      <c r="Z185" s="3">
        <f t="shared" si="41"/>
        <v>1.209824091039493E-4</v>
      </c>
    </row>
    <row r="186" spans="1:26" x14ac:dyDescent="0.2">
      <c r="A186" s="3">
        <v>13</v>
      </c>
      <c r="B186">
        <v>7</v>
      </c>
      <c r="C186" s="119">
        <f t="shared" si="30"/>
        <v>1</v>
      </c>
      <c r="D186" s="115">
        <f>Ecosystem!X180</f>
        <v>104.65468886849739</v>
      </c>
      <c r="E186" s="115">
        <f>Ecosystem!AK180</f>
        <v>1E-3</v>
      </c>
      <c r="F186" s="117">
        <f>Ecosystem!BC180</f>
        <v>1E-3</v>
      </c>
      <c r="H186" s="3">
        <f t="shared" si="31"/>
        <v>14.309384793992805</v>
      </c>
      <c r="I186" s="3">
        <f t="shared" si="32"/>
        <v>1.7988936365838156E-4</v>
      </c>
      <c r="J186" s="3">
        <f t="shared" si="33"/>
        <v>1.209824091039493E-4</v>
      </c>
      <c r="K186" s="3"/>
      <c r="L186" s="3"/>
      <c r="M186" s="9">
        <f t="shared" si="34"/>
        <v>0.8</v>
      </c>
      <c r="N186" s="77">
        <f t="shared" si="43"/>
        <v>240.33985462451139</v>
      </c>
      <c r="O186" s="77">
        <f t="shared" si="35"/>
        <v>5.75645963706821E-3</v>
      </c>
      <c r="P186" s="131">
        <f t="shared" si="36"/>
        <v>3.8714370913263776E-3</v>
      </c>
      <c r="Q186" s="3">
        <f t="shared" si="44"/>
        <v>240.34948252123979</v>
      </c>
      <c r="R186" s="3"/>
      <c r="S186" s="3">
        <f t="shared" si="42"/>
        <v>4.0057904961554331E-3</v>
      </c>
      <c r="T186" s="3">
        <v>0</v>
      </c>
      <c r="U186" s="7">
        <f t="shared" si="37"/>
        <v>0</v>
      </c>
      <c r="V186" s="7">
        <f t="shared" si="38"/>
        <v>0</v>
      </c>
      <c r="X186" s="3">
        <f t="shared" si="39"/>
        <v>14.309384793992805</v>
      </c>
      <c r="Y186" s="3">
        <f t="shared" si="40"/>
        <v>1.7988936365838156E-4</v>
      </c>
      <c r="Z186" s="3">
        <f t="shared" si="41"/>
        <v>1.209824091039493E-4</v>
      </c>
    </row>
    <row r="187" spans="1:26" x14ac:dyDescent="0.2">
      <c r="A187" s="3">
        <v>13</v>
      </c>
      <c r="B187">
        <v>8</v>
      </c>
      <c r="C187" s="119">
        <f t="shared" si="30"/>
        <v>1</v>
      </c>
      <c r="D187" s="115">
        <f>Ecosystem!X181</f>
        <v>104.64627591550881</v>
      </c>
      <c r="E187" s="115">
        <f>Ecosystem!AK181</f>
        <v>1E-3</v>
      </c>
      <c r="F187" s="117">
        <f>Ecosystem!BC181</f>
        <v>1E-3</v>
      </c>
      <c r="H187" s="3">
        <f t="shared" si="31"/>
        <v>14.308234495015579</v>
      </c>
      <c r="I187" s="3">
        <f t="shared" si="32"/>
        <v>1.7988936365838156E-4</v>
      </c>
      <c r="J187" s="3">
        <f t="shared" si="33"/>
        <v>1.209824091039493E-4</v>
      </c>
      <c r="K187" s="3"/>
      <c r="L187" s="3"/>
      <c r="M187" s="9">
        <f t="shared" si="34"/>
        <v>0.8</v>
      </c>
      <c r="N187" s="77">
        <f t="shared" si="43"/>
        <v>240.32053424890188</v>
      </c>
      <c r="O187" s="77">
        <f t="shared" si="35"/>
        <v>5.75645963706821E-3</v>
      </c>
      <c r="P187" s="131">
        <f t="shared" si="36"/>
        <v>3.8714370913263776E-3</v>
      </c>
      <c r="Q187" s="3">
        <f t="shared" si="44"/>
        <v>240.33016214563028</v>
      </c>
      <c r="R187" s="3"/>
      <c r="S187" s="3">
        <f t="shared" si="42"/>
        <v>4.0061125255516101E-3</v>
      </c>
      <c r="T187" s="3">
        <v>0</v>
      </c>
      <c r="U187" s="7">
        <f t="shared" si="37"/>
        <v>0</v>
      </c>
      <c r="V187" s="7">
        <f t="shared" si="38"/>
        <v>0</v>
      </c>
      <c r="X187" s="3">
        <f t="shared" si="39"/>
        <v>14.308234495015579</v>
      </c>
      <c r="Y187" s="3">
        <f t="shared" si="40"/>
        <v>1.7988936365838156E-4</v>
      </c>
      <c r="Z187" s="3">
        <f t="shared" si="41"/>
        <v>1.209824091039493E-4</v>
      </c>
    </row>
    <row r="188" spans="1:26" x14ac:dyDescent="0.2">
      <c r="A188" s="3">
        <v>13</v>
      </c>
      <c r="B188">
        <v>9</v>
      </c>
      <c r="C188" s="119">
        <f t="shared" si="30"/>
        <v>1</v>
      </c>
      <c r="D188" s="115">
        <f>Ecosystem!X182</f>
        <v>104.63824877888982</v>
      </c>
      <c r="E188" s="115">
        <f>Ecosystem!AK182</f>
        <v>1E-3</v>
      </c>
      <c r="F188" s="117">
        <f>Ecosystem!BC182</f>
        <v>1E-3</v>
      </c>
      <c r="H188" s="3">
        <f t="shared" si="31"/>
        <v>14.307136948523235</v>
      </c>
      <c r="I188" s="3">
        <f t="shared" si="32"/>
        <v>1.7988936365838156E-4</v>
      </c>
      <c r="J188" s="3">
        <f t="shared" si="33"/>
        <v>1.209824091039493E-4</v>
      </c>
      <c r="K188" s="3"/>
      <c r="L188" s="3"/>
      <c r="M188" s="9">
        <f t="shared" si="34"/>
        <v>0.8</v>
      </c>
      <c r="N188" s="77">
        <f t="shared" si="43"/>
        <v>240.3020999019183</v>
      </c>
      <c r="O188" s="77">
        <f t="shared" si="35"/>
        <v>5.75645963706821E-3</v>
      </c>
      <c r="P188" s="131">
        <f t="shared" si="36"/>
        <v>3.8714370913263776E-3</v>
      </c>
      <c r="Q188" s="3">
        <f t="shared" si="44"/>
        <v>240.3117277986467</v>
      </c>
      <c r="R188" s="3"/>
      <c r="S188" s="3">
        <f t="shared" si="42"/>
        <v>4.006419835015978E-3</v>
      </c>
      <c r="T188" s="3">
        <v>0</v>
      </c>
      <c r="U188" s="7">
        <f t="shared" si="37"/>
        <v>0</v>
      </c>
      <c r="V188" s="7">
        <f t="shared" si="38"/>
        <v>0</v>
      </c>
      <c r="X188" s="3">
        <f t="shared" si="39"/>
        <v>14.307136948523235</v>
      </c>
      <c r="Y188" s="3">
        <f t="shared" si="40"/>
        <v>1.7988936365838156E-4</v>
      </c>
      <c r="Z188" s="3">
        <f t="shared" si="41"/>
        <v>1.209824091039493E-4</v>
      </c>
    </row>
    <row r="189" spans="1:26" x14ac:dyDescent="0.2">
      <c r="A189" s="3">
        <v>13</v>
      </c>
      <c r="B189">
        <v>10</v>
      </c>
      <c r="C189" s="119">
        <f t="shared" si="30"/>
        <v>1</v>
      </c>
      <c r="D189" s="115">
        <f>Ecosystem!X183</f>
        <v>104.6307306355272</v>
      </c>
      <c r="E189" s="115">
        <f>Ecosystem!AK183</f>
        <v>1E-3</v>
      </c>
      <c r="F189" s="117">
        <f>Ecosystem!BC183</f>
        <v>1E-3</v>
      </c>
      <c r="H189" s="3">
        <f t="shared" si="31"/>
        <v>14.306108996431691</v>
      </c>
      <c r="I189" s="3">
        <f t="shared" si="32"/>
        <v>1.7988936365838156E-4</v>
      </c>
      <c r="J189" s="3">
        <f t="shared" si="33"/>
        <v>1.209824091039493E-4</v>
      </c>
      <c r="K189" s="3"/>
      <c r="L189" s="3"/>
      <c r="M189" s="9">
        <f t="shared" si="34"/>
        <v>0.8</v>
      </c>
      <c r="N189" s="77">
        <f t="shared" si="43"/>
        <v>240.28483445970684</v>
      </c>
      <c r="O189" s="77">
        <f t="shared" si="35"/>
        <v>5.75645963706821E-3</v>
      </c>
      <c r="P189" s="131">
        <f t="shared" si="36"/>
        <v>3.8714370913263776E-3</v>
      </c>
      <c r="Q189" s="3">
        <f t="shared" si="44"/>
        <v>240.29446235643525</v>
      </c>
      <c r="R189" s="3"/>
      <c r="S189" s="3">
        <f t="shared" si="42"/>
        <v>4.0067077010344371E-3</v>
      </c>
      <c r="T189" s="3">
        <v>0</v>
      </c>
      <c r="U189" s="7">
        <f t="shared" si="37"/>
        <v>0</v>
      </c>
      <c r="V189" s="7">
        <f t="shared" si="38"/>
        <v>0</v>
      </c>
      <c r="X189" s="3">
        <f t="shared" si="39"/>
        <v>14.306108996431691</v>
      </c>
      <c r="Y189" s="3">
        <f t="shared" si="40"/>
        <v>1.7988936365838156E-4</v>
      </c>
      <c r="Z189" s="3">
        <f t="shared" si="41"/>
        <v>1.209824091039493E-4</v>
      </c>
    </row>
    <row r="190" spans="1:26" x14ac:dyDescent="0.2">
      <c r="A190" s="3">
        <v>13</v>
      </c>
      <c r="B190">
        <v>11</v>
      </c>
      <c r="C190" s="119">
        <f t="shared" si="30"/>
        <v>1</v>
      </c>
      <c r="D190" s="115">
        <f>Ecosystem!X184</f>
        <v>104.62375824562922</v>
      </c>
      <c r="E190" s="115">
        <f>Ecosystem!AK184</f>
        <v>1E-3</v>
      </c>
      <c r="F190" s="117">
        <f>Ecosystem!BC184</f>
        <v>1E-3</v>
      </c>
      <c r="H190" s="3">
        <f t="shared" si="31"/>
        <v>14.305155664946378</v>
      </c>
      <c r="I190" s="3">
        <f t="shared" si="32"/>
        <v>1.7988936365838156E-4</v>
      </c>
      <c r="J190" s="3">
        <f t="shared" si="33"/>
        <v>1.209824091039493E-4</v>
      </c>
      <c r="K190" s="3"/>
      <c r="L190" s="3"/>
      <c r="M190" s="9">
        <f t="shared" si="34"/>
        <v>1</v>
      </c>
      <c r="N190" s="77">
        <f t="shared" si="43"/>
        <v>300.33602792776594</v>
      </c>
      <c r="O190" s="77">
        <f t="shared" si="35"/>
        <v>7.1955745463352623E-3</v>
      </c>
      <c r="P190" s="131">
        <f t="shared" si="36"/>
        <v>4.8392963641579719E-3</v>
      </c>
      <c r="Q190" s="3">
        <f t="shared" si="44"/>
        <v>300.34806279867644</v>
      </c>
      <c r="R190" s="3"/>
      <c r="S190" s="3">
        <f t="shared" si="42"/>
        <v>4.0069747073948059E-3</v>
      </c>
      <c r="T190" s="3">
        <v>0</v>
      </c>
      <c r="U190" s="7">
        <f t="shared" si="37"/>
        <v>0</v>
      </c>
      <c r="V190" s="7">
        <f t="shared" si="38"/>
        <v>0</v>
      </c>
      <c r="X190" s="3">
        <f t="shared" si="39"/>
        <v>14.305155664946378</v>
      </c>
      <c r="Y190" s="3">
        <f t="shared" si="40"/>
        <v>1.7988936365838156E-4</v>
      </c>
      <c r="Z190" s="3">
        <f t="shared" si="41"/>
        <v>1.209824091039493E-4</v>
      </c>
    </row>
    <row r="191" spans="1:26" x14ac:dyDescent="0.2">
      <c r="A191" s="1">
        <v>13</v>
      </c>
      <c r="B191" s="2">
        <v>12</v>
      </c>
      <c r="C191" s="119">
        <f t="shared" si="30"/>
        <v>1</v>
      </c>
      <c r="D191" s="115">
        <f>Ecosystem!X185</f>
        <v>104.61726372805161</v>
      </c>
      <c r="E191" s="115">
        <f>Ecosystem!AK185</f>
        <v>1E-3</v>
      </c>
      <c r="F191" s="117">
        <f>Ecosystem!BC185</f>
        <v>1E-3</v>
      </c>
      <c r="H191" s="3">
        <f t="shared" si="31"/>
        <v>14.304267672711401</v>
      </c>
      <c r="I191" s="3">
        <f t="shared" si="32"/>
        <v>1.7988936365838156E-4</v>
      </c>
      <c r="J191" s="3">
        <f t="shared" si="33"/>
        <v>1.209824091039493E-4</v>
      </c>
      <c r="K191" s="3"/>
      <c r="L191" s="3"/>
      <c r="M191" s="9">
        <f t="shared" si="34"/>
        <v>1</v>
      </c>
      <c r="N191" s="77">
        <f t="shared" si="43"/>
        <v>300.31738457519219</v>
      </c>
      <c r="O191" s="77">
        <f t="shared" si="35"/>
        <v>7.1955745463352623E-3</v>
      </c>
      <c r="P191" s="131">
        <f t="shared" si="36"/>
        <v>4.8392963641579719E-3</v>
      </c>
      <c r="Q191" s="3">
        <f t="shared" si="44"/>
        <v>300.32941944610269</v>
      </c>
      <c r="R191" s="3"/>
      <c r="S191" s="3">
        <f t="shared" si="42"/>
        <v>4.0072234457380618E-3</v>
      </c>
      <c r="T191" s="3">
        <v>0</v>
      </c>
      <c r="U191" s="7">
        <f t="shared" si="37"/>
        <v>0</v>
      </c>
      <c r="V191" s="7">
        <f t="shared" si="38"/>
        <v>0</v>
      </c>
      <c r="X191" s="3">
        <f t="shared" si="39"/>
        <v>14.304267672711401</v>
      </c>
      <c r="Y191" s="3">
        <f t="shared" si="40"/>
        <v>1.7988936365838156E-4</v>
      </c>
      <c r="Z191" s="3">
        <f t="shared" si="41"/>
        <v>1.209824091039493E-4</v>
      </c>
    </row>
    <row r="192" spans="1:26" x14ac:dyDescent="0.2">
      <c r="A192" s="4">
        <v>14</v>
      </c>
      <c r="B192">
        <v>1</v>
      </c>
      <c r="C192" s="119">
        <f t="shared" si="30"/>
        <v>1</v>
      </c>
      <c r="D192" s="115">
        <f>Ecosystem!X186</f>
        <v>104.61110387672898</v>
      </c>
      <c r="E192" s="115">
        <f>Ecosystem!AK186</f>
        <v>1E-3</v>
      </c>
      <c r="F192" s="117">
        <f>Ecosystem!BC186</f>
        <v>1E-3</v>
      </c>
      <c r="H192" s="3">
        <f t="shared" si="31"/>
        <v>14.303425439230967</v>
      </c>
      <c r="I192" s="3">
        <f t="shared" si="32"/>
        <v>1.7988936365838156E-4</v>
      </c>
      <c r="J192" s="3">
        <f t="shared" si="33"/>
        <v>1.209824091039493E-4</v>
      </c>
      <c r="K192" s="3"/>
      <c r="L192" s="3"/>
      <c r="M192" s="9">
        <f t="shared" si="34"/>
        <v>1</v>
      </c>
      <c r="N192" s="77">
        <f t="shared" si="43"/>
        <v>300.29970192538218</v>
      </c>
      <c r="O192" s="77">
        <f t="shared" si="35"/>
        <v>7.1955745463352623E-3</v>
      </c>
      <c r="P192" s="131">
        <f t="shared" si="36"/>
        <v>4.8392963641579719E-3</v>
      </c>
      <c r="Q192" s="3">
        <f t="shared" si="44"/>
        <v>300.31173679629268</v>
      </c>
      <c r="R192" s="3"/>
      <c r="S192" s="3">
        <f t="shared" si="42"/>
        <v>4.0074593949875233E-3</v>
      </c>
      <c r="T192" s="3">
        <v>0</v>
      </c>
      <c r="U192" s="7">
        <f t="shared" si="37"/>
        <v>0</v>
      </c>
      <c r="V192" s="7">
        <f t="shared" si="38"/>
        <v>0</v>
      </c>
      <c r="X192" s="3">
        <f t="shared" si="39"/>
        <v>14.303425439230967</v>
      </c>
      <c r="Y192" s="3">
        <f t="shared" si="40"/>
        <v>1.7988936365838156E-4</v>
      </c>
      <c r="Z192" s="3">
        <f t="shared" si="41"/>
        <v>1.209824091039493E-4</v>
      </c>
    </row>
    <row r="193" spans="1:26" x14ac:dyDescent="0.2">
      <c r="A193" s="4">
        <v>14</v>
      </c>
      <c r="B193">
        <v>2</v>
      </c>
      <c r="C193" s="119">
        <f t="shared" si="30"/>
        <v>1</v>
      </c>
      <c r="D193" s="115">
        <f>Ecosystem!X187</f>
        <v>104.60512168907293</v>
      </c>
      <c r="E193" s="115">
        <f>Ecosystem!AK187</f>
        <v>1E-3</v>
      </c>
      <c r="F193" s="117">
        <f>Ecosystem!BC187</f>
        <v>1E-3</v>
      </c>
      <c r="H193" s="3">
        <f t="shared" si="31"/>
        <v>14.302607497617402</v>
      </c>
      <c r="I193" s="3">
        <f t="shared" si="32"/>
        <v>1.7988936365838156E-4</v>
      </c>
      <c r="J193" s="3">
        <f t="shared" si="33"/>
        <v>1.209824091039493E-4</v>
      </c>
      <c r="K193" s="3"/>
      <c r="L193" s="3"/>
      <c r="M193" s="9">
        <f t="shared" si="34"/>
        <v>1</v>
      </c>
      <c r="N193" s="77">
        <f t="shared" si="43"/>
        <v>300.28252928210247</v>
      </c>
      <c r="O193" s="77">
        <f t="shared" si="35"/>
        <v>7.1955745463352623E-3</v>
      </c>
      <c r="P193" s="131">
        <f t="shared" si="36"/>
        <v>4.8392963641579719E-3</v>
      </c>
      <c r="Q193" s="3">
        <f t="shared" si="44"/>
        <v>300.29456415301297</v>
      </c>
      <c r="R193" s="3"/>
      <c r="S193" s="3">
        <f t="shared" si="42"/>
        <v>4.0076885655382531E-3</v>
      </c>
      <c r="T193" s="3">
        <v>0</v>
      </c>
      <c r="U193" s="7">
        <f t="shared" si="37"/>
        <v>0</v>
      </c>
      <c r="V193" s="7">
        <f t="shared" si="38"/>
        <v>0</v>
      </c>
      <c r="X193" s="3">
        <f t="shared" si="39"/>
        <v>14.302607497617402</v>
      </c>
      <c r="Y193" s="3">
        <f t="shared" si="40"/>
        <v>1.7988936365838156E-4</v>
      </c>
      <c r="Z193" s="3">
        <f t="shared" si="41"/>
        <v>1.209824091039493E-4</v>
      </c>
    </row>
    <row r="194" spans="1:26" x14ac:dyDescent="0.2">
      <c r="A194" s="4">
        <v>14</v>
      </c>
      <c r="B194">
        <v>3</v>
      </c>
      <c r="C194" s="119">
        <f t="shared" si="30"/>
        <v>1</v>
      </c>
      <c r="D194" s="115">
        <f>Ecosystem!X188</f>
        <v>104.59921124211473</v>
      </c>
      <c r="E194" s="115">
        <f>Ecosystem!AK188</f>
        <v>1E-3</v>
      </c>
      <c r="F194" s="117">
        <f>Ecosystem!BC188</f>
        <v>1E-3</v>
      </c>
      <c r="H194" s="3">
        <f t="shared" si="31"/>
        <v>14.30179936507462</v>
      </c>
      <c r="I194" s="3">
        <f t="shared" si="32"/>
        <v>1.7988936365838156E-4</v>
      </c>
      <c r="J194" s="3">
        <f t="shared" si="33"/>
        <v>1.209824091039493E-4</v>
      </c>
      <c r="K194" s="3"/>
      <c r="L194" s="3"/>
      <c r="M194" s="9">
        <f t="shared" si="34"/>
        <v>0.8</v>
      </c>
      <c r="N194" s="77">
        <f t="shared" si="43"/>
        <v>240.21245006381875</v>
      </c>
      <c r="O194" s="77">
        <f t="shared" si="35"/>
        <v>5.75645963706821E-3</v>
      </c>
      <c r="P194" s="131">
        <f t="shared" si="36"/>
        <v>3.8714370913263776E-3</v>
      </c>
      <c r="Q194" s="3">
        <f t="shared" si="44"/>
        <v>240.22207796054715</v>
      </c>
      <c r="R194" s="3"/>
      <c r="S194" s="3">
        <f t="shared" si="42"/>
        <v>4.007915013530032E-3</v>
      </c>
      <c r="T194" s="3">
        <v>0</v>
      </c>
      <c r="U194" s="7">
        <f t="shared" si="37"/>
        <v>0</v>
      </c>
      <c r="V194" s="7">
        <f t="shared" si="38"/>
        <v>0</v>
      </c>
      <c r="X194" s="3">
        <f t="shared" si="39"/>
        <v>14.30179936507462</v>
      </c>
      <c r="Y194" s="3">
        <f t="shared" si="40"/>
        <v>1.7988936365838156E-4</v>
      </c>
      <c r="Z194" s="3">
        <f t="shared" si="41"/>
        <v>1.209824091039493E-4</v>
      </c>
    </row>
    <row r="195" spans="1:26" x14ac:dyDescent="0.2">
      <c r="A195" s="4">
        <v>14</v>
      </c>
      <c r="B195">
        <v>4</v>
      </c>
      <c r="C195" s="119">
        <f t="shared" si="30"/>
        <v>1</v>
      </c>
      <c r="D195" s="115">
        <f>Ecosystem!X189</f>
        <v>104.59335697345632</v>
      </c>
      <c r="E195" s="115">
        <f>Ecosystem!AK189</f>
        <v>1E-3</v>
      </c>
      <c r="F195" s="117">
        <f>Ecosystem!BC189</f>
        <v>1E-3</v>
      </c>
      <c r="H195" s="3">
        <f t="shared" si="31"/>
        <v>14.300998913763491</v>
      </c>
      <c r="I195" s="3">
        <f t="shared" si="32"/>
        <v>1.7988936365838156E-4</v>
      </c>
      <c r="J195" s="3">
        <f t="shared" si="33"/>
        <v>1.209824091039493E-4</v>
      </c>
      <c r="K195" s="3"/>
      <c r="L195" s="3"/>
      <c r="M195" s="9">
        <f t="shared" si="34"/>
        <v>0.8</v>
      </c>
      <c r="N195" s="77">
        <f t="shared" si="43"/>
        <v>240.19900571561504</v>
      </c>
      <c r="O195" s="77">
        <f t="shared" si="35"/>
        <v>5.75645963706821E-3</v>
      </c>
      <c r="P195" s="131">
        <f t="shared" si="36"/>
        <v>3.8714370913263776E-3</v>
      </c>
      <c r="Q195" s="3">
        <f t="shared" si="44"/>
        <v>240.20863361234345</v>
      </c>
      <c r="R195" s="3"/>
      <c r="S195" s="3">
        <f t="shared" si="42"/>
        <v>4.0081393343806299E-3</v>
      </c>
      <c r="T195" s="3">
        <v>0</v>
      </c>
      <c r="U195" s="7">
        <f t="shared" si="37"/>
        <v>0</v>
      </c>
      <c r="V195" s="7">
        <f t="shared" si="38"/>
        <v>0</v>
      </c>
      <c r="X195" s="3">
        <f t="shared" si="39"/>
        <v>14.300998913763491</v>
      </c>
      <c r="Y195" s="3">
        <f t="shared" si="40"/>
        <v>1.7988936365838156E-4</v>
      </c>
      <c r="Z195" s="3">
        <f t="shared" si="41"/>
        <v>1.209824091039493E-4</v>
      </c>
    </row>
    <row r="196" spans="1:26" x14ac:dyDescent="0.2">
      <c r="A196" s="4">
        <v>14</v>
      </c>
      <c r="B196">
        <v>5</v>
      </c>
      <c r="C196" s="119">
        <f t="shared" si="30"/>
        <v>1</v>
      </c>
      <c r="D196" s="115">
        <f>Ecosystem!X190</f>
        <v>104.5876311900309</v>
      </c>
      <c r="E196" s="115">
        <f>Ecosystem!AK190</f>
        <v>1E-3</v>
      </c>
      <c r="F196" s="117">
        <f>Ecosystem!BC190</f>
        <v>1E-3</v>
      </c>
      <c r="H196" s="3">
        <f t="shared" si="31"/>
        <v>14.300216030175884</v>
      </c>
      <c r="I196" s="3">
        <f t="shared" si="32"/>
        <v>1.7988936365838156E-4</v>
      </c>
      <c r="J196" s="3">
        <f t="shared" si="33"/>
        <v>1.209824091039493E-4</v>
      </c>
      <c r="K196" s="3"/>
      <c r="L196" s="3"/>
      <c r="M196" s="9">
        <f t="shared" si="34"/>
        <v>0.8</v>
      </c>
      <c r="N196" s="77">
        <f t="shared" si="43"/>
        <v>240.18585643419294</v>
      </c>
      <c r="O196" s="77">
        <f t="shared" si="35"/>
        <v>5.75645963706821E-3</v>
      </c>
      <c r="P196" s="131">
        <f t="shared" si="36"/>
        <v>3.8714370913263776E-3</v>
      </c>
      <c r="Q196" s="3">
        <f t="shared" si="44"/>
        <v>240.19548433092135</v>
      </c>
      <c r="R196" s="3"/>
      <c r="S196" s="3">
        <f t="shared" si="42"/>
        <v>4.0083587562912189E-3</v>
      </c>
      <c r="T196" s="3">
        <v>0</v>
      </c>
      <c r="U196" s="7">
        <f t="shared" si="37"/>
        <v>0</v>
      </c>
      <c r="V196" s="7">
        <f t="shared" si="38"/>
        <v>0</v>
      </c>
      <c r="X196" s="3">
        <f t="shared" si="39"/>
        <v>14.300216030175884</v>
      </c>
      <c r="Y196" s="3">
        <f t="shared" si="40"/>
        <v>1.7988936365838156E-4</v>
      </c>
      <c r="Z196" s="3">
        <f t="shared" si="41"/>
        <v>1.209824091039493E-4</v>
      </c>
    </row>
    <row r="197" spans="1:26" x14ac:dyDescent="0.2">
      <c r="A197" s="4">
        <v>14</v>
      </c>
      <c r="B197">
        <v>6</v>
      </c>
      <c r="C197" s="119">
        <f t="shared" si="30"/>
        <v>1</v>
      </c>
      <c r="D197" s="115">
        <f>Ecosystem!X191</f>
        <v>104.58215294520348</v>
      </c>
      <c r="E197" s="115">
        <f>Ecosystem!AK191</f>
        <v>1E-3</v>
      </c>
      <c r="F197" s="117">
        <f>Ecosystem!BC191</f>
        <v>1E-3</v>
      </c>
      <c r="H197" s="3">
        <f t="shared" si="31"/>
        <v>14.299466992420585</v>
      </c>
      <c r="I197" s="3">
        <f t="shared" si="32"/>
        <v>1.7988936365838156E-4</v>
      </c>
      <c r="J197" s="3">
        <f t="shared" si="33"/>
        <v>1.209824091039493E-4</v>
      </c>
      <c r="K197" s="3"/>
      <c r="L197" s="3"/>
      <c r="M197" s="9">
        <f t="shared" si="34"/>
        <v>0.8</v>
      </c>
      <c r="N197" s="77">
        <f t="shared" si="43"/>
        <v>240.17327562601645</v>
      </c>
      <c r="O197" s="77">
        <f t="shared" si="35"/>
        <v>5.75645963706821E-3</v>
      </c>
      <c r="P197" s="131">
        <f t="shared" si="36"/>
        <v>3.8714370913263776E-3</v>
      </c>
      <c r="Q197" s="3">
        <f t="shared" si="44"/>
        <v>240.18290352274485</v>
      </c>
      <c r="R197" s="3"/>
      <c r="S197" s="3">
        <f t="shared" si="42"/>
        <v>4.0085687145849855E-3</v>
      </c>
      <c r="T197" s="3">
        <v>0</v>
      </c>
      <c r="U197" s="7">
        <f t="shared" si="37"/>
        <v>0</v>
      </c>
      <c r="V197" s="7">
        <f t="shared" si="38"/>
        <v>0</v>
      </c>
      <c r="X197" s="3">
        <f t="shared" si="39"/>
        <v>14.299466992420585</v>
      </c>
      <c r="Y197" s="3">
        <f t="shared" si="40"/>
        <v>1.7988936365838156E-4</v>
      </c>
      <c r="Z197" s="3">
        <f t="shared" si="41"/>
        <v>1.209824091039493E-4</v>
      </c>
    </row>
    <row r="198" spans="1:26" x14ac:dyDescent="0.2">
      <c r="A198" s="4">
        <v>14</v>
      </c>
      <c r="B198">
        <v>7</v>
      </c>
      <c r="C198" s="119">
        <f t="shared" si="30"/>
        <v>1</v>
      </c>
      <c r="D198" s="115">
        <f>Ecosystem!X192</f>
        <v>104.57702839905451</v>
      </c>
      <c r="E198" s="115">
        <f>Ecosystem!AK192</f>
        <v>1E-3</v>
      </c>
      <c r="F198" s="117">
        <f>Ecosystem!BC192</f>
        <v>1E-3</v>
      </c>
      <c r="H198" s="3">
        <f t="shared" si="31"/>
        <v>14.298766315713857</v>
      </c>
      <c r="I198" s="3">
        <f t="shared" si="32"/>
        <v>1.7988936365838156E-4</v>
      </c>
      <c r="J198" s="3">
        <f t="shared" si="33"/>
        <v>1.209824091039493E-4</v>
      </c>
      <c r="K198" s="3"/>
      <c r="L198" s="3"/>
      <c r="M198" s="9">
        <f t="shared" si="34"/>
        <v>0.8</v>
      </c>
      <c r="N198" s="77">
        <f t="shared" si="43"/>
        <v>240.16150708807731</v>
      </c>
      <c r="O198" s="77">
        <f t="shared" si="35"/>
        <v>5.75645963706821E-3</v>
      </c>
      <c r="P198" s="131">
        <f t="shared" si="36"/>
        <v>3.8714370913263776E-3</v>
      </c>
      <c r="Q198" s="3">
        <f t="shared" si="44"/>
        <v>240.17113498480572</v>
      </c>
      <c r="R198" s="3"/>
      <c r="S198" s="3">
        <f t="shared" si="42"/>
        <v>4.0087651369943734E-3</v>
      </c>
      <c r="T198" s="3">
        <v>0</v>
      </c>
      <c r="U198" s="7">
        <f t="shared" si="37"/>
        <v>0</v>
      </c>
      <c r="V198" s="7">
        <f t="shared" si="38"/>
        <v>0</v>
      </c>
      <c r="X198" s="3">
        <f t="shared" si="39"/>
        <v>14.298766315713857</v>
      </c>
      <c r="Y198" s="3">
        <f t="shared" si="40"/>
        <v>1.7988936365838156E-4</v>
      </c>
      <c r="Z198" s="3">
        <f t="shared" si="41"/>
        <v>1.209824091039493E-4</v>
      </c>
    </row>
    <row r="199" spans="1:26" x14ac:dyDescent="0.2">
      <c r="A199" s="4">
        <v>14</v>
      </c>
      <c r="B199">
        <v>8</v>
      </c>
      <c r="C199" s="119">
        <f t="shared" si="30"/>
        <v>1</v>
      </c>
      <c r="D199" s="115">
        <f>Ecosystem!X193</f>
        <v>104.57229999952824</v>
      </c>
      <c r="E199" s="115">
        <f>Ecosystem!AK193</f>
        <v>1E-3</v>
      </c>
      <c r="F199" s="117">
        <f>Ecosystem!BC193</f>
        <v>1E-3</v>
      </c>
      <c r="H199" s="3">
        <f t="shared" si="31"/>
        <v>14.2981198039425</v>
      </c>
      <c r="I199" s="3">
        <f t="shared" si="32"/>
        <v>1.7988936365838156E-4</v>
      </c>
      <c r="J199" s="3">
        <f t="shared" si="33"/>
        <v>1.209824091039493E-4</v>
      </c>
      <c r="K199" s="3"/>
      <c r="L199" s="3"/>
      <c r="M199" s="9">
        <f t="shared" si="34"/>
        <v>0.8</v>
      </c>
      <c r="N199" s="77">
        <f t="shared" si="43"/>
        <v>240.15064830222605</v>
      </c>
      <c r="O199" s="77">
        <f t="shared" si="35"/>
        <v>5.75645963706821E-3</v>
      </c>
      <c r="P199" s="131">
        <f t="shared" si="36"/>
        <v>3.8714370913263776E-3</v>
      </c>
      <c r="Q199" s="3">
        <f t="shared" si="44"/>
        <v>240.16027619895445</v>
      </c>
      <c r="R199" s="3"/>
      <c r="S199" s="3">
        <f t="shared" si="42"/>
        <v>4.0089463922912093E-3</v>
      </c>
      <c r="T199" s="3">
        <v>0</v>
      </c>
      <c r="U199" s="7">
        <f t="shared" si="37"/>
        <v>0</v>
      </c>
      <c r="V199" s="7">
        <f t="shared" si="38"/>
        <v>0</v>
      </c>
      <c r="X199" s="3">
        <f t="shared" si="39"/>
        <v>14.2981198039425</v>
      </c>
      <c r="Y199" s="3">
        <f t="shared" si="40"/>
        <v>1.7988936365838156E-4</v>
      </c>
      <c r="Z199" s="3">
        <f t="shared" si="41"/>
        <v>1.209824091039493E-4</v>
      </c>
    </row>
    <row r="200" spans="1:26" x14ac:dyDescent="0.2">
      <c r="A200" s="4">
        <v>14</v>
      </c>
      <c r="B200">
        <v>9</v>
      </c>
      <c r="C200" s="119">
        <f t="shared" si="30"/>
        <v>1</v>
      </c>
      <c r="D200" s="115">
        <f>Ecosystem!X194</f>
        <v>104.56792657791988</v>
      </c>
      <c r="E200" s="115">
        <f>Ecosystem!AK194</f>
        <v>1E-3</v>
      </c>
      <c r="F200" s="117">
        <f>Ecosystem!BC194</f>
        <v>1E-3</v>
      </c>
      <c r="H200" s="3">
        <f t="shared" si="31"/>
        <v>14.297521828129501</v>
      </c>
      <c r="I200" s="3">
        <f t="shared" si="32"/>
        <v>1.7988936365838156E-4</v>
      </c>
      <c r="J200" s="3">
        <f t="shared" si="33"/>
        <v>1.209824091039493E-4</v>
      </c>
      <c r="K200" s="3"/>
      <c r="L200" s="3"/>
      <c r="M200" s="9">
        <f t="shared" si="34"/>
        <v>0.8</v>
      </c>
      <c r="N200" s="77">
        <f t="shared" si="43"/>
        <v>240.14060472438996</v>
      </c>
      <c r="O200" s="77">
        <f t="shared" si="35"/>
        <v>5.75645963706821E-3</v>
      </c>
      <c r="P200" s="131">
        <f t="shared" si="36"/>
        <v>3.8714370913263776E-3</v>
      </c>
      <c r="Q200" s="3">
        <f t="shared" si="44"/>
        <v>240.15023262111836</v>
      </c>
      <c r="R200" s="3"/>
      <c r="S200" s="3">
        <f t="shared" si="42"/>
        <v>4.009114054694415E-3</v>
      </c>
      <c r="T200" s="3">
        <v>0</v>
      </c>
      <c r="U200" s="7">
        <f t="shared" si="37"/>
        <v>0</v>
      </c>
      <c r="V200" s="7">
        <f t="shared" si="38"/>
        <v>0</v>
      </c>
      <c r="X200" s="3">
        <f t="shared" si="39"/>
        <v>14.297521828129501</v>
      </c>
      <c r="Y200" s="3">
        <f t="shared" si="40"/>
        <v>1.7988936365838156E-4</v>
      </c>
      <c r="Z200" s="3">
        <f t="shared" si="41"/>
        <v>1.209824091039493E-4</v>
      </c>
    </row>
    <row r="201" spans="1:26" x14ac:dyDescent="0.2">
      <c r="A201" s="4">
        <v>14</v>
      </c>
      <c r="B201">
        <v>10</v>
      </c>
      <c r="C201" s="119">
        <f t="shared" si="30"/>
        <v>1</v>
      </c>
      <c r="D201" s="115">
        <f>Ecosystem!X195</f>
        <v>104.5638016744703</v>
      </c>
      <c r="E201" s="115">
        <f>Ecosystem!AK195</f>
        <v>1E-3</v>
      </c>
      <c r="F201" s="117">
        <f>Ecosystem!BC195</f>
        <v>1E-3</v>
      </c>
      <c r="H201" s="3">
        <f t="shared" si="31"/>
        <v>14.296957832083683</v>
      </c>
      <c r="I201" s="3">
        <f t="shared" si="32"/>
        <v>1.7988936365838156E-4</v>
      </c>
      <c r="J201" s="3">
        <f t="shared" si="33"/>
        <v>1.209824091039493E-4</v>
      </c>
      <c r="K201" s="3"/>
      <c r="L201" s="3"/>
      <c r="M201" s="9">
        <f t="shared" si="34"/>
        <v>0.8</v>
      </c>
      <c r="N201" s="77">
        <f t="shared" si="43"/>
        <v>240.13113186936425</v>
      </c>
      <c r="O201" s="77">
        <f t="shared" si="35"/>
        <v>5.75645963706821E-3</v>
      </c>
      <c r="P201" s="131">
        <f t="shared" si="36"/>
        <v>3.8714370913263776E-3</v>
      </c>
      <c r="Q201" s="3">
        <f t="shared" si="44"/>
        <v>240.14075976609266</v>
      </c>
      <c r="R201" s="3"/>
      <c r="S201" s="3">
        <f t="shared" si="42"/>
        <v>4.009272202591751E-3</v>
      </c>
      <c r="T201" s="3">
        <v>0</v>
      </c>
      <c r="U201" s="7">
        <f t="shared" si="37"/>
        <v>0</v>
      </c>
      <c r="V201" s="7">
        <f t="shared" si="38"/>
        <v>0</v>
      </c>
      <c r="X201" s="3">
        <f t="shared" si="39"/>
        <v>14.296957832083683</v>
      </c>
      <c r="Y201" s="3">
        <f t="shared" si="40"/>
        <v>1.7988936365838156E-4</v>
      </c>
      <c r="Z201" s="3">
        <f t="shared" si="41"/>
        <v>1.209824091039493E-4</v>
      </c>
    </row>
    <row r="202" spans="1:26" x14ac:dyDescent="0.2">
      <c r="A202" s="4">
        <v>14</v>
      </c>
      <c r="B202">
        <v>11</v>
      </c>
      <c r="C202" s="119">
        <f t="shared" si="30"/>
        <v>1</v>
      </c>
      <c r="D202" s="115">
        <f>Ecosystem!X196</f>
        <v>104.55980010423974</v>
      </c>
      <c r="E202" s="115">
        <f>Ecosystem!AK196</f>
        <v>1E-3</v>
      </c>
      <c r="F202" s="117">
        <f>Ecosystem!BC196</f>
        <v>1E-3</v>
      </c>
      <c r="H202" s="3">
        <f t="shared" si="31"/>
        <v>14.296410699329018</v>
      </c>
      <c r="I202" s="3">
        <f t="shared" si="32"/>
        <v>1.7988936365838156E-4</v>
      </c>
      <c r="J202" s="3">
        <f t="shared" si="33"/>
        <v>1.209824091039493E-4</v>
      </c>
      <c r="K202" s="3"/>
      <c r="L202" s="3"/>
      <c r="M202" s="9">
        <f t="shared" si="34"/>
        <v>1</v>
      </c>
      <c r="N202" s="77">
        <f t="shared" si="43"/>
        <v>300.15242781187777</v>
      </c>
      <c r="O202" s="77">
        <f t="shared" si="35"/>
        <v>7.1955745463352623E-3</v>
      </c>
      <c r="P202" s="131">
        <f t="shared" si="36"/>
        <v>4.8392963641579719E-3</v>
      </c>
      <c r="Q202" s="3">
        <f t="shared" si="44"/>
        <v>300.16446268278827</v>
      </c>
      <c r="R202" s="3"/>
      <c r="S202" s="3">
        <f t="shared" si="42"/>
        <v>4.0094256338438043E-3</v>
      </c>
      <c r="T202" s="3">
        <v>0</v>
      </c>
      <c r="U202" s="7">
        <f t="shared" si="37"/>
        <v>0</v>
      </c>
      <c r="V202" s="7">
        <f t="shared" si="38"/>
        <v>0</v>
      </c>
      <c r="X202" s="3">
        <f t="shared" si="39"/>
        <v>14.296410699329018</v>
      </c>
      <c r="Y202" s="3">
        <f t="shared" si="40"/>
        <v>1.7988936365838156E-4</v>
      </c>
      <c r="Z202" s="3">
        <f t="shared" si="41"/>
        <v>1.209824091039493E-4</v>
      </c>
    </row>
    <row r="203" spans="1:26" x14ac:dyDescent="0.2">
      <c r="A203" s="5">
        <v>14</v>
      </c>
      <c r="B203" s="2">
        <v>12</v>
      </c>
      <c r="C203" s="119">
        <f t="shared" si="30"/>
        <v>1</v>
      </c>
      <c r="D203" s="115">
        <f>Ecosystem!X197</f>
        <v>104.55583073077621</v>
      </c>
      <c r="E203" s="115">
        <f>Ecosystem!AK197</f>
        <v>1E-3</v>
      </c>
      <c r="F203" s="117">
        <f>Ecosystem!BC197</f>
        <v>1E-3</v>
      </c>
      <c r="H203" s="3">
        <f t="shared" si="31"/>
        <v>14.295867968822675</v>
      </c>
      <c r="I203" s="3">
        <f t="shared" si="32"/>
        <v>1.7988936365838156E-4</v>
      </c>
      <c r="J203" s="3">
        <f t="shared" si="33"/>
        <v>1.209824091039493E-4</v>
      </c>
      <c r="K203" s="3"/>
      <c r="L203" s="3"/>
      <c r="M203" s="9">
        <f t="shared" si="34"/>
        <v>1</v>
      </c>
      <c r="N203" s="77">
        <f t="shared" si="43"/>
        <v>300.14103321203362</v>
      </c>
      <c r="O203" s="77">
        <f t="shared" si="35"/>
        <v>7.1955745463352623E-3</v>
      </c>
      <c r="P203" s="131">
        <f t="shared" si="36"/>
        <v>4.8392963641579719E-3</v>
      </c>
      <c r="Q203" s="3">
        <f t="shared" si="44"/>
        <v>300.15306808294412</v>
      </c>
      <c r="R203" s="3"/>
      <c r="S203" s="3">
        <f t="shared" si="42"/>
        <v>4.0095778421853495E-3</v>
      </c>
      <c r="T203" s="3">
        <v>0</v>
      </c>
      <c r="U203" s="7">
        <f t="shared" si="37"/>
        <v>0</v>
      </c>
      <c r="V203" s="7">
        <f t="shared" si="38"/>
        <v>0</v>
      </c>
      <c r="X203" s="3">
        <f t="shared" si="39"/>
        <v>14.295867968822675</v>
      </c>
      <c r="Y203" s="3">
        <f t="shared" si="40"/>
        <v>1.7988936365838156E-4</v>
      </c>
      <c r="Z203" s="3">
        <f t="shared" si="41"/>
        <v>1.209824091039493E-4</v>
      </c>
    </row>
    <row r="204" spans="1:26" x14ac:dyDescent="0.2">
      <c r="A204" s="3">
        <v>15</v>
      </c>
      <c r="B204">
        <v>1</v>
      </c>
      <c r="C204" s="119">
        <f t="shared" si="30"/>
        <v>1</v>
      </c>
      <c r="D204" s="115">
        <f>Ecosystem!X198</f>
        <v>104.55187172729291</v>
      </c>
      <c r="E204" s="115">
        <f>Ecosystem!AK198</f>
        <v>1E-3</v>
      </c>
      <c r="F204" s="117">
        <f>Ecosystem!BC198</f>
        <v>1E-3</v>
      </c>
      <c r="H204" s="3">
        <f t="shared" si="31"/>
        <v>14.295326656198693</v>
      </c>
      <c r="I204" s="3">
        <f t="shared" si="32"/>
        <v>1.7988936365838156E-4</v>
      </c>
      <c r="J204" s="3">
        <f t="shared" si="33"/>
        <v>1.209824091039493E-4</v>
      </c>
      <c r="K204" s="3"/>
      <c r="L204" s="3"/>
      <c r="M204" s="9">
        <f t="shared" si="34"/>
        <v>1</v>
      </c>
      <c r="N204" s="77">
        <f t="shared" si="43"/>
        <v>300.12966838055871</v>
      </c>
      <c r="O204" s="77">
        <f t="shared" si="35"/>
        <v>7.1955745463352623E-3</v>
      </c>
      <c r="P204" s="131">
        <f t="shared" si="36"/>
        <v>4.8392963641579719E-3</v>
      </c>
      <c r="Q204" s="3">
        <f t="shared" si="44"/>
        <v>300.14170325146921</v>
      </c>
      <c r="R204" s="3"/>
      <c r="S204" s="3">
        <f t="shared" si="42"/>
        <v>4.0097296643945542E-3</v>
      </c>
      <c r="T204" s="3">
        <v>0</v>
      </c>
      <c r="U204" s="7">
        <f t="shared" si="37"/>
        <v>0</v>
      </c>
      <c r="V204" s="7">
        <f t="shared" si="38"/>
        <v>0</v>
      </c>
      <c r="X204" s="3">
        <f t="shared" si="39"/>
        <v>14.295326656198693</v>
      </c>
      <c r="Y204" s="3">
        <f t="shared" si="40"/>
        <v>1.7988936365838156E-4</v>
      </c>
      <c r="Z204" s="3">
        <f t="shared" si="41"/>
        <v>1.209824091039493E-4</v>
      </c>
    </row>
    <row r="205" spans="1:26" x14ac:dyDescent="0.2">
      <c r="A205" s="3">
        <v>15</v>
      </c>
      <c r="B205">
        <v>2</v>
      </c>
      <c r="C205" s="119">
        <f t="shared" si="30"/>
        <v>1</v>
      </c>
      <c r="D205" s="115">
        <f>Ecosystem!X199</f>
        <v>104.54797352603514</v>
      </c>
      <c r="E205" s="115">
        <f>Ecosystem!AK199</f>
        <v>1E-3</v>
      </c>
      <c r="F205" s="117">
        <f>Ecosystem!BC199</f>
        <v>1E-3</v>
      </c>
      <c r="H205" s="3">
        <f t="shared" si="31"/>
        <v>14.294793657033487</v>
      </c>
      <c r="I205" s="3">
        <f t="shared" si="32"/>
        <v>1.7988936365838156E-4</v>
      </c>
      <c r="J205" s="3">
        <f t="shared" si="33"/>
        <v>1.209824091039493E-4</v>
      </c>
      <c r="K205" s="3"/>
      <c r="L205" s="3"/>
      <c r="M205" s="9">
        <f t="shared" si="34"/>
        <v>1</v>
      </c>
      <c r="N205" s="77">
        <f t="shared" si="43"/>
        <v>300.11847808973522</v>
      </c>
      <c r="O205" s="77">
        <f t="shared" si="35"/>
        <v>7.1955745463352623E-3</v>
      </c>
      <c r="P205" s="131">
        <f t="shared" si="36"/>
        <v>4.8392963641579719E-3</v>
      </c>
      <c r="Q205" s="3">
        <f t="shared" si="44"/>
        <v>300.13051296064572</v>
      </c>
      <c r="R205" s="3"/>
      <c r="S205" s="3">
        <f t="shared" si="42"/>
        <v>4.0098791661583883E-3</v>
      </c>
      <c r="T205" s="3">
        <v>0</v>
      </c>
      <c r="U205" s="7">
        <f t="shared" si="37"/>
        <v>0</v>
      </c>
      <c r="V205" s="7">
        <f t="shared" si="38"/>
        <v>0</v>
      </c>
      <c r="X205" s="3">
        <f t="shared" si="39"/>
        <v>14.294793657033487</v>
      </c>
      <c r="Y205" s="3">
        <f t="shared" si="40"/>
        <v>1.7988936365838156E-4</v>
      </c>
      <c r="Z205" s="3">
        <f t="shared" si="41"/>
        <v>1.209824091039493E-4</v>
      </c>
    </row>
    <row r="206" spans="1:26" x14ac:dyDescent="0.2">
      <c r="A206" s="3">
        <v>15</v>
      </c>
      <c r="B206">
        <v>3</v>
      </c>
      <c r="C206" s="119">
        <f t="shared" si="30"/>
        <v>1</v>
      </c>
      <c r="D206" s="115">
        <f>Ecosystem!X200</f>
        <v>104.54422971197533</v>
      </c>
      <c r="E206" s="115">
        <f>Ecosystem!AK200</f>
        <v>1E-3</v>
      </c>
      <c r="F206" s="117">
        <f>Ecosystem!BC200</f>
        <v>1E-3</v>
      </c>
      <c r="H206" s="3">
        <f t="shared" si="31"/>
        <v>14.294281767154896</v>
      </c>
      <c r="I206" s="3">
        <f t="shared" si="32"/>
        <v>1.7988936365838156E-4</v>
      </c>
      <c r="J206" s="3">
        <f t="shared" si="33"/>
        <v>1.209824091039493E-4</v>
      </c>
      <c r="K206" s="3"/>
      <c r="L206" s="3"/>
      <c r="M206" s="9">
        <f t="shared" si="34"/>
        <v>0.8</v>
      </c>
      <c r="N206" s="77">
        <f t="shared" si="43"/>
        <v>240.08618478986295</v>
      </c>
      <c r="O206" s="77">
        <f t="shared" si="35"/>
        <v>5.75645963706821E-3</v>
      </c>
      <c r="P206" s="131">
        <f t="shared" si="36"/>
        <v>3.8714370913263776E-3</v>
      </c>
      <c r="Q206" s="3">
        <f t="shared" si="44"/>
        <v>240.09581268659136</v>
      </c>
      <c r="R206" s="3"/>
      <c r="S206" s="3">
        <f t="shared" si="42"/>
        <v>4.0100227574407328E-3</v>
      </c>
      <c r="T206" s="3">
        <v>0</v>
      </c>
      <c r="U206" s="7">
        <f t="shared" si="37"/>
        <v>0</v>
      </c>
      <c r="V206" s="7">
        <f t="shared" si="38"/>
        <v>0</v>
      </c>
      <c r="X206" s="3">
        <f t="shared" si="39"/>
        <v>14.294281767154896</v>
      </c>
      <c r="Y206" s="3">
        <f t="shared" si="40"/>
        <v>1.7988936365838156E-4</v>
      </c>
      <c r="Z206" s="3">
        <f t="shared" si="41"/>
        <v>1.209824091039493E-4</v>
      </c>
    </row>
    <row r="207" spans="1:26" x14ac:dyDescent="0.2">
      <c r="A207" s="3">
        <v>15</v>
      </c>
      <c r="B207">
        <v>4</v>
      </c>
      <c r="C207" s="119">
        <f t="shared" si="30"/>
        <v>1</v>
      </c>
      <c r="D207" s="115">
        <f>Ecosystem!X201</f>
        <v>104.54073032403377</v>
      </c>
      <c r="E207" s="115">
        <f>Ecosystem!AK201</f>
        <v>1E-3</v>
      </c>
      <c r="F207" s="117">
        <f>Ecosystem!BC201</f>
        <v>1E-3</v>
      </c>
      <c r="H207" s="3">
        <f t="shared" si="31"/>
        <v>14.293803297540771</v>
      </c>
      <c r="I207" s="3">
        <f t="shared" si="32"/>
        <v>1.7988936365838156E-4</v>
      </c>
      <c r="J207" s="3">
        <f t="shared" si="33"/>
        <v>1.209824091039493E-4</v>
      </c>
      <c r="K207" s="3"/>
      <c r="L207" s="3"/>
      <c r="M207" s="9">
        <f t="shared" si="34"/>
        <v>0.8</v>
      </c>
      <c r="N207" s="77">
        <f t="shared" si="43"/>
        <v>240.07814843336288</v>
      </c>
      <c r="O207" s="77">
        <f t="shared" si="35"/>
        <v>5.75645963706821E-3</v>
      </c>
      <c r="P207" s="131">
        <f t="shared" si="36"/>
        <v>3.8714370913263776E-3</v>
      </c>
      <c r="Q207" s="3">
        <f t="shared" si="44"/>
        <v>240.08777633009129</v>
      </c>
      <c r="R207" s="3"/>
      <c r="S207" s="3">
        <f t="shared" si="42"/>
        <v>4.0101569832349188E-3</v>
      </c>
      <c r="T207" s="3">
        <v>0</v>
      </c>
      <c r="U207" s="7">
        <f t="shared" si="37"/>
        <v>0</v>
      </c>
      <c r="V207" s="7">
        <f t="shared" si="38"/>
        <v>0</v>
      </c>
      <c r="X207" s="3">
        <f t="shared" si="39"/>
        <v>14.293803297540771</v>
      </c>
      <c r="Y207" s="3">
        <f t="shared" si="40"/>
        <v>1.7988936365838156E-4</v>
      </c>
      <c r="Z207" s="3">
        <f t="shared" si="41"/>
        <v>1.209824091039493E-4</v>
      </c>
    </row>
    <row r="208" spans="1:26" x14ac:dyDescent="0.2">
      <c r="A208" s="3">
        <v>15</v>
      </c>
      <c r="B208">
        <v>5</v>
      </c>
      <c r="C208" s="119">
        <f t="shared" si="30"/>
        <v>1</v>
      </c>
      <c r="D208" s="115">
        <f>Ecosystem!X202</f>
        <v>104.53751912558796</v>
      </c>
      <c r="E208" s="115">
        <f>Ecosystem!AK202</f>
        <v>1E-3</v>
      </c>
      <c r="F208" s="117">
        <f>Ecosystem!BC202</f>
        <v>1E-3</v>
      </c>
      <c r="H208" s="3">
        <f t="shared" si="31"/>
        <v>14.29336423193647</v>
      </c>
      <c r="I208" s="3">
        <f t="shared" si="32"/>
        <v>1.7988936365838156E-4</v>
      </c>
      <c r="J208" s="3">
        <f t="shared" si="33"/>
        <v>1.209824091039493E-4</v>
      </c>
      <c r="K208" s="3"/>
      <c r="L208" s="3"/>
      <c r="M208" s="9">
        <f t="shared" si="34"/>
        <v>0.8</v>
      </c>
      <c r="N208" s="77">
        <f t="shared" si="43"/>
        <v>240.07077390503571</v>
      </c>
      <c r="O208" s="77">
        <f t="shared" si="35"/>
        <v>5.75645963706821E-3</v>
      </c>
      <c r="P208" s="131">
        <f t="shared" si="36"/>
        <v>3.8714370913263776E-3</v>
      </c>
      <c r="Q208" s="3">
        <f t="shared" si="44"/>
        <v>240.08040180176411</v>
      </c>
      <c r="R208" s="3"/>
      <c r="S208" s="3">
        <f t="shared" si="42"/>
        <v>4.0102801628699386E-3</v>
      </c>
      <c r="T208" s="3">
        <v>0</v>
      </c>
      <c r="U208" s="7">
        <f t="shared" si="37"/>
        <v>0</v>
      </c>
      <c r="V208" s="7">
        <f t="shared" si="38"/>
        <v>0</v>
      </c>
      <c r="X208" s="3">
        <f t="shared" si="39"/>
        <v>14.29336423193647</v>
      </c>
      <c r="Y208" s="3">
        <f t="shared" si="40"/>
        <v>1.7988936365838156E-4</v>
      </c>
      <c r="Z208" s="3">
        <f t="shared" si="41"/>
        <v>1.209824091039493E-4</v>
      </c>
    </row>
    <row r="209" spans="1:26" x14ac:dyDescent="0.2">
      <c r="A209" s="3">
        <v>15</v>
      </c>
      <c r="B209">
        <v>6</v>
      </c>
      <c r="C209" s="119">
        <f t="shared" si="30"/>
        <v>1</v>
      </c>
      <c r="D209" s="115">
        <f>Ecosystem!X203</f>
        <v>104.53457359922309</v>
      </c>
      <c r="E209" s="115">
        <f>Ecosystem!AK203</f>
        <v>1E-3</v>
      </c>
      <c r="F209" s="117">
        <f>Ecosystem!BC203</f>
        <v>1E-3</v>
      </c>
      <c r="H209" s="3">
        <f t="shared" si="31"/>
        <v>14.2929614915468</v>
      </c>
      <c r="I209" s="3">
        <f t="shared" si="32"/>
        <v>1.7988936365838156E-4</v>
      </c>
      <c r="J209" s="3">
        <f t="shared" si="33"/>
        <v>1.209824091039493E-4</v>
      </c>
      <c r="K209" s="3"/>
      <c r="L209" s="3"/>
      <c r="M209" s="9">
        <f t="shared" si="34"/>
        <v>0.8</v>
      </c>
      <c r="N209" s="77">
        <f t="shared" si="43"/>
        <v>240.06400949356041</v>
      </c>
      <c r="O209" s="77">
        <f t="shared" si="35"/>
        <v>5.75645963706821E-3</v>
      </c>
      <c r="P209" s="131">
        <f t="shared" si="36"/>
        <v>3.8714370913263776E-3</v>
      </c>
      <c r="Q209" s="3">
        <f t="shared" si="44"/>
        <v>240.07363739028881</v>
      </c>
      <c r="R209" s="3"/>
      <c r="S209" s="3">
        <f t="shared" si="42"/>
        <v>4.0103931581385891E-3</v>
      </c>
      <c r="T209" s="3">
        <v>0</v>
      </c>
      <c r="U209" s="7">
        <f t="shared" si="37"/>
        <v>0</v>
      </c>
      <c r="V209" s="7">
        <f t="shared" si="38"/>
        <v>0</v>
      </c>
      <c r="X209" s="3">
        <f t="shared" si="39"/>
        <v>14.2929614915468</v>
      </c>
      <c r="Y209" s="3">
        <f t="shared" si="40"/>
        <v>1.7988936365838156E-4</v>
      </c>
      <c r="Z209" s="3">
        <f t="shared" si="41"/>
        <v>1.209824091039493E-4</v>
      </c>
    </row>
    <row r="210" spans="1:26" x14ac:dyDescent="0.2">
      <c r="A210" s="3">
        <v>15</v>
      </c>
      <c r="B210">
        <v>7</v>
      </c>
      <c r="C210" s="119">
        <f t="shared" si="30"/>
        <v>1</v>
      </c>
      <c r="D210" s="115">
        <f>Ecosystem!X204</f>
        <v>104.53181543549965</v>
      </c>
      <c r="E210" s="115">
        <f>Ecosystem!AK204</f>
        <v>1E-3</v>
      </c>
      <c r="F210" s="117">
        <f>Ecosystem!BC204</f>
        <v>1E-3</v>
      </c>
      <c r="H210" s="3">
        <f t="shared" si="31"/>
        <v>14.292584369160117</v>
      </c>
      <c r="I210" s="3">
        <f t="shared" si="32"/>
        <v>1.7988936365838156E-4</v>
      </c>
      <c r="J210" s="3">
        <f t="shared" si="33"/>
        <v>1.209824091039493E-4</v>
      </c>
      <c r="K210" s="3"/>
      <c r="L210" s="3"/>
      <c r="M210" s="9">
        <f t="shared" si="34"/>
        <v>0.8</v>
      </c>
      <c r="N210" s="77">
        <f t="shared" si="43"/>
        <v>240.05767536103855</v>
      </c>
      <c r="O210" s="77">
        <f t="shared" si="35"/>
        <v>5.75645963706821E-3</v>
      </c>
      <c r="P210" s="131">
        <f t="shared" si="36"/>
        <v>3.8714370913263776E-3</v>
      </c>
      <c r="Q210" s="3">
        <f t="shared" si="44"/>
        <v>240.06730325776695</v>
      </c>
      <c r="R210" s="3"/>
      <c r="S210" s="3">
        <f t="shared" si="42"/>
        <v>4.0104989716391523E-3</v>
      </c>
      <c r="T210" s="3">
        <v>0</v>
      </c>
      <c r="U210" s="7">
        <f t="shared" si="37"/>
        <v>0</v>
      </c>
      <c r="V210" s="7">
        <f t="shared" si="38"/>
        <v>0</v>
      </c>
      <c r="X210" s="3">
        <f t="shared" si="39"/>
        <v>14.292584369160117</v>
      </c>
      <c r="Y210" s="3">
        <f t="shared" si="40"/>
        <v>1.7988936365838156E-4</v>
      </c>
      <c r="Z210" s="3">
        <f t="shared" si="41"/>
        <v>1.209824091039493E-4</v>
      </c>
    </row>
    <row r="211" spans="1:26" x14ac:dyDescent="0.2">
      <c r="A211" s="3">
        <v>15</v>
      </c>
      <c r="B211">
        <v>8</v>
      </c>
      <c r="C211" s="119">
        <f t="shared" si="30"/>
        <v>1</v>
      </c>
      <c r="D211" s="115">
        <f>Ecosystem!X205</f>
        <v>104.52914538454417</v>
      </c>
      <c r="E211" s="115">
        <f>Ecosystem!AK205</f>
        <v>1E-3</v>
      </c>
      <c r="F211" s="117">
        <f>Ecosystem!BC205</f>
        <v>1E-3</v>
      </c>
      <c r="H211" s="3">
        <f t="shared" si="31"/>
        <v>14.292219294389415</v>
      </c>
      <c r="I211" s="3">
        <f t="shared" si="32"/>
        <v>1.7988936365838156E-4</v>
      </c>
      <c r="J211" s="3">
        <f t="shared" si="33"/>
        <v>1.209824091039493E-4</v>
      </c>
      <c r="K211" s="3"/>
      <c r="L211" s="3"/>
      <c r="M211" s="9">
        <f t="shared" si="34"/>
        <v>0.8</v>
      </c>
      <c r="N211" s="77">
        <f t="shared" si="43"/>
        <v>240.05154357979282</v>
      </c>
      <c r="O211" s="77">
        <f t="shared" si="35"/>
        <v>5.75645963706821E-3</v>
      </c>
      <c r="P211" s="131">
        <f t="shared" si="36"/>
        <v>3.8714370913263776E-3</v>
      </c>
      <c r="Q211" s="3">
        <f t="shared" si="44"/>
        <v>240.06117147652122</v>
      </c>
      <c r="R211" s="3"/>
      <c r="S211" s="3">
        <f t="shared" si="42"/>
        <v>4.0106014101227647E-3</v>
      </c>
      <c r="T211" s="3">
        <v>0</v>
      </c>
      <c r="U211" s="7">
        <f t="shared" si="37"/>
        <v>0</v>
      </c>
      <c r="V211" s="7">
        <f t="shared" si="38"/>
        <v>0</v>
      </c>
      <c r="X211" s="3">
        <f t="shared" si="39"/>
        <v>14.292219294389415</v>
      </c>
      <c r="Y211" s="3">
        <f t="shared" si="40"/>
        <v>1.7988936365838156E-4</v>
      </c>
      <c r="Z211" s="3">
        <f t="shared" si="41"/>
        <v>1.209824091039493E-4</v>
      </c>
    </row>
    <row r="212" spans="1:26" x14ac:dyDescent="0.2">
      <c r="A212" s="3">
        <v>15</v>
      </c>
      <c r="B212">
        <v>9</v>
      </c>
      <c r="C212" s="119">
        <f t="shared" si="30"/>
        <v>1</v>
      </c>
      <c r="D212" s="115">
        <f>Ecosystem!X206</f>
        <v>104.52648582537994</v>
      </c>
      <c r="E212" s="115">
        <f>Ecosystem!AK206</f>
        <v>1E-3</v>
      </c>
      <c r="F212" s="117">
        <f>Ecosystem!BC206</f>
        <v>1E-3</v>
      </c>
      <c r="H212" s="3">
        <f t="shared" si="31"/>
        <v>14.291855654156237</v>
      </c>
      <c r="I212" s="3">
        <f t="shared" si="32"/>
        <v>1.7988936365838156E-4</v>
      </c>
      <c r="J212" s="3">
        <f t="shared" si="33"/>
        <v>1.209824091039493E-4</v>
      </c>
      <c r="K212" s="3"/>
      <c r="L212" s="3"/>
      <c r="M212" s="9">
        <f t="shared" si="34"/>
        <v>0.8</v>
      </c>
      <c r="N212" s="77">
        <f t="shared" si="43"/>
        <v>240.04543589298197</v>
      </c>
      <c r="O212" s="77">
        <f t="shared" si="35"/>
        <v>5.75645963706821E-3</v>
      </c>
      <c r="P212" s="131">
        <f t="shared" si="36"/>
        <v>3.8714370913263776E-3</v>
      </c>
      <c r="Q212" s="3">
        <f t="shared" si="44"/>
        <v>240.05506378971037</v>
      </c>
      <c r="R212" s="3"/>
      <c r="S212" s="3">
        <f t="shared" si="42"/>
        <v>4.0107034512834447E-3</v>
      </c>
      <c r="T212" s="3">
        <v>0</v>
      </c>
      <c r="U212" s="7">
        <f t="shared" si="37"/>
        <v>0</v>
      </c>
      <c r="V212" s="7">
        <f t="shared" si="38"/>
        <v>0</v>
      </c>
      <c r="X212" s="3">
        <f t="shared" si="39"/>
        <v>14.291855654156237</v>
      </c>
      <c r="Y212" s="3">
        <f t="shared" si="40"/>
        <v>1.7988936365838156E-4</v>
      </c>
      <c r="Z212" s="3">
        <f t="shared" si="41"/>
        <v>1.209824091039493E-4</v>
      </c>
    </row>
    <row r="213" spans="1:26" x14ac:dyDescent="0.2">
      <c r="A213" s="3">
        <v>15</v>
      </c>
      <c r="B213">
        <v>10</v>
      </c>
      <c r="C213" s="119">
        <f t="shared" si="30"/>
        <v>1</v>
      </c>
      <c r="D213" s="115">
        <f>Ecosystem!X207</f>
        <v>104.52381178521195</v>
      </c>
      <c r="E213" s="115">
        <f>Ecosystem!AK207</f>
        <v>1E-3</v>
      </c>
      <c r="F213" s="117">
        <f>Ecosystem!BC207</f>
        <v>1E-3</v>
      </c>
      <c r="H213" s="3">
        <f t="shared" si="31"/>
        <v>14.291490033942447</v>
      </c>
      <c r="I213" s="3">
        <f t="shared" si="32"/>
        <v>1.7988936365838156E-4</v>
      </c>
      <c r="J213" s="3">
        <f t="shared" si="33"/>
        <v>1.209824091039493E-4</v>
      </c>
      <c r="K213" s="3"/>
      <c r="L213" s="3"/>
      <c r="M213" s="9">
        <f t="shared" si="34"/>
        <v>0.8</v>
      </c>
      <c r="N213" s="77">
        <f t="shared" si="43"/>
        <v>240.03929495049599</v>
      </c>
      <c r="O213" s="77">
        <f t="shared" si="35"/>
        <v>5.75645963706821E-3</v>
      </c>
      <c r="P213" s="131">
        <f t="shared" si="36"/>
        <v>3.8714370913263776E-3</v>
      </c>
      <c r="Q213" s="3">
        <f t="shared" si="44"/>
        <v>240.04892284722439</v>
      </c>
      <c r="R213" s="3"/>
      <c r="S213" s="3">
        <f t="shared" si="42"/>
        <v>4.0108060532819479E-3</v>
      </c>
      <c r="T213" s="3">
        <v>0</v>
      </c>
      <c r="U213" s="7">
        <f t="shared" si="37"/>
        <v>0</v>
      </c>
      <c r="V213" s="7">
        <f t="shared" si="38"/>
        <v>0</v>
      </c>
      <c r="X213" s="3">
        <f t="shared" si="39"/>
        <v>14.291490033942447</v>
      </c>
      <c r="Y213" s="3">
        <f t="shared" si="40"/>
        <v>1.7988936365838156E-4</v>
      </c>
      <c r="Z213" s="3">
        <f t="shared" si="41"/>
        <v>1.209824091039493E-4</v>
      </c>
    </row>
    <row r="214" spans="1:26" x14ac:dyDescent="0.2">
      <c r="A214" s="3">
        <v>15</v>
      </c>
      <c r="B214">
        <v>11</v>
      </c>
      <c r="C214" s="119">
        <f t="shared" si="30"/>
        <v>1</v>
      </c>
      <c r="D214" s="115">
        <f>Ecosystem!X208</f>
        <v>104.52115719723467</v>
      </c>
      <c r="E214" s="115">
        <f>Ecosystem!AK208</f>
        <v>1E-3</v>
      </c>
      <c r="F214" s="117">
        <f>Ecosystem!BC208</f>
        <v>1E-3</v>
      </c>
      <c r="H214" s="3">
        <f t="shared" si="31"/>
        <v>14.291127073417245</v>
      </c>
      <c r="I214" s="3">
        <f t="shared" si="32"/>
        <v>1.7988936365838156E-4</v>
      </c>
      <c r="J214" s="3">
        <f t="shared" si="33"/>
        <v>1.209824091039493E-4</v>
      </c>
      <c r="K214" s="3"/>
      <c r="L214" s="3"/>
      <c r="M214" s="9">
        <f t="shared" si="34"/>
        <v>1</v>
      </c>
      <c r="N214" s="77">
        <f t="shared" si="43"/>
        <v>300.04149835004137</v>
      </c>
      <c r="O214" s="77">
        <f t="shared" si="35"/>
        <v>7.1955745463352623E-3</v>
      </c>
      <c r="P214" s="131">
        <f t="shared" si="36"/>
        <v>4.8392963641579719E-3</v>
      </c>
      <c r="Q214" s="3">
        <f t="shared" si="44"/>
        <v>300.05353322095186</v>
      </c>
      <c r="R214" s="3"/>
      <c r="S214" s="3">
        <f t="shared" si="42"/>
        <v>4.0109079140991342E-3</v>
      </c>
      <c r="T214" s="3">
        <v>0</v>
      </c>
      <c r="U214" s="7">
        <f t="shared" si="37"/>
        <v>0</v>
      </c>
      <c r="V214" s="7">
        <f t="shared" si="38"/>
        <v>0</v>
      </c>
      <c r="X214" s="3">
        <f t="shared" si="39"/>
        <v>14.291127073417245</v>
      </c>
      <c r="Y214" s="3">
        <f t="shared" si="40"/>
        <v>1.7988936365838156E-4</v>
      </c>
      <c r="Z214" s="3">
        <f t="shared" si="41"/>
        <v>1.209824091039493E-4</v>
      </c>
    </row>
    <row r="215" spans="1:26" x14ac:dyDescent="0.2">
      <c r="A215" s="1">
        <v>15</v>
      </c>
      <c r="B215" s="2">
        <v>12</v>
      </c>
      <c r="C215" s="119">
        <f t="shared" si="30"/>
        <v>1</v>
      </c>
      <c r="D215" s="115">
        <f>Ecosystem!X209</f>
        <v>104.51859481374917</v>
      </c>
      <c r="E215" s="115">
        <f>Ecosystem!AK209</f>
        <v>1E-3</v>
      </c>
      <c r="F215" s="117">
        <f>Ecosystem!BC209</f>
        <v>1E-3</v>
      </c>
      <c r="H215" s="3">
        <f t="shared" si="31"/>
        <v>14.290776719967438</v>
      </c>
      <c r="I215" s="3">
        <f t="shared" si="32"/>
        <v>1.7988936365838156E-4</v>
      </c>
      <c r="J215" s="3">
        <f t="shared" si="33"/>
        <v>1.209824091039493E-4</v>
      </c>
      <c r="K215" s="3"/>
      <c r="L215" s="3"/>
      <c r="M215" s="9">
        <f t="shared" si="34"/>
        <v>1</v>
      </c>
      <c r="N215" s="77">
        <f t="shared" si="43"/>
        <v>300.03414269688034</v>
      </c>
      <c r="O215" s="77">
        <f t="shared" si="35"/>
        <v>7.1955745463352623E-3</v>
      </c>
      <c r="P215" s="131">
        <f t="shared" si="36"/>
        <v>4.8392963641579719E-3</v>
      </c>
      <c r="Q215" s="3">
        <f t="shared" si="44"/>
        <v>300.04617756779083</v>
      </c>
      <c r="R215" s="3"/>
      <c r="S215" s="3">
        <f t="shared" si="42"/>
        <v>4.0110062417889458E-3</v>
      </c>
      <c r="T215" s="3">
        <v>0</v>
      </c>
      <c r="U215" s="7">
        <f t="shared" si="37"/>
        <v>0</v>
      </c>
      <c r="V215" s="7">
        <f t="shared" si="38"/>
        <v>0</v>
      </c>
      <c r="X215" s="3">
        <f t="shared" si="39"/>
        <v>14.290776719967438</v>
      </c>
      <c r="Y215" s="3">
        <f t="shared" si="40"/>
        <v>1.7988936365838156E-4</v>
      </c>
      <c r="Z215" s="3">
        <f t="shared" si="41"/>
        <v>1.209824091039493E-4</v>
      </c>
    </row>
    <row r="216" spans="1:26" x14ac:dyDescent="0.2">
      <c r="A216" s="4">
        <v>16</v>
      </c>
      <c r="B216">
        <v>1</v>
      </c>
      <c r="C216" s="119">
        <f t="shared" si="30"/>
        <v>1</v>
      </c>
      <c r="D216" s="115">
        <f>Ecosystem!X210</f>
        <v>104.51619995802618</v>
      </c>
      <c r="E216" s="115">
        <f>Ecosystem!AK210</f>
        <v>1E-3</v>
      </c>
      <c r="F216" s="117">
        <f>Ecosystem!BC210</f>
        <v>1E-3</v>
      </c>
      <c r="H216" s="3">
        <f t="shared" si="31"/>
        <v>14.290449272507251</v>
      </c>
      <c r="I216" s="3">
        <f t="shared" si="32"/>
        <v>1.7988936365838156E-4</v>
      </c>
      <c r="J216" s="3">
        <f t="shared" si="33"/>
        <v>1.209824091039493E-4</v>
      </c>
      <c r="K216" s="3"/>
      <c r="L216" s="3"/>
      <c r="M216" s="9">
        <f t="shared" si="34"/>
        <v>1</v>
      </c>
      <c r="N216" s="77">
        <f t="shared" si="43"/>
        <v>300.02726795382608</v>
      </c>
      <c r="O216" s="77">
        <f t="shared" si="35"/>
        <v>7.1955745463352623E-3</v>
      </c>
      <c r="P216" s="131">
        <f t="shared" si="36"/>
        <v>4.8392963641579719E-3</v>
      </c>
      <c r="Q216" s="3">
        <f t="shared" si="44"/>
        <v>300.03930282473658</v>
      </c>
      <c r="R216" s="3"/>
      <c r="S216" s="3">
        <f t="shared" si="42"/>
        <v>4.0110981452064036E-3</v>
      </c>
      <c r="T216" s="3">
        <v>0</v>
      </c>
      <c r="U216" s="7">
        <f t="shared" si="37"/>
        <v>0</v>
      </c>
      <c r="V216" s="7">
        <f t="shared" si="38"/>
        <v>0</v>
      </c>
      <c r="X216" s="3">
        <f t="shared" si="39"/>
        <v>14.290449272507251</v>
      </c>
      <c r="Y216" s="3">
        <f t="shared" si="40"/>
        <v>1.7988936365838156E-4</v>
      </c>
      <c r="Z216" s="3">
        <f t="shared" si="41"/>
        <v>1.209824091039493E-4</v>
      </c>
    </row>
    <row r="217" spans="1:26" x14ac:dyDescent="0.2">
      <c r="A217" s="4">
        <v>16</v>
      </c>
      <c r="B217">
        <v>2</v>
      </c>
      <c r="C217" s="119">
        <f t="shared" si="30"/>
        <v>1</v>
      </c>
      <c r="D217" s="115">
        <f>Ecosystem!X211</f>
        <v>104.51401497522173</v>
      </c>
      <c r="E217" s="115">
        <f>Ecosystem!AK211</f>
        <v>1E-3</v>
      </c>
      <c r="F217" s="117">
        <f>Ecosystem!BC211</f>
        <v>1E-3</v>
      </c>
      <c r="H217" s="3">
        <f t="shared" si="31"/>
        <v>14.290150520869316</v>
      </c>
      <c r="I217" s="3">
        <f t="shared" si="32"/>
        <v>1.7988936365838156E-4</v>
      </c>
      <c r="J217" s="3">
        <f t="shared" si="33"/>
        <v>1.209824091039493E-4</v>
      </c>
      <c r="K217" s="3"/>
      <c r="L217" s="3"/>
      <c r="M217" s="9">
        <f t="shared" si="34"/>
        <v>1</v>
      </c>
      <c r="N217" s="77">
        <f t="shared" si="43"/>
        <v>300.02099567812525</v>
      </c>
      <c r="O217" s="77">
        <f t="shared" si="35"/>
        <v>7.1955745463352623E-3</v>
      </c>
      <c r="P217" s="131">
        <f t="shared" si="36"/>
        <v>4.8392963641579719E-3</v>
      </c>
      <c r="Q217" s="3">
        <f t="shared" si="44"/>
        <v>300.03303054903574</v>
      </c>
      <c r="R217" s="3"/>
      <c r="S217" s="3">
        <f t="shared" si="42"/>
        <v>4.0111819983521188E-3</v>
      </c>
      <c r="T217" s="3">
        <v>0</v>
      </c>
      <c r="U217" s="7">
        <f t="shared" si="37"/>
        <v>0</v>
      </c>
      <c r="V217" s="7">
        <f t="shared" si="38"/>
        <v>0</v>
      </c>
      <c r="X217" s="3">
        <f t="shared" si="39"/>
        <v>14.290150520869316</v>
      </c>
      <c r="Y217" s="3">
        <f t="shared" si="40"/>
        <v>1.7988936365838156E-4</v>
      </c>
      <c r="Z217" s="3">
        <f t="shared" si="41"/>
        <v>1.209824091039493E-4</v>
      </c>
    </row>
    <row r="218" spans="1:26" x14ac:dyDescent="0.2">
      <c r="A218" s="4">
        <v>16</v>
      </c>
      <c r="B218">
        <v>3</v>
      </c>
      <c r="C218" s="119">
        <f t="shared" si="30"/>
        <v>1</v>
      </c>
      <c r="D218" s="115">
        <f>Ecosystem!X212</f>
        <v>104.51203011736949</v>
      </c>
      <c r="E218" s="115">
        <f>Ecosystem!AK212</f>
        <v>1E-3</v>
      </c>
      <c r="F218" s="117">
        <f>Ecosystem!BC212</f>
        <v>1E-3</v>
      </c>
      <c r="H218" s="3">
        <f t="shared" si="31"/>
        <v>14.289879132218926</v>
      </c>
      <c r="I218" s="3">
        <f t="shared" si="32"/>
        <v>1.7988936365838156E-4</v>
      </c>
      <c r="J218" s="3">
        <f t="shared" si="33"/>
        <v>1.209824091039493E-4</v>
      </c>
      <c r="K218" s="3"/>
      <c r="L218" s="3"/>
      <c r="M218" s="9">
        <f t="shared" si="34"/>
        <v>0.8</v>
      </c>
      <c r="N218" s="77">
        <f t="shared" si="43"/>
        <v>240.01223830958381</v>
      </c>
      <c r="O218" s="77">
        <f t="shared" si="35"/>
        <v>5.75645963706821E-3</v>
      </c>
      <c r="P218" s="131">
        <f t="shared" si="36"/>
        <v>3.8714370913263776E-3</v>
      </c>
      <c r="Q218" s="3">
        <f t="shared" si="44"/>
        <v>240.02186620631221</v>
      </c>
      <c r="R218" s="3"/>
      <c r="S218" s="3">
        <f t="shared" si="42"/>
        <v>4.0112581743360302E-3</v>
      </c>
      <c r="T218" s="3">
        <v>0</v>
      </c>
      <c r="U218" s="7">
        <f t="shared" si="37"/>
        <v>0</v>
      </c>
      <c r="V218" s="7">
        <f t="shared" si="38"/>
        <v>0</v>
      </c>
      <c r="X218" s="3">
        <f t="shared" si="39"/>
        <v>14.289879132218926</v>
      </c>
      <c r="Y218" s="3">
        <f t="shared" si="40"/>
        <v>1.7988936365838156E-4</v>
      </c>
      <c r="Z218" s="3">
        <f t="shared" si="41"/>
        <v>1.209824091039493E-4</v>
      </c>
    </row>
    <row r="219" spans="1:26" x14ac:dyDescent="0.2">
      <c r="A219" s="4">
        <v>16</v>
      </c>
      <c r="B219">
        <v>4</v>
      </c>
      <c r="C219" s="119">
        <f t="shared" si="30"/>
        <v>1</v>
      </c>
      <c r="D219" s="115">
        <f>Ecosystem!X213</f>
        <v>104.51018854808844</v>
      </c>
      <c r="E219" s="115">
        <f>Ecosystem!AK213</f>
        <v>1E-3</v>
      </c>
      <c r="F219" s="117">
        <f>Ecosystem!BC213</f>
        <v>1E-3</v>
      </c>
      <c r="H219" s="3">
        <f t="shared" si="31"/>
        <v>14.289627335345299</v>
      </c>
      <c r="I219" s="3">
        <f t="shared" si="32"/>
        <v>1.7988936365838156E-4</v>
      </c>
      <c r="J219" s="3">
        <f t="shared" si="33"/>
        <v>1.209824091039493E-4</v>
      </c>
      <c r="K219" s="3"/>
      <c r="L219" s="3"/>
      <c r="M219" s="9">
        <f t="shared" si="34"/>
        <v>0.8</v>
      </c>
      <c r="N219" s="77">
        <f t="shared" si="43"/>
        <v>240.00800913936624</v>
      </c>
      <c r="O219" s="77">
        <f t="shared" si="35"/>
        <v>5.75645963706821E-3</v>
      </c>
      <c r="P219" s="131">
        <f t="shared" si="36"/>
        <v>3.8714370913263776E-3</v>
      </c>
      <c r="Q219" s="3">
        <f t="shared" si="44"/>
        <v>240.01763703609464</v>
      </c>
      <c r="R219" s="3"/>
      <c r="S219" s="3">
        <f t="shared" si="42"/>
        <v>4.011328853698661E-3</v>
      </c>
      <c r="T219" s="3">
        <v>0</v>
      </c>
      <c r="U219" s="7">
        <f t="shared" si="37"/>
        <v>0</v>
      </c>
      <c r="V219" s="7">
        <f t="shared" si="38"/>
        <v>0</v>
      </c>
      <c r="X219" s="3">
        <f t="shared" si="39"/>
        <v>14.289627335345299</v>
      </c>
      <c r="Y219" s="3">
        <f t="shared" si="40"/>
        <v>1.7988936365838156E-4</v>
      </c>
      <c r="Z219" s="3">
        <f t="shared" si="41"/>
        <v>1.209824091039493E-4</v>
      </c>
    </row>
    <row r="220" spans="1:26" x14ac:dyDescent="0.2">
      <c r="A220" s="4">
        <v>16</v>
      </c>
      <c r="B220">
        <v>5</v>
      </c>
      <c r="C220" s="119">
        <f t="shared" si="30"/>
        <v>1</v>
      </c>
      <c r="D220" s="115">
        <f>Ecosystem!X214</f>
        <v>104.50841208134791</v>
      </c>
      <c r="E220" s="115">
        <f>Ecosystem!AK214</f>
        <v>1E-3</v>
      </c>
      <c r="F220" s="117">
        <f>Ecosystem!BC214</f>
        <v>1E-3</v>
      </c>
      <c r="H220" s="3">
        <f t="shared" si="31"/>
        <v>14.28938443991043</v>
      </c>
      <c r="I220" s="3">
        <f t="shared" si="32"/>
        <v>1.7988936365838156E-4</v>
      </c>
      <c r="J220" s="3">
        <f t="shared" si="33"/>
        <v>1.209824091039493E-4</v>
      </c>
      <c r="K220" s="3"/>
      <c r="L220" s="3"/>
      <c r="M220" s="9">
        <f t="shared" si="34"/>
        <v>0.8</v>
      </c>
      <c r="N220" s="77">
        <f t="shared" si="43"/>
        <v>240.00392947735801</v>
      </c>
      <c r="O220" s="77">
        <f t="shared" si="35"/>
        <v>5.75645963706821E-3</v>
      </c>
      <c r="P220" s="131">
        <f t="shared" si="36"/>
        <v>3.8714370913263776E-3</v>
      </c>
      <c r="Q220" s="3">
        <f t="shared" si="44"/>
        <v>240.01355737408642</v>
      </c>
      <c r="R220" s="3"/>
      <c r="S220" s="3">
        <f t="shared" si="42"/>
        <v>4.0113970367884246E-3</v>
      </c>
      <c r="T220" s="3">
        <v>0</v>
      </c>
      <c r="U220" s="7">
        <f t="shared" si="37"/>
        <v>0</v>
      </c>
      <c r="V220" s="7">
        <f t="shared" si="38"/>
        <v>0</v>
      </c>
      <c r="X220" s="3">
        <f t="shared" si="39"/>
        <v>14.28938443991043</v>
      </c>
      <c r="Y220" s="3">
        <f t="shared" si="40"/>
        <v>1.7988936365838156E-4</v>
      </c>
      <c r="Z220" s="3">
        <f t="shared" si="41"/>
        <v>1.209824091039493E-4</v>
      </c>
    </row>
    <row r="221" spans="1:26" x14ac:dyDescent="0.2">
      <c r="A221" s="4">
        <v>16</v>
      </c>
      <c r="B221">
        <v>6</v>
      </c>
      <c r="C221" s="119">
        <f t="shared" si="30"/>
        <v>1</v>
      </c>
      <c r="D221" s="115">
        <f>Ecosystem!X215</f>
        <v>104.50663523019735</v>
      </c>
      <c r="E221" s="115">
        <f>Ecosystem!AK215</f>
        <v>1E-3</v>
      </c>
      <c r="F221" s="117">
        <f>Ecosystem!BC215</f>
        <v>1E-3</v>
      </c>
      <c r="H221" s="3">
        <f t="shared" si="31"/>
        <v>14.289141491915361</v>
      </c>
      <c r="I221" s="3">
        <f t="shared" si="32"/>
        <v>1.7988936365838156E-4</v>
      </c>
      <c r="J221" s="3">
        <f t="shared" si="33"/>
        <v>1.209824091039493E-4</v>
      </c>
      <c r="K221" s="3"/>
      <c r="L221" s="3"/>
      <c r="M221" s="9">
        <f t="shared" si="34"/>
        <v>0.8</v>
      </c>
      <c r="N221" s="77">
        <f t="shared" si="43"/>
        <v>239.99984893255075</v>
      </c>
      <c r="O221" s="77">
        <f t="shared" si="35"/>
        <v>5.75645963706821E-3</v>
      </c>
      <c r="P221" s="131">
        <f t="shared" si="36"/>
        <v>3.8714370913263776E-3</v>
      </c>
      <c r="Q221" s="3">
        <f t="shared" si="44"/>
        <v>240.00947682927915</v>
      </c>
      <c r="R221" s="3"/>
      <c r="S221" s="3">
        <f t="shared" si="42"/>
        <v>4.0114652369510374E-3</v>
      </c>
      <c r="T221" s="3">
        <v>0</v>
      </c>
      <c r="U221" s="7">
        <f t="shared" si="37"/>
        <v>0</v>
      </c>
      <c r="V221" s="7">
        <f t="shared" si="38"/>
        <v>0</v>
      </c>
      <c r="X221" s="3">
        <f t="shared" si="39"/>
        <v>14.289141491915361</v>
      </c>
      <c r="Y221" s="3">
        <f t="shared" si="40"/>
        <v>1.7988936365838156E-4</v>
      </c>
      <c r="Z221" s="3">
        <f t="shared" si="41"/>
        <v>1.209824091039493E-4</v>
      </c>
    </row>
    <row r="222" spans="1:26" x14ac:dyDescent="0.2">
      <c r="A222" s="4">
        <v>16</v>
      </c>
      <c r="B222">
        <v>7</v>
      </c>
      <c r="C222" s="119">
        <f t="shared" si="30"/>
        <v>1</v>
      </c>
      <c r="D222" s="115">
        <f>Ecosystem!X216</f>
        <v>104.50483205017886</v>
      </c>
      <c r="E222" s="115">
        <f>Ecosystem!AK216</f>
        <v>1E-3</v>
      </c>
      <c r="F222" s="117">
        <f>Ecosystem!BC216</f>
        <v>1E-3</v>
      </c>
      <c r="H222" s="3">
        <f t="shared" si="31"/>
        <v>14.288894943986966</v>
      </c>
      <c r="I222" s="3">
        <f t="shared" si="32"/>
        <v>1.7988936365838156E-4</v>
      </c>
      <c r="J222" s="3">
        <f t="shared" si="33"/>
        <v>1.209824091039493E-4</v>
      </c>
      <c r="K222" s="3"/>
      <c r="L222" s="3"/>
      <c r="M222" s="9">
        <f t="shared" si="34"/>
        <v>0.8</v>
      </c>
      <c r="N222" s="77">
        <f t="shared" si="43"/>
        <v>239.99570792340734</v>
      </c>
      <c r="O222" s="77">
        <f t="shared" si="35"/>
        <v>5.75645963706821E-3</v>
      </c>
      <c r="P222" s="131">
        <f t="shared" si="36"/>
        <v>3.8714370913263776E-3</v>
      </c>
      <c r="Q222" s="3">
        <f t="shared" si="44"/>
        <v>240.00533582013574</v>
      </c>
      <c r="R222" s="3"/>
      <c r="S222" s="3">
        <f t="shared" si="42"/>
        <v>4.0115344500548543E-3</v>
      </c>
      <c r="T222" s="3">
        <v>0</v>
      </c>
      <c r="U222" s="7">
        <f t="shared" si="37"/>
        <v>0</v>
      </c>
      <c r="V222" s="7">
        <f t="shared" si="38"/>
        <v>0</v>
      </c>
      <c r="X222" s="3">
        <f t="shared" si="39"/>
        <v>14.288894943986966</v>
      </c>
      <c r="Y222" s="3">
        <f t="shared" si="40"/>
        <v>1.7988936365838156E-4</v>
      </c>
      <c r="Z222" s="3">
        <f t="shared" si="41"/>
        <v>1.209824091039493E-4</v>
      </c>
    </row>
    <row r="223" spans="1:26" x14ac:dyDescent="0.2">
      <c r="A223" s="4">
        <v>16</v>
      </c>
      <c r="B223">
        <v>8</v>
      </c>
      <c r="C223" s="119">
        <f t="shared" si="30"/>
        <v>1</v>
      </c>
      <c r="D223" s="115">
        <f>Ecosystem!X217</f>
        <v>104.50302420723112</v>
      </c>
      <c r="E223" s="115">
        <f>Ecosystem!AK217</f>
        <v>1E-3</v>
      </c>
      <c r="F223" s="117">
        <f>Ecosystem!BC217</f>
        <v>1E-3</v>
      </c>
      <c r="H223" s="3">
        <f t="shared" si="31"/>
        <v>14.288647758498518</v>
      </c>
      <c r="I223" s="3">
        <f t="shared" si="32"/>
        <v>1.7988936365838156E-4</v>
      </c>
      <c r="J223" s="3">
        <f t="shared" si="33"/>
        <v>1.209824091039493E-4</v>
      </c>
      <c r="K223" s="3"/>
      <c r="L223" s="3"/>
      <c r="M223" s="9">
        <f t="shared" si="34"/>
        <v>0.8</v>
      </c>
      <c r="N223" s="77">
        <f t="shared" si="43"/>
        <v>239.99155620583079</v>
      </c>
      <c r="O223" s="77">
        <f t="shared" si="35"/>
        <v>5.75645963706821E-3</v>
      </c>
      <c r="P223" s="131">
        <f t="shared" si="36"/>
        <v>3.8714370913263776E-3</v>
      </c>
      <c r="Q223" s="3">
        <f t="shared" si="44"/>
        <v>240.00118410255919</v>
      </c>
      <c r="R223" s="3"/>
      <c r="S223" s="3">
        <f t="shared" si="42"/>
        <v>4.0116038445378336E-3</v>
      </c>
      <c r="T223" s="3">
        <v>0</v>
      </c>
      <c r="U223" s="7">
        <f t="shared" si="37"/>
        <v>0</v>
      </c>
      <c r="V223" s="7">
        <f t="shared" si="38"/>
        <v>0</v>
      </c>
      <c r="X223" s="3">
        <f t="shared" si="39"/>
        <v>14.288647758498518</v>
      </c>
      <c r="Y223" s="3">
        <f t="shared" si="40"/>
        <v>1.7988936365838156E-4</v>
      </c>
      <c r="Z223" s="3">
        <f t="shared" si="41"/>
        <v>1.209824091039493E-4</v>
      </c>
    </row>
    <row r="224" spans="1:26" x14ac:dyDescent="0.2">
      <c r="A224" s="4">
        <v>16</v>
      </c>
      <c r="B224">
        <v>9</v>
      </c>
      <c r="C224" s="119">
        <f t="shared" si="30"/>
        <v>1</v>
      </c>
      <c r="D224" s="115">
        <f>Ecosystem!X218</f>
        <v>104.5012675917116</v>
      </c>
      <c r="E224" s="115">
        <f>Ecosystem!AK218</f>
        <v>1E-3</v>
      </c>
      <c r="F224" s="117">
        <f>Ecosystem!BC218</f>
        <v>1E-3</v>
      </c>
      <c r="H224" s="3">
        <f t="shared" si="31"/>
        <v>14.288407577311457</v>
      </c>
      <c r="I224" s="3">
        <f t="shared" si="32"/>
        <v>1.7988936365838156E-4</v>
      </c>
      <c r="J224" s="3">
        <f t="shared" si="33"/>
        <v>1.209824091039493E-4</v>
      </c>
      <c r="K224" s="3"/>
      <c r="L224" s="3"/>
      <c r="M224" s="9">
        <f t="shared" si="34"/>
        <v>0.8</v>
      </c>
      <c r="N224" s="77">
        <f t="shared" si="43"/>
        <v>239.98752213222016</v>
      </c>
      <c r="O224" s="77">
        <f t="shared" si="35"/>
        <v>5.75645963706821E-3</v>
      </c>
      <c r="P224" s="131">
        <f t="shared" si="36"/>
        <v>3.8714370913263776E-3</v>
      </c>
      <c r="Q224" s="3">
        <f t="shared" si="44"/>
        <v>239.99715002894857</v>
      </c>
      <c r="R224" s="3"/>
      <c r="S224" s="3">
        <f t="shared" si="42"/>
        <v>4.0116712749435849E-3</v>
      </c>
      <c r="T224" s="3">
        <v>0</v>
      </c>
      <c r="U224" s="7">
        <f t="shared" si="37"/>
        <v>0</v>
      </c>
      <c r="V224" s="7">
        <f t="shared" si="38"/>
        <v>0</v>
      </c>
      <c r="X224" s="3">
        <f t="shared" si="39"/>
        <v>14.288407577311457</v>
      </c>
      <c r="Y224" s="3">
        <f t="shared" si="40"/>
        <v>1.7988936365838156E-4</v>
      </c>
      <c r="Z224" s="3">
        <f t="shared" si="41"/>
        <v>1.209824091039493E-4</v>
      </c>
    </row>
    <row r="225" spans="1:26" x14ac:dyDescent="0.2">
      <c r="A225" s="4">
        <v>16</v>
      </c>
      <c r="B225">
        <v>10</v>
      </c>
      <c r="C225" s="119">
        <f t="shared" si="30"/>
        <v>1</v>
      </c>
      <c r="D225" s="115">
        <f>Ecosystem!X219</f>
        <v>104.49962445123271</v>
      </c>
      <c r="E225" s="115">
        <f>Ecosystem!AK219</f>
        <v>1E-3</v>
      </c>
      <c r="F225" s="117">
        <f>Ecosystem!BC219</f>
        <v>1E-3</v>
      </c>
      <c r="H225" s="3">
        <f t="shared" si="31"/>
        <v>14.288182911511603</v>
      </c>
      <c r="I225" s="3">
        <f t="shared" si="32"/>
        <v>1.7988936365838156E-4</v>
      </c>
      <c r="J225" s="3">
        <f t="shared" si="33"/>
        <v>1.209824091039493E-4</v>
      </c>
      <c r="K225" s="3"/>
      <c r="L225" s="3"/>
      <c r="M225" s="9">
        <f t="shared" si="34"/>
        <v>0.8</v>
      </c>
      <c r="N225" s="77">
        <f t="shared" si="43"/>
        <v>239.98374865443245</v>
      </c>
      <c r="O225" s="77">
        <f t="shared" si="35"/>
        <v>5.75645963706821E-3</v>
      </c>
      <c r="P225" s="131">
        <f t="shared" si="36"/>
        <v>3.8714370913263776E-3</v>
      </c>
      <c r="Q225" s="3">
        <f t="shared" si="44"/>
        <v>239.99337655116085</v>
      </c>
      <c r="R225" s="3"/>
      <c r="S225" s="3">
        <f t="shared" si="42"/>
        <v>4.0117343514862172E-3</v>
      </c>
      <c r="T225" s="3">
        <v>0</v>
      </c>
      <c r="U225" s="7">
        <f t="shared" si="37"/>
        <v>0</v>
      </c>
      <c r="V225" s="7">
        <f t="shared" si="38"/>
        <v>0</v>
      </c>
      <c r="X225" s="3">
        <f t="shared" si="39"/>
        <v>14.288182911511603</v>
      </c>
      <c r="Y225" s="3">
        <f t="shared" si="40"/>
        <v>1.7988936365838156E-4</v>
      </c>
      <c r="Z225" s="3">
        <f t="shared" si="41"/>
        <v>1.209824091039493E-4</v>
      </c>
    </row>
    <row r="226" spans="1:26" x14ac:dyDescent="0.2">
      <c r="A226" s="4">
        <v>16</v>
      </c>
      <c r="B226">
        <v>11</v>
      </c>
      <c r="C226" s="119">
        <f t="shared" si="30"/>
        <v>1</v>
      </c>
      <c r="D226" s="115">
        <f>Ecosystem!X220</f>
        <v>104.49813410465634</v>
      </c>
      <c r="E226" s="115">
        <f>Ecosystem!AK220</f>
        <v>1E-3</v>
      </c>
      <c r="F226" s="117">
        <f>Ecosystem!BC220</f>
        <v>1E-3</v>
      </c>
      <c r="H226" s="3">
        <f t="shared" si="31"/>
        <v>14.287979137147854</v>
      </c>
      <c r="I226" s="3">
        <f t="shared" si="32"/>
        <v>1.7988936365838156E-4</v>
      </c>
      <c r="J226" s="3">
        <f t="shared" si="33"/>
        <v>1.209824091039493E-4</v>
      </c>
      <c r="K226" s="3"/>
      <c r="L226" s="3"/>
      <c r="M226" s="9">
        <f t="shared" si="34"/>
        <v>1</v>
      </c>
      <c r="N226" s="77">
        <f t="shared" si="43"/>
        <v>299.97540758546234</v>
      </c>
      <c r="O226" s="77">
        <f t="shared" si="35"/>
        <v>7.1955745463352623E-3</v>
      </c>
      <c r="P226" s="131">
        <f t="shared" si="36"/>
        <v>4.8392963641579719E-3</v>
      </c>
      <c r="Q226" s="3">
        <f t="shared" si="44"/>
        <v>299.98744245637283</v>
      </c>
      <c r="R226" s="3"/>
      <c r="S226" s="3">
        <f t="shared" si="42"/>
        <v>4.0117915643230516E-3</v>
      </c>
      <c r="T226" s="3">
        <v>0</v>
      </c>
      <c r="U226" s="7">
        <f t="shared" si="37"/>
        <v>0</v>
      </c>
      <c r="V226" s="7">
        <f t="shared" si="38"/>
        <v>0</v>
      </c>
      <c r="X226" s="3">
        <f t="shared" si="39"/>
        <v>14.287979137147854</v>
      </c>
      <c r="Y226" s="3">
        <f t="shared" si="40"/>
        <v>1.7988936365838156E-4</v>
      </c>
      <c r="Z226" s="3">
        <f t="shared" si="41"/>
        <v>1.209824091039493E-4</v>
      </c>
    </row>
    <row r="227" spans="1:26" x14ac:dyDescent="0.2">
      <c r="A227" s="5">
        <v>16</v>
      </c>
      <c r="B227" s="2">
        <v>12</v>
      </c>
      <c r="C227" s="119">
        <f t="shared" si="30"/>
        <v>1</v>
      </c>
      <c r="D227" s="115">
        <f>Ecosystem!X221</f>
        <v>104.49679529935852</v>
      </c>
      <c r="E227" s="115">
        <f>Ecosystem!AK221</f>
        <v>1E-3</v>
      </c>
      <c r="F227" s="117">
        <f>Ecosystem!BC221</f>
        <v>1E-3</v>
      </c>
      <c r="H227" s="3">
        <f t="shared" si="31"/>
        <v>14.287796082949539</v>
      </c>
      <c r="I227" s="3">
        <f t="shared" si="32"/>
        <v>1.7988936365838156E-4</v>
      </c>
      <c r="J227" s="3">
        <f t="shared" si="33"/>
        <v>1.209824091039493E-4</v>
      </c>
      <c r="K227" s="3"/>
      <c r="L227" s="3"/>
      <c r="M227" s="9">
        <f t="shared" si="34"/>
        <v>1</v>
      </c>
      <c r="N227" s="77">
        <f t="shared" si="43"/>
        <v>299.9715643717214</v>
      </c>
      <c r="O227" s="77">
        <f t="shared" si="35"/>
        <v>7.1955745463352623E-3</v>
      </c>
      <c r="P227" s="131">
        <f t="shared" si="36"/>
        <v>4.8392963641579719E-3</v>
      </c>
      <c r="Q227" s="3">
        <f t="shared" si="44"/>
        <v>299.9835992426319</v>
      </c>
      <c r="R227" s="3"/>
      <c r="S227" s="3">
        <f t="shared" si="42"/>
        <v>4.0118429610410877E-3</v>
      </c>
      <c r="T227" s="3">
        <v>0</v>
      </c>
      <c r="U227" s="7">
        <f t="shared" si="37"/>
        <v>0</v>
      </c>
      <c r="V227" s="7">
        <f t="shared" si="38"/>
        <v>0</v>
      </c>
      <c r="X227" s="3">
        <f t="shared" si="39"/>
        <v>14.287796082949539</v>
      </c>
      <c r="Y227" s="3">
        <f t="shared" si="40"/>
        <v>1.7988936365838156E-4</v>
      </c>
      <c r="Z227" s="3">
        <f t="shared" si="41"/>
        <v>1.209824091039493E-4</v>
      </c>
    </row>
    <row r="228" spans="1:26" x14ac:dyDescent="0.2">
      <c r="A228" s="3">
        <v>17</v>
      </c>
      <c r="B228">
        <v>1</v>
      </c>
      <c r="C228" s="119">
        <f t="shared" ref="C228:C275" si="45">VLOOKUP(B228,$I$5:$J$16,2)</f>
        <v>1</v>
      </c>
      <c r="D228" s="115">
        <f>Ecosystem!X222</f>
        <v>104.49556747891111</v>
      </c>
      <c r="E228" s="115">
        <f>Ecosystem!AK222</f>
        <v>1E-3</v>
      </c>
      <c r="F228" s="117">
        <f>Ecosystem!BC222</f>
        <v>1E-3</v>
      </c>
      <c r="H228" s="3">
        <f t="shared" ref="H228:H275" si="46">$C228*($B$5*$B$6*$B$7)*$B$9*$B$24*D228</f>
        <v>14.287628203655933</v>
      </c>
      <c r="I228" s="3">
        <f t="shared" ref="I228:I275" si="47">$C228*($B$5*$B$6*$B$7)*$B$9*$B$25*E228</f>
        <v>1.7988936365838156E-4</v>
      </c>
      <c r="J228" s="3">
        <f t="shared" ref="J228:J275" si="48">$C228*($B$5*$B$6*$B$7)*$B$9*$B$26*F228</f>
        <v>1.209824091039493E-4</v>
      </c>
      <c r="K228" s="3"/>
      <c r="L228" s="3"/>
      <c r="M228" s="9">
        <f t="shared" ref="M228:M275" si="49">IF(VLOOKUP(B228,$I$5:$L$16,4)=1,1,$O$12)</f>
        <v>1</v>
      </c>
      <c r="N228" s="77">
        <f t="shared" si="43"/>
        <v>299.96803975434614</v>
      </c>
      <c r="O228" s="77">
        <f t="shared" ref="O228:O275" si="50">I228*$O$9*M228</f>
        <v>7.1955745463352623E-3</v>
      </c>
      <c r="P228" s="131">
        <f t="shared" ref="P228:P275" si="51">J228*$O$10*M228</f>
        <v>4.8392963641579719E-3</v>
      </c>
      <c r="Q228" s="3">
        <f t="shared" si="44"/>
        <v>299.98007462525663</v>
      </c>
      <c r="R228" s="3"/>
      <c r="S228" s="3">
        <f t="shared" si="42"/>
        <v>4.0118900982098644E-3</v>
      </c>
      <c r="T228" s="3">
        <v>0</v>
      </c>
      <c r="U228" s="7">
        <f t="shared" ref="U228:U275" si="52">E228*$B$15*$B$14/12</f>
        <v>0</v>
      </c>
      <c r="V228" s="7">
        <f t="shared" ref="V228:V275" si="53">F228*$B$15*$B$14/12</f>
        <v>0</v>
      </c>
      <c r="X228" s="3">
        <f t="shared" ref="X228:X275" si="54">H228+T228</f>
        <v>14.287628203655933</v>
      </c>
      <c r="Y228" s="3">
        <f t="shared" ref="Y228:Y275" si="55">I228+U228</f>
        <v>1.7988936365838156E-4</v>
      </c>
      <c r="Z228" s="3">
        <f t="shared" ref="Z228:Z275" si="56">J228+V228</f>
        <v>1.209824091039493E-4</v>
      </c>
    </row>
    <row r="229" spans="1:26" x14ac:dyDescent="0.2">
      <c r="A229" s="3">
        <v>17</v>
      </c>
      <c r="B229">
        <v>2</v>
      </c>
      <c r="C229" s="119">
        <f t="shared" si="45"/>
        <v>1</v>
      </c>
      <c r="D229" s="115">
        <f>Ecosystem!X223</f>
        <v>104.49438948750895</v>
      </c>
      <c r="E229" s="115">
        <f>Ecosystem!AK223</f>
        <v>1E-3</v>
      </c>
      <c r="F229" s="117">
        <f>Ecosystem!BC223</f>
        <v>1E-3</v>
      </c>
      <c r="H229" s="3">
        <f t="shared" si="46"/>
        <v>14.287467137463487</v>
      </c>
      <c r="I229" s="3">
        <f t="shared" si="47"/>
        <v>1.7988936365838156E-4</v>
      </c>
      <c r="J229" s="3">
        <f t="shared" si="48"/>
        <v>1.209824091039493E-4</v>
      </c>
      <c r="K229" s="3"/>
      <c r="L229" s="3"/>
      <c r="M229" s="9">
        <f t="shared" si="49"/>
        <v>1</v>
      </c>
      <c r="N229" s="77">
        <f t="shared" si="43"/>
        <v>299.96465817768905</v>
      </c>
      <c r="O229" s="77">
        <f t="shared" si="50"/>
        <v>7.1955745463352623E-3</v>
      </c>
      <c r="P229" s="131">
        <f t="shared" si="51"/>
        <v>4.8392963641579719E-3</v>
      </c>
      <c r="Q229" s="3">
        <f t="shared" si="44"/>
        <v>299.97669304859954</v>
      </c>
      <c r="R229" s="3"/>
      <c r="S229" s="3">
        <f t="shared" ref="S229:S275" si="57">100*SUM(O229:P229)/Q229</f>
        <v>4.0119353234364281E-3</v>
      </c>
      <c r="T229" s="3">
        <v>0</v>
      </c>
      <c r="U229" s="7">
        <f t="shared" si="52"/>
        <v>0</v>
      </c>
      <c r="V229" s="7">
        <f t="shared" si="53"/>
        <v>0</v>
      </c>
      <c r="X229" s="3">
        <f t="shared" si="54"/>
        <v>14.287467137463487</v>
      </c>
      <c r="Y229" s="3">
        <f t="shared" si="55"/>
        <v>1.7988936365838156E-4</v>
      </c>
      <c r="Z229" s="3">
        <f t="shared" si="56"/>
        <v>1.209824091039493E-4</v>
      </c>
    </row>
    <row r="230" spans="1:26" x14ac:dyDescent="0.2">
      <c r="A230" s="3">
        <v>17</v>
      </c>
      <c r="B230">
        <v>3</v>
      </c>
      <c r="C230" s="119">
        <f t="shared" si="45"/>
        <v>1</v>
      </c>
      <c r="D230" s="115">
        <f>Ecosystem!X224</f>
        <v>104.49320656922049</v>
      </c>
      <c r="E230" s="115">
        <f>Ecosystem!AK224</f>
        <v>1E-3</v>
      </c>
      <c r="F230" s="117">
        <f>Ecosystem!BC224</f>
        <v>1E-3</v>
      </c>
      <c r="H230" s="3">
        <f t="shared" si="46"/>
        <v>14.287305397620271</v>
      </c>
      <c r="I230" s="3">
        <f t="shared" si="47"/>
        <v>1.7988936365838156E-4</v>
      </c>
      <c r="J230" s="3">
        <f t="shared" si="48"/>
        <v>1.209824091039493E-4</v>
      </c>
      <c r="K230" s="3"/>
      <c r="L230" s="3"/>
      <c r="M230" s="9">
        <f t="shared" si="49"/>
        <v>0.8</v>
      </c>
      <c r="N230" s="77">
        <f t="shared" ref="N230:N275" si="58">H230*$O$8*M230</f>
        <v>239.96900996621417</v>
      </c>
      <c r="O230" s="77">
        <f t="shared" si="50"/>
        <v>5.75645963706821E-3</v>
      </c>
      <c r="P230" s="131">
        <f t="shared" si="51"/>
        <v>3.8714370913263776E-3</v>
      </c>
      <c r="Q230" s="3">
        <f t="shared" ref="Q230:Q275" si="59">SUM(N230:P230)</f>
        <v>239.97863786294258</v>
      </c>
      <c r="R230" s="3"/>
      <c r="S230" s="3">
        <f t="shared" si="57"/>
        <v>4.0119807388411402E-3</v>
      </c>
      <c r="T230" s="3">
        <v>0</v>
      </c>
      <c r="U230" s="7">
        <f t="shared" si="52"/>
        <v>0</v>
      </c>
      <c r="V230" s="7">
        <f t="shared" si="53"/>
        <v>0</v>
      </c>
      <c r="X230" s="3">
        <f t="shared" si="54"/>
        <v>14.287305397620271</v>
      </c>
      <c r="Y230" s="3">
        <f t="shared" si="55"/>
        <v>1.7988936365838156E-4</v>
      </c>
      <c r="Z230" s="3">
        <f t="shared" si="56"/>
        <v>1.209824091039493E-4</v>
      </c>
    </row>
    <row r="231" spans="1:26" x14ac:dyDescent="0.2">
      <c r="A231" s="3">
        <v>17</v>
      </c>
      <c r="B231">
        <v>4</v>
      </c>
      <c r="C231" s="119">
        <f t="shared" si="45"/>
        <v>1</v>
      </c>
      <c r="D231" s="115">
        <f>Ecosystem!X225</f>
        <v>104.49199327676216</v>
      </c>
      <c r="E231" s="115">
        <f>Ecosystem!AK225</f>
        <v>1E-3</v>
      </c>
      <c r="F231" s="117">
        <f>Ecosystem!BC225</f>
        <v>1E-3</v>
      </c>
      <c r="H231" s="3">
        <f t="shared" si="46"/>
        <v>14.287139504731556</v>
      </c>
      <c r="I231" s="3">
        <f t="shared" si="47"/>
        <v>1.7988936365838156E-4</v>
      </c>
      <c r="J231" s="3">
        <f t="shared" si="48"/>
        <v>1.209824091039493E-4</v>
      </c>
      <c r="K231" s="3"/>
      <c r="L231" s="3"/>
      <c r="M231" s="9">
        <f t="shared" si="49"/>
        <v>0.8</v>
      </c>
      <c r="N231" s="77">
        <f t="shared" si="58"/>
        <v>239.96622363589105</v>
      </c>
      <c r="O231" s="77">
        <f t="shared" si="50"/>
        <v>5.75645963706821E-3</v>
      </c>
      <c r="P231" s="131">
        <f t="shared" si="51"/>
        <v>3.8714370913263776E-3</v>
      </c>
      <c r="Q231" s="3">
        <f t="shared" si="59"/>
        <v>239.97585153261946</v>
      </c>
      <c r="R231" s="3"/>
      <c r="S231" s="3">
        <f t="shared" si="57"/>
        <v>4.0120273214598375E-3</v>
      </c>
      <c r="T231" s="3">
        <v>0</v>
      </c>
      <c r="U231" s="7">
        <f t="shared" si="52"/>
        <v>0</v>
      </c>
      <c r="V231" s="7">
        <f t="shared" si="53"/>
        <v>0</v>
      </c>
      <c r="X231" s="3">
        <f t="shared" si="54"/>
        <v>14.287139504731556</v>
      </c>
      <c r="Y231" s="3">
        <f t="shared" si="55"/>
        <v>1.7988936365838156E-4</v>
      </c>
      <c r="Z231" s="3">
        <f t="shared" si="56"/>
        <v>1.209824091039493E-4</v>
      </c>
    </row>
    <row r="232" spans="1:26" x14ac:dyDescent="0.2">
      <c r="A232" s="3">
        <v>17</v>
      </c>
      <c r="B232">
        <v>5</v>
      </c>
      <c r="C232" s="119">
        <f t="shared" si="45"/>
        <v>1</v>
      </c>
      <c r="D232" s="115">
        <f>Ecosystem!X226</f>
        <v>104.49076231525147</v>
      </c>
      <c r="E232" s="115">
        <f>Ecosystem!AK226</f>
        <v>1E-3</v>
      </c>
      <c r="F232" s="117">
        <f>Ecosystem!BC226</f>
        <v>1E-3</v>
      </c>
      <c r="H232" s="3">
        <f t="shared" si="46"/>
        <v>14.286971195961893</v>
      </c>
      <c r="I232" s="3">
        <f t="shared" si="47"/>
        <v>1.7988936365838156E-4</v>
      </c>
      <c r="J232" s="3">
        <f t="shared" si="48"/>
        <v>1.209824091039493E-4</v>
      </c>
      <c r="K232" s="3"/>
      <c r="L232" s="3"/>
      <c r="M232" s="9">
        <f t="shared" si="49"/>
        <v>0.8</v>
      </c>
      <c r="N232" s="77">
        <f t="shared" si="58"/>
        <v>239.9633967285281</v>
      </c>
      <c r="O232" s="77">
        <f t="shared" si="50"/>
        <v>5.75645963706821E-3</v>
      </c>
      <c r="P232" s="131">
        <f t="shared" si="51"/>
        <v>3.8714370913263776E-3</v>
      </c>
      <c r="Q232" s="3">
        <f t="shared" si="59"/>
        <v>239.9730246252565</v>
      </c>
      <c r="R232" s="3"/>
      <c r="S232" s="3">
        <f t="shared" si="57"/>
        <v>4.0120745835618716E-3</v>
      </c>
      <c r="T232" s="3">
        <v>0</v>
      </c>
      <c r="U232" s="7">
        <f t="shared" si="52"/>
        <v>0</v>
      </c>
      <c r="V232" s="7">
        <f t="shared" si="53"/>
        <v>0</v>
      </c>
      <c r="X232" s="3">
        <f t="shared" si="54"/>
        <v>14.286971195961893</v>
      </c>
      <c r="Y232" s="3">
        <f t="shared" si="55"/>
        <v>1.7988936365838156E-4</v>
      </c>
      <c r="Z232" s="3">
        <f t="shared" si="56"/>
        <v>1.209824091039493E-4</v>
      </c>
    </row>
    <row r="233" spans="1:26" x14ac:dyDescent="0.2">
      <c r="A233" s="3">
        <v>17</v>
      </c>
      <c r="B233">
        <v>6</v>
      </c>
      <c r="C233" s="119">
        <f t="shared" si="45"/>
        <v>1</v>
      </c>
      <c r="D233" s="115">
        <f>Ecosystem!X227</f>
        <v>104.48955606997326</v>
      </c>
      <c r="E233" s="115">
        <f>Ecosystem!AK227</f>
        <v>1E-3</v>
      </c>
      <c r="F233" s="117">
        <f>Ecosystem!BC227</f>
        <v>1E-3</v>
      </c>
      <c r="H233" s="3">
        <f t="shared" si="46"/>
        <v>14.286806266630695</v>
      </c>
      <c r="I233" s="3">
        <f t="shared" si="47"/>
        <v>1.7988936365838156E-4</v>
      </c>
      <c r="J233" s="3">
        <f t="shared" si="48"/>
        <v>1.209824091039493E-4</v>
      </c>
      <c r="K233" s="3"/>
      <c r="L233" s="3"/>
      <c r="M233" s="9">
        <f t="shared" si="49"/>
        <v>0.8</v>
      </c>
      <c r="N233" s="77">
        <f t="shared" si="58"/>
        <v>239.96062658207848</v>
      </c>
      <c r="O233" s="77">
        <f t="shared" si="50"/>
        <v>5.75645963706821E-3</v>
      </c>
      <c r="P233" s="131">
        <f t="shared" si="51"/>
        <v>3.8714370913263776E-3</v>
      </c>
      <c r="Q233" s="3">
        <f t="shared" si="59"/>
        <v>239.97025447880688</v>
      </c>
      <c r="R233" s="3"/>
      <c r="S233" s="3">
        <f t="shared" si="57"/>
        <v>4.0121208977777212E-3</v>
      </c>
      <c r="T233" s="3">
        <v>0</v>
      </c>
      <c r="U233" s="7">
        <f t="shared" si="52"/>
        <v>0</v>
      </c>
      <c r="V233" s="7">
        <f t="shared" si="53"/>
        <v>0</v>
      </c>
      <c r="X233" s="3">
        <f t="shared" si="54"/>
        <v>14.286806266630695</v>
      </c>
      <c r="Y233" s="3">
        <f t="shared" si="55"/>
        <v>1.7988936365838156E-4</v>
      </c>
      <c r="Z233" s="3">
        <f t="shared" si="56"/>
        <v>1.209824091039493E-4</v>
      </c>
    </row>
    <row r="234" spans="1:26" x14ac:dyDescent="0.2">
      <c r="A234" s="3">
        <v>17</v>
      </c>
      <c r="B234">
        <v>7</v>
      </c>
      <c r="C234" s="119">
        <f t="shared" si="45"/>
        <v>1</v>
      </c>
      <c r="D234" s="115">
        <f>Ecosystem!X228</f>
        <v>104.48842541008506</v>
      </c>
      <c r="E234" s="115">
        <f>Ecosystem!AK228</f>
        <v>1E-3</v>
      </c>
      <c r="F234" s="117">
        <f>Ecosystem!BC228</f>
        <v>1E-3</v>
      </c>
      <c r="H234" s="3">
        <f t="shared" si="46"/>
        <v>14.286651672053171</v>
      </c>
      <c r="I234" s="3">
        <f t="shared" si="47"/>
        <v>1.7988936365838156E-4</v>
      </c>
      <c r="J234" s="3">
        <f t="shared" si="48"/>
        <v>1.209824091039493E-4</v>
      </c>
      <c r="K234" s="3"/>
      <c r="L234" s="3"/>
      <c r="M234" s="9">
        <f t="shared" si="49"/>
        <v>0.8</v>
      </c>
      <c r="N234" s="77">
        <f t="shared" si="58"/>
        <v>239.95803001773817</v>
      </c>
      <c r="O234" s="77">
        <f t="shared" si="50"/>
        <v>5.75645963706821E-3</v>
      </c>
      <c r="P234" s="131">
        <f t="shared" si="51"/>
        <v>3.8714370913263776E-3</v>
      </c>
      <c r="Q234" s="3">
        <f t="shared" si="59"/>
        <v>239.96765791446657</v>
      </c>
      <c r="R234" s="3"/>
      <c r="S234" s="3">
        <f t="shared" si="57"/>
        <v>4.0121643108365582E-3</v>
      </c>
      <c r="T234" s="3">
        <v>0</v>
      </c>
      <c r="U234" s="7">
        <f t="shared" si="52"/>
        <v>0</v>
      </c>
      <c r="V234" s="7">
        <f t="shared" si="53"/>
        <v>0</v>
      </c>
      <c r="X234" s="3">
        <f t="shared" si="54"/>
        <v>14.286651672053171</v>
      </c>
      <c r="Y234" s="3">
        <f t="shared" si="55"/>
        <v>1.7988936365838156E-4</v>
      </c>
      <c r="Z234" s="3">
        <f t="shared" si="56"/>
        <v>1.209824091039493E-4</v>
      </c>
    </row>
    <row r="235" spans="1:26" x14ac:dyDescent="0.2">
      <c r="A235" s="3">
        <v>17</v>
      </c>
      <c r="B235">
        <v>8</v>
      </c>
      <c r="C235" s="119">
        <f t="shared" si="45"/>
        <v>1</v>
      </c>
      <c r="D235" s="115">
        <f>Ecosystem!X229</f>
        <v>104.48740578646034</v>
      </c>
      <c r="E235" s="115">
        <f>Ecosystem!AK229</f>
        <v>1E-3</v>
      </c>
      <c r="F235" s="117">
        <f>Ecosystem!BC229</f>
        <v>1E-3</v>
      </c>
      <c r="H235" s="3">
        <f t="shared" si="46"/>
        <v>14.286512259410042</v>
      </c>
      <c r="I235" s="3">
        <f t="shared" si="47"/>
        <v>1.7988936365838156E-4</v>
      </c>
      <c r="J235" s="3">
        <f t="shared" si="48"/>
        <v>1.209824091039493E-4</v>
      </c>
      <c r="K235" s="3"/>
      <c r="L235" s="3"/>
      <c r="M235" s="9">
        <f t="shared" si="49"/>
        <v>0.8</v>
      </c>
      <c r="N235" s="77">
        <f t="shared" si="58"/>
        <v>239.95568844856066</v>
      </c>
      <c r="O235" s="77">
        <f t="shared" si="50"/>
        <v>5.75645963706821E-3</v>
      </c>
      <c r="P235" s="131">
        <f t="shared" si="51"/>
        <v>3.8714370913263776E-3</v>
      </c>
      <c r="Q235" s="3">
        <f t="shared" si="59"/>
        <v>239.96531634528907</v>
      </c>
      <c r="R235" s="3"/>
      <c r="S235" s="3">
        <f t="shared" si="57"/>
        <v>4.0122034613289228E-3</v>
      </c>
      <c r="T235" s="3">
        <v>0</v>
      </c>
      <c r="U235" s="7">
        <f t="shared" si="52"/>
        <v>0</v>
      </c>
      <c r="V235" s="7">
        <f t="shared" si="53"/>
        <v>0</v>
      </c>
      <c r="X235" s="3">
        <f t="shared" si="54"/>
        <v>14.286512259410042</v>
      </c>
      <c r="Y235" s="3">
        <f t="shared" si="55"/>
        <v>1.7988936365838156E-4</v>
      </c>
      <c r="Z235" s="3">
        <f t="shared" si="56"/>
        <v>1.209824091039493E-4</v>
      </c>
    </row>
    <row r="236" spans="1:26" x14ac:dyDescent="0.2">
      <c r="A236" s="3">
        <v>17</v>
      </c>
      <c r="B236">
        <v>9</v>
      </c>
      <c r="C236" s="119">
        <f t="shared" si="45"/>
        <v>1</v>
      </c>
      <c r="D236" s="115">
        <f>Ecosystem!X230</f>
        <v>104.48650136063911</v>
      </c>
      <c r="E236" s="115">
        <f>Ecosystem!AK230</f>
        <v>1E-3</v>
      </c>
      <c r="F236" s="117">
        <f>Ecosystem!BC230</f>
        <v>1E-3</v>
      </c>
      <c r="H236" s="3">
        <f t="shared" si="46"/>
        <v>14.286388597706647</v>
      </c>
      <c r="I236" s="3">
        <f t="shared" si="47"/>
        <v>1.7988936365838156E-4</v>
      </c>
      <c r="J236" s="3">
        <f t="shared" si="48"/>
        <v>1.209824091039493E-4</v>
      </c>
      <c r="K236" s="3"/>
      <c r="L236" s="3"/>
      <c r="M236" s="9">
        <f t="shared" si="49"/>
        <v>0.8</v>
      </c>
      <c r="N236" s="77">
        <f t="shared" si="58"/>
        <v>239.95361143153696</v>
      </c>
      <c r="O236" s="77">
        <f t="shared" si="50"/>
        <v>5.75645963706821E-3</v>
      </c>
      <c r="P236" s="131">
        <f t="shared" si="51"/>
        <v>3.8714370913263776E-3</v>
      </c>
      <c r="Q236" s="3">
        <f t="shared" si="59"/>
        <v>239.96323932826536</v>
      </c>
      <c r="R236" s="3"/>
      <c r="S236" s="3">
        <f t="shared" si="57"/>
        <v>4.0122381892102234E-3</v>
      </c>
      <c r="T236" s="3">
        <v>0</v>
      </c>
      <c r="U236" s="7">
        <f t="shared" si="52"/>
        <v>0</v>
      </c>
      <c r="V236" s="7">
        <f t="shared" si="53"/>
        <v>0</v>
      </c>
      <c r="X236" s="3">
        <f t="shared" si="54"/>
        <v>14.286388597706647</v>
      </c>
      <c r="Y236" s="3">
        <f t="shared" si="55"/>
        <v>1.7988936365838156E-4</v>
      </c>
      <c r="Z236" s="3">
        <f t="shared" si="56"/>
        <v>1.209824091039493E-4</v>
      </c>
    </row>
    <row r="237" spans="1:26" x14ac:dyDescent="0.2">
      <c r="A237" s="3">
        <v>17</v>
      </c>
      <c r="B237">
        <v>10</v>
      </c>
      <c r="C237" s="119">
        <f t="shared" si="45"/>
        <v>1</v>
      </c>
      <c r="D237" s="115">
        <f>Ecosystem!X231</f>
        <v>104.48568382177501</v>
      </c>
      <c r="E237" s="115">
        <f>Ecosystem!AK231</f>
        <v>1E-3</v>
      </c>
      <c r="F237" s="117">
        <f>Ecosystem!BC231</f>
        <v>1E-3</v>
      </c>
      <c r="H237" s="3">
        <f t="shared" si="46"/>
        <v>14.286276816014714</v>
      </c>
      <c r="I237" s="3">
        <f t="shared" si="47"/>
        <v>1.7988936365838156E-4</v>
      </c>
      <c r="J237" s="3">
        <f t="shared" si="48"/>
        <v>1.209824091039493E-4</v>
      </c>
      <c r="K237" s="3"/>
      <c r="L237" s="3"/>
      <c r="M237" s="9">
        <f t="shared" si="49"/>
        <v>0.8</v>
      </c>
      <c r="N237" s="77">
        <f t="shared" si="58"/>
        <v>239.95173395071052</v>
      </c>
      <c r="O237" s="77">
        <f t="shared" si="50"/>
        <v>5.75645963706821E-3</v>
      </c>
      <c r="P237" s="131">
        <f t="shared" si="51"/>
        <v>3.8714370913263776E-3</v>
      </c>
      <c r="Q237" s="3">
        <f t="shared" si="59"/>
        <v>239.96136184743892</v>
      </c>
      <c r="R237" s="3"/>
      <c r="S237" s="3">
        <f t="shared" si="57"/>
        <v>4.0122695813485801E-3</v>
      </c>
      <c r="T237" s="3">
        <v>0</v>
      </c>
      <c r="U237" s="7">
        <f t="shared" si="52"/>
        <v>0</v>
      </c>
      <c r="V237" s="7">
        <f t="shared" si="53"/>
        <v>0</v>
      </c>
      <c r="X237" s="3">
        <f t="shared" si="54"/>
        <v>14.286276816014714</v>
      </c>
      <c r="Y237" s="3">
        <f t="shared" si="55"/>
        <v>1.7988936365838156E-4</v>
      </c>
      <c r="Z237" s="3">
        <f t="shared" si="56"/>
        <v>1.209824091039493E-4</v>
      </c>
    </row>
    <row r="238" spans="1:26" x14ac:dyDescent="0.2">
      <c r="A238" s="3">
        <v>17</v>
      </c>
      <c r="B238">
        <v>11</v>
      </c>
      <c r="C238" s="119">
        <f t="shared" si="45"/>
        <v>1</v>
      </c>
      <c r="D238" s="115">
        <f>Ecosystem!X232</f>
        <v>104.48490571023197</v>
      </c>
      <c r="E238" s="115">
        <f>Ecosystem!AK232</f>
        <v>1E-3</v>
      </c>
      <c r="F238" s="117">
        <f>Ecosystem!BC232</f>
        <v>1E-3</v>
      </c>
      <c r="H238" s="3">
        <f t="shared" si="46"/>
        <v>14.286170425201245</v>
      </c>
      <c r="I238" s="3">
        <f t="shared" si="47"/>
        <v>1.7988936365838156E-4</v>
      </c>
      <c r="J238" s="3">
        <f t="shared" si="48"/>
        <v>1.209824091039493E-4</v>
      </c>
      <c r="K238" s="3"/>
      <c r="L238" s="3"/>
      <c r="M238" s="9">
        <f t="shared" si="49"/>
        <v>1</v>
      </c>
      <c r="N238" s="77">
        <f t="shared" si="58"/>
        <v>299.9374337685789</v>
      </c>
      <c r="O238" s="77">
        <f t="shared" si="50"/>
        <v>7.1955745463352623E-3</v>
      </c>
      <c r="P238" s="131">
        <f t="shared" si="51"/>
        <v>4.8392963641579719E-3</v>
      </c>
      <c r="Q238" s="3">
        <f t="shared" si="59"/>
        <v>299.9494686394894</v>
      </c>
      <c r="R238" s="3"/>
      <c r="S238" s="3">
        <f t="shared" si="57"/>
        <v>4.0122994599993767E-3</v>
      </c>
      <c r="T238" s="3">
        <v>0</v>
      </c>
      <c r="U238" s="7">
        <f t="shared" si="52"/>
        <v>0</v>
      </c>
      <c r="V238" s="7">
        <f t="shared" si="53"/>
        <v>0</v>
      </c>
      <c r="X238" s="3">
        <f t="shared" si="54"/>
        <v>14.286170425201245</v>
      </c>
      <c r="Y238" s="3">
        <f t="shared" si="55"/>
        <v>1.7988936365838156E-4</v>
      </c>
      <c r="Z238" s="3">
        <f t="shared" si="56"/>
        <v>1.209824091039493E-4</v>
      </c>
    </row>
    <row r="239" spans="1:26" x14ac:dyDescent="0.2">
      <c r="A239" s="1">
        <v>17</v>
      </c>
      <c r="B239" s="2">
        <v>12</v>
      </c>
      <c r="C239" s="119">
        <f t="shared" si="45"/>
        <v>1</v>
      </c>
      <c r="D239" s="115">
        <f>Ecosystem!X233</f>
        <v>104.48412163607945</v>
      </c>
      <c r="E239" s="115">
        <f>Ecosystem!AK233</f>
        <v>1E-3</v>
      </c>
      <c r="F239" s="117">
        <f>Ecosystem!BC233</f>
        <v>1E-3</v>
      </c>
      <c r="H239" s="3">
        <f t="shared" si="46"/>
        <v>14.286063219123077</v>
      </c>
      <c r="I239" s="3">
        <f t="shared" si="47"/>
        <v>1.7988936365838156E-4</v>
      </c>
      <c r="J239" s="3">
        <f t="shared" si="48"/>
        <v>1.209824091039493E-4</v>
      </c>
      <c r="K239" s="3"/>
      <c r="L239" s="3"/>
      <c r="M239" s="9">
        <f t="shared" si="49"/>
        <v>1</v>
      </c>
      <c r="N239" s="77">
        <f t="shared" si="58"/>
        <v>299.93518298232806</v>
      </c>
      <c r="O239" s="77">
        <f t="shared" si="50"/>
        <v>7.1955745463352623E-3</v>
      </c>
      <c r="P239" s="131">
        <f t="shared" si="51"/>
        <v>4.8392963641579719E-3</v>
      </c>
      <c r="Q239" s="3">
        <f t="shared" si="59"/>
        <v>299.94721785323856</v>
      </c>
      <c r="R239" s="3"/>
      <c r="S239" s="3">
        <f t="shared" si="57"/>
        <v>4.0123295680581329E-3</v>
      </c>
      <c r="T239" s="3">
        <v>0</v>
      </c>
      <c r="U239" s="7">
        <f t="shared" si="52"/>
        <v>0</v>
      </c>
      <c r="V239" s="7">
        <f t="shared" si="53"/>
        <v>0</v>
      </c>
      <c r="X239" s="3">
        <f t="shared" si="54"/>
        <v>14.286063219123077</v>
      </c>
      <c r="Y239" s="3">
        <f t="shared" si="55"/>
        <v>1.7988936365838156E-4</v>
      </c>
      <c r="Z239" s="3">
        <f t="shared" si="56"/>
        <v>1.209824091039493E-4</v>
      </c>
    </row>
    <row r="240" spans="1:26" x14ac:dyDescent="0.2">
      <c r="A240" s="4">
        <v>18</v>
      </c>
      <c r="B240">
        <v>1</v>
      </c>
      <c r="C240" s="119">
        <f t="shared" si="45"/>
        <v>1</v>
      </c>
      <c r="D240" s="115">
        <f>Ecosystem!X234</f>
        <v>104.48330759289919</v>
      </c>
      <c r="E240" s="115">
        <f>Ecosystem!AK234</f>
        <v>1E-3</v>
      </c>
      <c r="F240" s="117">
        <f>Ecosystem!BC234</f>
        <v>1E-3</v>
      </c>
      <c r="H240" s="3">
        <f t="shared" si="46"/>
        <v>14.2859519153943</v>
      </c>
      <c r="I240" s="3">
        <f t="shared" si="47"/>
        <v>1.7988936365838156E-4</v>
      </c>
      <c r="J240" s="3">
        <f t="shared" si="48"/>
        <v>1.209824091039493E-4</v>
      </c>
      <c r="K240" s="3"/>
      <c r="L240" s="3"/>
      <c r="M240" s="9">
        <f t="shared" si="49"/>
        <v>1</v>
      </c>
      <c r="N240" s="77">
        <f t="shared" si="58"/>
        <v>299.93284616610754</v>
      </c>
      <c r="O240" s="77">
        <f t="shared" si="50"/>
        <v>7.1955745463352623E-3</v>
      </c>
      <c r="P240" s="131">
        <f t="shared" si="51"/>
        <v>4.8392963641579719E-3</v>
      </c>
      <c r="Q240" s="3">
        <f t="shared" si="59"/>
        <v>299.94488103701804</v>
      </c>
      <c r="R240" s="3"/>
      <c r="S240" s="3">
        <f t="shared" si="57"/>
        <v>4.0123608273907952E-3</v>
      </c>
      <c r="T240" s="3">
        <v>0</v>
      </c>
      <c r="U240" s="7">
        <f t="shared" si="52"/>
        <v>0</v>
      </c>
      <c r="V240" s="7">
        <f t="shared" si="53"/>
        <v>0</v>
      </c>
      <c r="X240" s="3">
        <f t="shared" si="54"/>
        <v>14.2859519153943</v>
      </c>
      <c r="Y240" s="3">
        <f t="shared" si="55"/>
        <v>1.7988936365838156E-4</v>
      </c>
      <c r="Z240" s="3">
        <f t="shared" si="56"/>
        <v>1.209824091039493E-4</v>
      </c>
    </row>
    <row r="241" spans="1:26" x14ac:dyDescent="0.2">
      <c r="A241" s="4">
        <v>18</v>
      </c>
      <c r="B241">
        <v>2</v>
      </c>
      <c r="C241" s="119">
        <f t="shared" si="45"/>
        <v>1</v>
      </c>
      <c r="D241" s="115">
        <f>Ecosystem!X235</f>
        <v>104.48246988295617</v>
      </c>
      <c r="E241" s="115">
        <f>Ecosystem!AK235</f>
        <v>1E-3</v>
      </c>
      <c r="F241" s="117">
        <f>Ecosystem!BC235</f>
        <v>1E-3</v>
      </c>
      <c r="H241" s="3">
        <f t="shared" si="46"/>
        <v>14.28583737572054</v>
      </c>
      <c r="I241" s="3">
        <f t="shared" si="47"/>
        <v>1.7988936365838156E-4</v>
      </c>
      <c r="J241" s="3">
        <f t="shared" si="48"/>
        <v>1.209824091039493E-4</v>
      </c>
      <c r="K241" s="3"/>
      <c r="L241" s="3"/>
      <c r="M241" s="9">
        <f t="shared" si="49"/>
        <v>1</v>
      </c>
      <c r="N241" s="77">
        <f t="shared" si="58"/>
        <v>299.93044141138392</v>
      </c>
      <c r="O241" s="77">
        <f t="shared" si="50"/>
        <v>7.1955745463352623E-3</v>
      </c>
      <c r="P241" s="131">
        <f t="shared" si="51"/>
        <v>4.8392963641579719E-3</v>
      </c>
      <c r="Q241" s="3">
        <f t="shared" si="59"/>
        <v>299.94247628229442</v>
      </c>
      <c r="R241" s="3"/>
      <c r="S241" s="3">
        <f t="shared" si="57"/>
        <v>4.0123929960378373E-3</v>
      </c>
      <c r="T241" s="3">
        <v>0</v>
      </c>
      <c r="U241" s="7">
        <f t="shared" si="52"/>
        <v>0</v>
      </c>
      <c r="V241" s="7">
        <f t="shared" si="53"/>
        <v>0</v>
      </c>
      <c r="X241" s="3">
        <f t="shared" si="54"/>
        <v>14.28583737572054</v>
      </c>
      <c r="Y241" s="3">
        <f t="shared" si="55"/>
        <v>1.7988936365838156E-4</v>
      </c>
      <c r="Z241" s="3">
        <f t="shared" si="56"/>
        <v>1.209824091039493E-4</v>
      </c>
    </row>
    <row r="242" spans="1:26" x14ac:dyDescent="0.2">
      <c r="A242" s="4">
        <v>18</v>
      </c>
      <c r="B242">
        <v>3</v>
      </c>
      <c r="C242" s="119">
        <f t="shared" si="45"/>
        <v>1</v>
      </c>
      <c r="D242" s="115">
        <f>Ecosystem!X236</f>
        <v>104.48164018928591</v>
      </c>
      <c r="E242" s="115">
        <f>Ecosystem!AK236</f>
        <v>1E-3</v>
      </c>
      <c r="F242" s="117">
        <f>Ecosystem!BC236</f>
        <v>1E-3</v>
      </c>
      <c r="H242" s="3">
        <f t="shared" si="46"/>
        <v>14.285723932107862</v>
      </c>
      <c r="I242" s="3">
        <f t="shared" si="47"/>
        <v>1.7988936365838156E-4</v>
      </c>
      <c r="J242" s="3">
        <f t="shared" si="48"/>
        <v>1.209824091039493E-4</v>
      </c>
      <c r="K242" s="3"/>
      <c r="L242" s="3"/>
      <c r="M242" s="9">
        <f t="shared" si="49"/>
        <v>0.8</v>
      </c>
      <c r="N242" s="77">
        <f t="shared" si="58"/>
        <v>239.94244773472639</v>
      </c>
      <c r="O242" s="77">
        <f t="shared" si="50"/>
        <v>5.75645963706821E-3</v>
      </c>
      <c r="P242" s="131">
        <f t="shared" si="51"/>
        <v>3.8714370913263776E-3</v>
      </c>
      <c r="Q242" s="3">
        <f t="shared" si="59"/>
        <v>239.95207563145479</v>
      </c>
      <c r="R242" s="3"/>
      <c r="S242" s="3">
        <f t="shared" si="57"/>
        <v>4.0124248573628462E-3</v>
      </c>
      <c r="T242" s="3">
        <v>0</v>
      </c>
      <c r="U242" s="7">
        <f t="shared" si="52"/>
        <v>0</v>
      </c>
      <c r="V242" s="7">
        <f t="shared" si="53"/>
        <v>0</v>
      </c>
      <c r="X242" s="3">
        <f t="shared" si="54"/>
        <v>14.285723932107862</v>
      </c>
      <c r="Y242" s="3">
        <f t="shared" si="55"/>
        <v>1.7988936365838156E-4</v>
      </c>
      <c r="Z242" s="3">
        <f t="shared" si="56"/>
        <v>1.209824091039493E-4</v>
      </c>
    </row>
    <row r="243" spans="1:26" x14ac:dyDescent="0.2">
      <c r="A243" s="4">
        <v>18</v>
      </c>
      <c r="B243">
        <v>4</v>
      </c>
      <c r="C243" s="119">
        <f t="shared" si="45"/>
        <v>1</v>
      </c>
      <c r="D243" s="115">
        <f>Ecosystem!X237</f>
        <v>104.48085964654972</v>
      </c>
      <c r="E243" s="115">
        <f>Ecosystem!AK237</f>
        <v>1E-3</v>
      </c>
      <c r="F243" s="117">
        <f>Ecosystem!BC237</f>
        <v>1E-3</v>
      </c>
      <c r="H243" s="3">
        <f t="shared" si="46"/>
        <v>14.285617208878534</v>
      </c>
      <c r="I243" s="3">
        <f t="shared" si="47"/>
        <v>1.7988936365838156E-4</v>
      </c>
      <c r="J243" s="3">
        <f t="shared" si="48"/>
        <v>1.209824091039493E-4</v>
      </c>
      <c r="K243" s="3"/>
      <c r="L243" s="3"/>
      <c r="M243" s="9">
        <f t="shared" si="49"/>
        <v>0.8</v>
      </c>
      <c r="N243" s="77">
        <f t="shared" si="58"/>
        <v>239.9406552156355</v>
      </c>
      <c r="O243" s="77">
        <f t="shared" si="50"/>
        <v>5.75645963706821E-3</v>
      </c>
      <c r="P243" s="131">
        <f t="shared" si="51"/>
        <v>3.8714370913263776E-3</v>
      </c>
      <c r="Q243" s="3">
        <f t="shared" si="59"/>
        <v>239.95028311236391</v>
      </c>
      <c r="R243" s="3"/>
      <c r="S243" s="3">
        <f t="shared" si="57"/>
        <v>4.0124548316894616E-3</v>
      </c>
      <c r="T243" s="3">
        <v>0</v>
      </c>
      <c r="U243" s="7">
        <f t="shared" si="52"/>
        <v>0</v>
      </c>
      <c r="V243" s="7">
        <f t="shared" si="53"/>
        <v>0</v>
      </c>
      <c r="X243" s="3">
        <f t="shared" si="54"/>
        <v>14.285617208878534</v>
      </c>
      <c r="Y243" s="3">
        <f t="shared" si="55"/>
        <v>1.7988936365838156E-4</v>
      </c>
      <c r="Z243" s="3">
        <f t="shared" si="56"/>
        <v>1.209824091039493E-4</v>
      </c>
    </row>
    <row r="244" spans="1:26" x14ac:dyDescent="0.2">
      <c r="A244" s="4">
        <v>18</v>
      </c>
      <c r="B244">
        <v>5</v>
      </c>
      <c r="C244" s="119">
        <f t="shared" si="45"/>
        <v>1</v>
      </c>
      <c r="D244" s="115">
        <f>Ecosystem!X238</f>
        <v>104.48015950870588</v>
      </c>
      <c r="E244" s="115">
        <f>Ecosystem!AK238</f>
        <v>1E-3</v>
      </c>
      <c r="F244" s="117">
        <f>Ecosystem!BC238</f>
        <v>1E-3</v>
      </c>
      <c r="H244" s="3">
        <f t="shared" si="46"/>
        <v>14.285521479371099</v>
      </c>
      <c r="I244" s="3">
        <f t="shared" si="47"/>
        <v>1.7988936365838156E-4</v>
      </c>
      <c r="J244" s="3">
        <f t="shared" si="48"/>
        <v>1.209824091039493E-4</v>
      </c>
      <c r="K244" s="3"/>
      <c r="L244" s="3"/>
      <c r="M244" s="9">
        <f t="shared" si="49"/>
        <v>0.8</v>
      </c>
      <c r="N244" s="77">
        <f t="shared" si="58"/>
        <v>239.93904734665782</v>
      </c>
      <c r="O244" s="77">
        <f t="shared" si="50"/>
        <v>5.75645963706821E-3</v>
      </c>
      <c r="P244" s="131">
        <f t="shared" si="51"/>
        <v>3.8714370913263776E-3</v>
      </c>
      <c r="Q244" s="3">
        <f t="shared" si="59"/>
        <v>239.94867524338622</v>
      </c>
      <c r="R244" s="3"/>
      <c r="S244" s="3">
        <f t="shared" si="57"/>
        <v>4.0124817186962007E-3</v>
      </c>
      <c r="T244" s="3">
        <v>0</v>
      </c>
      <c r="U244" s="7">
        <f t="shared" si="52"/>
        <v>0</v>
      </c>
      <c r="V244" s="7">
        <f t="shared" si="53"/>
        <v>0</v>
      </c>
      <c r="X244" s="3">
        <f t="shared" si="54"/>
        <v>14.285521479371099</v>
      </c>
      <c r="Y244" s="3">
        <f t="shared" si="55"/>
        <v>1.7988936365838156E-4</v>
      </c>
      <c r="Z244" s="3">
        <f t="shared" si="56"/>
        <v>1.209824091039493E-4</v>
      </c>
    </row>
    <row r="245" spans="1:26" x14ac:dyDescent="0.2">
      <c r="A245" s="4">
        <v>18</v>
      </c>
      <c r="B245">
        <v>6</v>
      </c>
      <c r="C245" s="119">
        <f t="shared" si="45"/>
        <v>1</v>
      </c>
      <c r="D245" s="115">
        <f>Ecosystem!X239</f>
        <v>104.4795471569402</v>
      </c>
      <c r="E245" s="115">
        <f>Ecosystem!AK239</f>
        <v>1E-3</v>
      </c>
      <c r="F245" s="117">
        <f>Ecosystem!BC239</f>
        <v>1E-3</v>
      </c>
      <c r="H245" s="3">
        <f t="shared" si="46"/>
        <v>14.285437752811504</v>
      </c>
      <c r="I245" s="3">
        <f t="shared" si="47"/>
        <v>1.7988936365838156E-4</v>
      </c>
      <c r="J245" s="3">
        <f t="shared" si="48"/>
        <v>1.209824091039493E-4</v>
      </c>
      <c r="K245" s="3"/>
      <c r="L245" s="3"/>
      <c r="M245" s="9">
        <f t="shared" si="49"/>
        <v>0.8</v>
      </c>
      <c r="N245" s="77">
        <f t="shared" si="58"/>
        <v>239.93764107871189</v>
      </c>
      <c r="O245" s="77">
        <f t="shared" si="50"/>
        <v>5.75645963706821E-3</v>
      </c>
      <c r="P245" s="131">
        <f t="shared" si="51"/>
        <v>3.8714370913263776E-3</v>
      </c>
      <c r="Q245" s="3">
        <f t="shared" si="59"/>
        <v>239.94726897544029</v>
      </c>
      <c r="R245" s="3"/>
      <c r="S245" s="3">
        <f t="shared" si="57"/>
        <v>4.0125052347980868E-3</v>
      </c>
      <c r="T245" s="3">
        <v>0</v>
      </c>
      <c r="U245" s="7">
        <f t="shared" si="52"/>
        <v>0</v>
      </c>
      <c r="V245" s="7">
        <f t="shared" si="53"/>
        <v>0</v>
      </c>
      <c r="X245" s="3">
        <f t="shared" si="54"/>
        <v>14.285437752811504</v>
      </c>
      <c r="Y245" s="3">
        <f t="shared" si="55"/>
        <v>1.7988936365838156E-4</v>
      </c>
      <c r="Z245" s="3">
        <f t="shared" si="56"/>
        <v>1.209824091039493E-4</v>
      </c>
    </row>
    <row r="246" spans="1:26" x14ac:dyDescent="0.2">
      <c r="A246" s="4">
        <v>18</v>
      </c>
      <c r="B246">
        <v>7</v>
      </c>
      <c r="C246" s="119">
        <f t="shared" si="45"/>
        <v>1</v>
      </c>
      <c r="D246" s="115">
        <f>Ecosystem!X240</f>
        <v>104.47900340134876</v>
      </c>
      <c r="E246" s="115">
        <f>Ecosystem!AK240</f>
        <v>1E-3</v>
      </c>
      <c r="F246" s="117">
        <f>Ecosystem!BC240</f>
        <v>1E-3</v>
      </c>
      <c r="H246" s="3">
        <f t="shared" si="46"/>
        <v>14.285363405373506</v>
      </c>
      <c r="I246" s="3">
        <f t="shared" si="47"/>
        <v>1.7988936365838156E-4</v>
      </c>
      <c r="J246" s="3">
        <f t="shared" si="48"/>
        <v>1.209824091039493E-4</v>
      </c>
      <c r="K246" s="3"/>
      <c r="L246" s="3"/>
      <c r="M246" s="9">
        <f t="shared" si="49"/>
        <v>0.8</v>
      </c>
      <c r="N246" s="77">
        <f t="shared" si="58"/>
        <v>239.93639234211719</v>
      </c>
      <c r="O246" s="77">
        <f t="shared" si="50"/>
        <v>5.75645963706821E-3</v>
      </c>
      <c r="P246" s="131">
        <f t="shared" si="51"/>
        <v>3.8714370913263776E-3</v>
      </c>
      <c r="Q246" s="3">
        <f t="shared" si="59"/>
        <v>239.94602023884559</v>
      </c>
      <c r="R246" s="3"/>
      <c r="S246" s="3">
        <f t="shared" si="57"/>
        <v>4.0125261168369643E-3</v>
      </c>
      <c r="T246" s="3">
        <v>0</v>
      </c>
      <c r="U246" s="7">
        <f t="shared" si="52"/>
        <v>0</v>
      </c>
      <c r="V246" s="7">
        <f t="shared" si="53"/>
        <v>0</v>
      </c>
      <c r="X246" s="3">
        <f t="shared" si="54"/>
        <v>14.285363405373506</v>
      </c>
      <c r="Y246" s="3">
        <f t="shared" si="55"/>
        <v>1.7988936365838156E-4</v>
      </c>
      <c r="Z246" s="3">
        <f t="shared" si="56"/>
        <v>1.209824091039493E-4</v>
      </c>
    </row>
    <row r="247" spans="1:26" x14ac:dyDescent="0.2">
      <c r="A247" s="4">
        <v>18</v>
      </c>
      <c r="B247">
        <v>8</v>
      </c>
      <c r="C247" s="119">
        <f t="shared" si="45"/>
        <v>1</v>
      </c>
      <c r="D247" s="115">
        <f>Ecosystem!X241</f>
        <v>104.47849173155726</v>
      </c>
      <c r="E247" s="115">
        <f>Ecosystem!AK241</f>
        <v>1E-3</v>
      </c>
      <c r="F247" s="117">
        <f>Ecosystem!BC241</f>
        <v>1E-3</v>
      </c>
      <c r="H247" s="3">
        <f t="shared" si="46"/>
        <v>14.285293445011353</v>
      </c>
      <c r="I247" s="3">
        <f t="shared" si="47"/>
        <v>1.7988936365838156E-4</v>
      </c>
      <c r="J247" s="3">
        <f t="shared" si="48"/>
        <v>1.209824091039493E-4</v>
      </c>
      <c r="K247" s="3"/>
      <c r="L247" s="3"/>
      <c r="M247" s="9">
        <f t="shared" si="49"/>
        <v>0.8</v>
      </c>
      <c r="N247" s="77">
        <f t="shared" si="58"/>
        <v>239.93521729067288</v>
      </c>
      <c r="O247" s="77">
        <f t="shared" si="50"/>
        <v>5.75645963706821E-3</v>
      </c>
      <c r="P247" s="131">
        <f t="shared" si="51"/>
        <v>3.8714370913263776E-3</v>
      </c>
      <c r="Q247" s="3">
        <f t="shared" si="59"/>
        <v>239.94484518740128</v>
      </c>
      <c r="R247" s="3"/>
      <c r="S247" s="3">
        <f t="shared" si="57"/>
        <v>4.0125457668719767E-3</v>
      </c>
      <c r="T247" s="3">
        <v>0</v>
      </c>
      <c r="U247" s="7">
        <f t="shared" si="52"/>
        <v>0</v>
      </c>
      <c r="V247" s="7">
        <f t="shared" si="53"/>
        <v>0</v>
      </c>
      <c r="X247" s="3">
        <f t="shared" si="54"/>
        <v>14.285293445011353</v>
      </c>
      <c r="Y247" s="3">
        <f t="shared" si="55"/>
        <v>1.7988936365838156E-4</v>
      </c>
      <c r="Z247" s="3">
        <f t="shared" si="56"/>
        <v>1.209824091039493E-4</v>
      </c>
    </row>
    <row r="248" spans="1:26" x14ac:dyDescent="0.2">
      <c r="A248" s="4">
        <v>18</v>
      </c>
      <c r="B248">
        <v>9</v>
      </c>
      <c r="C248" s="119">
        <f t="shared" si="45"/>
        <v>1</v>
      </c>
      <c r="D248" s="115">
        <f>Ecosystem!X242</f>
        <v>104.4779748359318</v>
      </c>
      <c r="E248" s="115">
        <f>Ecosystem!AK242</f>
        <v>1E-3</v>
      </c>
      <c r="F248" s="117">
        <f>Ecosystem!BC242</f>
        <v>1E-3</v>
      </c>
      <c r="H248" s="3">
        <f t="shared" si="46"/>
        <v>14.285222770123465</v>
      </c>
      <c r="I248" s="3">
        <f t="shared" si="47"/>
        <v>1.7988936365838156E-4</v>
      </c>
      <c r="J248" s="3">
        <f t="shared" si="48"/>
        <v>1.209824091039493E-4</v>
      </c>
      <c r="K248" s="3"/>
      <c r="L248" s="3"/>
      <c r="M248" s="9">
        <f t="shared" si="49"/>
        <v>0.8</v>
      </c>
      <c r="N248" s="77">
        <f t="shared" si="58"/>
        <v>239.93403023808293</v>
      </c>
      <c r="O248" s="77">
        <f t="shared" si="50"/>
        <v>5.75645963706821E-3</v>
      </c>
      <c r="P248" s="131">
        <f t="shared" si="51"/>
        <v>3.8714370913263776E-3</v>
      </c>
      <c r="Q248" s="3">
        <f t="shared" si="59"/>
        <v>239.94365813481133</v>
      </c>
      <c r="R248" s="3"/>
      <c r="S248" s="3">
        <f t="shared" si="57"/>
        <v>4.0125656177939888E-3</v>
      </c>
      <c r="T248" s="3">
        <v>0</v>
      </c>
      <c r="U248" s="7">
        <f t="shared" si="52"/>
        <v>0</v>
      </c>
      <c r="V248" s="7">
        <f t="shared" si="53"/>
        <v>0</v>
      </c>
      <c r="X248" s="3">
        <f t="shared" si="54"/>
        <v>14.285222770123465</v>
      </c>
      <c r="Y248" s="3">
        <f t="shared" si="55"/>
        <v>1.7988936365838156E-4</v>
      </c>
      <c r="Z248" s="3">
        <f t="shared" si="56"/>
        <v>1.209824091039493E-4</v>
      </c>
    </row>
    <row r="249" spans="1:26" x14ac:dyDescent="0.2">
      <c r="A249" s="4">
        <v>18</v>
      </c>
      <c r="B249">
        <v>10</v>
      </c>
      <c r="C249" s="119">
        <f t="shared" si="45"/>
        <v>1</v>
      </c>
      <c r="D249" s="115">
        <f>Ecosystem!X243</f>
        <v>104.4774307063759</v>
      </c>
      <c r="E249" s="115">
        <f>Ecosystem!AK243</f>
        <v>1E-3</v>
      </c>
      <c r="F249" s="117">
        <f>Ecosystem!BC243</f>
        <v>1E-3</v>
      </c>
      <c r="H249" s="3">
        <f t="shared" si="46"/>
        <v>14.285148371553486</v>
      </c>
      <c r="I249" s="3">
        <f t="shared" si="47"/>
        <v>1.7988936365838156E-4</v>
      </c>
      <c r="J249" s="3">
        <f t="shared" si="48"/>
        <v>1.209824091039493E-4</v>
      </c>
      <c r="K249" s="3"/>
      <c r="L249" s="3"/>
      <c r="M249" s="9">
        <f t="shared" si="49"/>
        <v>0.8</v>
      </c>
      <c r="N249" s="77">
        <f t="shared" si="58"/>
        <v>239.93278064267747</v>
      </c>
      <c r="O249" s="77">
        <f t="shared" si="50"/>
        <v>5.75645963706821E-3</v>
      </c>
      <c r="P249" s="131">
        <f t="shared" si="51"/>
        <v>3.8714370913263776E-3</v>
      </c>
      <c r="Q249" s="3">
        <f t="shared" si="59"/>
        <v>239.94240853940587</v>
      </c>
      <c r="R249" s="3"/>
      <c r="S249" s="3">
        <f t="shared" si="57"/>
        <v>4.0125865148233656E-3</v>
      </c>
      <c r="T249" s="3">
        <v>0</v>
      </c>
      <c r="U249" s="7">
        <f t="shared" si="52"/>
        <v>0</v>
      </c>
      <c r="V249" s="7">
        <f t="shared" si="53"/>
        <v>0</v>
      </c>
      <c r="X249" s="3">
        <f t="shared" si="54"/>
        <v>14.285148371553486</v>
      </c>
      <c r="Y249" s="3">
        <f t="shared" si="55"/>
        <v>1.7988936365838156E-4</v>
      </c>
      <c r="Z249" s="3">
        <f t="shared" si="56"/>
        <v>1.209824091039493E-4</v>
      </c>
    </row>
    <row r="250" spans="1:26" x14ac:dyDescent="0.2">
      <c r="A250" s="4">
        <v>18</v>
      </c>
      <c r="B250">
        <v>11</v>
      </c>
      <c r="C250" s="119">
        <f t="shared" si="45"/>
        <v>1</v>
      </c>
      <c r="D250" s="115">
        <f>Ecosystem!X244</f>
        <v>104.47686119789402</v>
      </c>
      <c r="E250" s="115">
        <f>Ecosystem!AK244</f>
        <v>1E-3</v>
      </c>
      <c r="F250" s="117">
        <f>Ecosystem!BC244</f>
        <v>1E-3</v>
      </c>
      <c r="H250" s="3">
        <f t="shared" si="46"/>
        <v>14.285070502935284</v>
      </c>
      <c r="I250" s="3">
        <f t="shared" si="47"/>
        <v>1.7988936365838156E-4</v>
      </c>
      <c r="J250" s="3">
        <f t="shared" si="48"/>
        <v>1.209824091039493E-4</v>
      </c>
      <c r="K250" s="3"/>
      <c r="L250" s="3"/>
      <c r="M250" s="9">
        <f t="shared" si="49"/>
        <v>1</v>
      </c>
      <c r="N250" s="77">
        <f t="shared" si="58"/>
        <v>299.91434095560112</v>
      </c>
      <c r="O250" s="77">
        <f t="shared" si="50"/>
        <v>7.1955745463352623E-3</v>
      </c>
      <c r="P250" s="131">
        <f t="shared" si="51"/>
        <v>4.8392963641579719E-3</v>
      </c>
      <c r="Q250" s="3">
        <f t="shared" si="59"/>
        <v>299.92637582651162</v>
      </c>
      <c r="R250" s="3"/>
      <c r="S250" s="3">
        <f t="shared" si="57"/>
        <v>4.0126083867511016E-3</v>
      </c>
      <c r="T250" s="3">
        <v>0</v>
      </c>
      <c r="U250" s="7">
        <f t="shared" si="52"/>
        <v>0</v>
      </c>
      <c r="V250" s="7">
        <f t="shared" si="53"/>
        <v>0</v>
      </c>
      <c r="X250" s="3">
        <f t="shared" si="54"/>
        <v>14.285070502935284</v>
      </c>
      <c r="Y250" s="3">
        <f t="shared" si="55"/>
        <v>1.7988936365838156E-4</v>
      </c>
      <c r="Z250" s="3">
        <f t="shared" si="56"/>
        <v>1.209824091039493E-4</v>
      </c>
    </row>
    <row r="251" spans="1:26" x14ac:dyDescent="0.2">
      <c r="A251" s="5">
        <v>18</v>
      </c>
      <c r="B251" s="2">
        <v>12</v>
      </c>
      <c r="C251" s="119">
        <f t="shared" si="45"/>
        <v>1</v>
      </c>
      <c r="D251" s="115">
        <f>Ecosystem!X245</f>
        <v>104.47628960403817</v>
      </c>
      <c r="E251" s="115">
        <f>Ecosystem!AK245</f>
        <v>1E-3</v>
      </c>
      <c r="F251" s="117">
        <f>Ecosystem!BC245</f>
        <v>1E-3</v>
      </c>
      <c r="H251" s="3">
        <f t="shared" si="46"/>
        <v>14.284992349184911</v>
      </c>
      <c r="I251" s="3">
        <f t="shared" si="47"/>
        <v>1.7988936365838156E-4</v>
      </c>
      <c r="J251" s="3">
        <f t="shared" si="48"/>
        <v>1.209824091039493E-4</v>
      </c>
      <c r="K251" s="3"/>
      <c r="L251" s="3"/>
      <c r="M251" s="9">
        <f t="shared" si="49"/>
        <v>1</v>
      </c>
      <c r="N251" s="77">
        <f t="shared" si="58"/>
        <v>299.91270012151972</v>
      </c>
      <c r="O251" s="77">
        <f t="shared" si="50"/>
        <v>7.1955745463352623E-3</v>
      </c>
      <c r="P251" s="131">
        <f t="shared" si="51"/>
        <v>4.8392963641579719E-3</v>
      </c>
      <c r="Q251" s="3">
        <f t="shared" si="59"/>
        <v>299.92473499243022</v>
      </c>
      <c r="R251" s="3"/>
      <c r="S251" s="3">
        <f t="shared" si="57"/>
        <v>4.0126303390072117E-3</v>
      </c>
      <c r="T251" s="3">
        <v>0</v>
      </c>
      <c r="U251" s="7">
        <f t="shared" si="52"/>
        <v>0</v>
      </c>
      <c r="V251" s="7">
        <f t="shared" si="53"/>
        <v>0</v>
      </c>
      <c r="X251" s="3">
        <f t="shared" si="54"/>
        <v>14.284992349184911</v>
      </c>
      <c r="Y251" s="3">
        <f t="shared" si="55"/>
        <v>1.7988936365838156E-4</v>
      </c>
      <c r="Z251" s="3">
        <f t="shared" si="56"/>
        <v>1.209824091039493E-4</v>
      </c>
    </row>
    <row r="252" spans="1:26" x14ac:dyDescent="0.2">
      <c r="A252" s="3">
        <v>19</v>
      </c>
      <c r="B252">
        <v>1</v>
      </c>
      <c r="C252" s="119">
        <f t="shared" si="45"/>
        <v>1</v>
      </c>
      <c r="D252" s="115">
        <f>Ecosystem!X246</f>
        <v>104.47574885088918</v>
      </c>
      <c r="E252" s="115">
        <f>Ecosystem!AK246</f>
        <v>1E-3</v>
      </c>
      <c r="F252" s="117">
        <f>Ecosystem!BC246</f>
        <v>1E-3</v>
      </c>
      <c r="H252" s="3">
        <f t="shared" si="46"/>
        <v>14.284918412269411</v>
      </c>
      <c r="I252" s="3">
        <f t="shared" si="47"/>
        <v>1.7988936365838156E-4</v>
      </c>
      <c r="J252" s="3">
        <f t="shared" si="48"/>
        <v>1.209824091039493E-4</v>
      </c>
      <c r="K252" s="3"/>
      <c r="L252" s="3"/>
      <c r="M252" s="9">
        <f t="shared" si="49"/>
        <v>1</v>
      </c>
      <c r="N252" s="77">
        <f t="shared" si="58"/>
        <v>299.91114781967565</v>
      </c>
      <c r="O252" s="77">
        <f t="shared" si="50"/>
        <v>7.1955745463352623E-3</v>
      </c>
      <c r="P252" s="131">
        <f t="shared" si="51"/>
        <v>4.8392963641579719E-3</v>
      </c>
      <c r="Q252" s="3">
        <f t="shared" si="59"/>
        <v>299.92318269058615</v>
      </c>
      <c r="R252" s="3"/>
      <c r="S252" s="3">
        <f t="shared" si="57"/>
        <v>4.0126511070366086E-3</v>
      </c>
      <c r="T252" s="3">
        <v>0</v>
      </c>
      <c r="U252" s="7">
        <f t="shared" si="52"/>
        <v>0</v>
      </c>
      <c r="V252" s="7">
        <f t="shared" si="53"/>
        <v>0</v>
      </c>
      <c r="X252" s="3">
        <f t="shared" si="54"/>
        <v>14.284918412269411</v>
      </c>
      <c r="Y252" s="3">
        <f t="shared" si="55"/>
        <v>1.7988936365838156E-4</v>
      </c>
      <c r="Z252" s="3">
        <f t="shared" si="56"/>
        <v>1.209824091039493E-4</v>
      </c>
    </row>
    <row r="253" spans="1:26" x14ac:dyDescent="0.2">
      <c r="A253" s="3">
        <v>19</v>
      </c>
      <c r="B253">
        <v>2</v>
      </c>
      <c r="C253" s="119">
        <f t="shared" si="45"/>
        <v>1</v>
      </c>
      <c r="D253" s="115">
        <f>Ecosystem!X247</f>
        <v>104.47526599989892</v>
      </c>
      <c r="E253" s="115">
        <f>Ecosystem!AK247</f>
        <v>1E-3</v>
      </c>
      <c r="F253" s="117">
        <f>Ecosystem!BC247</f>
        <v>1E-3</v>
      </c>
      <c r="H253" s="3">
        <f t="shared" si="46"/>
        <v>14.284852392287961</v>
      </c>
      <c r="I253" s="3">
        <f t="shared" si="47"/>
        <v>1.7988936365838156E-4</v>
      </c>
      <c r="J253" s="3">
        <f t="shared" si="48"/>
        <v>1.209824091039493E-4</v>
      </c>
      <c r="K253" s="3"/>
      <c r="L253" s="3"/>
      <c r="M253" s="9">
        <f t="shared" si="49"/>
        <v>1</v>
      </c>
      <c r="N253" s="77">
        <f t="shared" si="58"/>
        <v>299.9097617334661</v>
      </c>
      <c r="O253" s="77">
        <f t="shared" si="50"/>
        <v>7.1955745463352623E-3</v>
      </c>
      <c r="P253" s="131">
        <f t="shared" si="51"/>
        <v>4.8392963641579719E-3</v>
      </c>
      <c r="Q253" s="3">
        <f t="shared" si="59"/>
        <v>299.9217966043766</v>
      </c>
      <c r="R253" s="3"/>
      <c r="S253" s="3">
        <f t="shared" si="57"/>
        <v>4.0126696514719449E-3</v>
      </c>
      <c r="T253" s="3">
        <v>0</v>
      </c>
      <c r="U253" s="7">
        <f t="shared" si="52"/>
        <v>0</v>
      </c>
      <c r="V253" s="7">
        <f t="shared" si="53"/>
        <v>0</v>
      </c>
      <c r="X253" s="3">
        <f t="shared" si="54"/>
        <v>14.284852392287961</v>
      </c>
      <c r="Y253" s="3">
        <f t="shared" si="55"/>
        <v>1.7988936365838156E-4</v>
      </c>
      <c r="Z253" s="3">
        <f t="shared" si="56"/>
        <v>1.209824091039493E-4</v>
      </c>
    </row>
    <row r="254" spans="1:26" x14ac:dyDescent="0.2">
      <c r="A254" s="3">
        <v>19</v>
      </c>
      <c r="B254">
        <v>3</v>
      </c>
      <c r="C254" s="119">
        <f t="shared" si="45"/>
        <v>1</v>
      </c>
      <c r="D254" s="115">
        <f>Ecosystem!X248</f>
        <v>104.47485011521415</v>
      </c>
      <c r="E254" s="115">
        <f>Ecosystem!AK248</f>
        <v>1E-3</v>
      </c>
      <c r="F254" s="117">
        <f>Ecosystem!BC248</f>
        <v>1E-3</v>
      </c>
      <c r="H254" s="3">
        <f t="shared" si="46"/>
        <v>14.284795528576945</v>
      </c>
      <c r="I254" s="3">
        <f t="shared" si="47"/>
        <v>1.7988936365838156E-4</v>
      </c>
      <c r="J254" s="3">
        <f t="shared" si="48"/>
        <v>1.209824091039493E-4</v>
      </c>
      <c r="K254" s="3"/>
      <c r="L254" s="3"/>
      <c r="M254" s="9">
        <f t="shared" si="49"/>
        <v>0.8</v>
      </c>
      <c r="N254" s="77">
        <f t="shared" si="58"/>
        <v>239.92685430615722</v>
      </c>
      <c r="O254" s="77">
        <f t="shared" si="50"/>
        <v>5.75645963706821E-3</v>
      </c>
      <c r="P254" s="131">
        <f t="shared" si="51"/>
        <v>3.8714370913263776E-3</v>
      </c>
      <c r="Q254" s="3">
        <f t="shared" si="59"/>
        <v>239.93648220288563</v>
      </c>
      <c r="R254" s="3"/>
      <c r="S254" s="3">
        <f t="shared" si="57"/>
        <v>4.0126856241284002E-3</v>
      </c>
      <c r="T254" s="3">
        <v>0</v>
      </c>
      <c r="U254" s="7">
        <f t="shared" si="52"/>
        <v>0</v>
      </c>
      <c r="V254" s="7">
        <f t="shared" si="53"/>
        <v>0</v>
      </c>
      <c r="X254" s="3">
        <f t="shared" si="54"/>
        <v>14.284795528576945</v>
      </c>
      <c r="Y254" s="3">
        <f t="shared" si="55"/>
        <v>1.7988936365838156E-4</v>
      </c>
      <c r="Z254" s="3">
        <f t="shared" si="56"/>
        <v>1.209824091039493E-4</v>
      </c>
    </row>
    <row r="255" spans="1:26" x14ac:dyDescent="0.2">
      <c r="A255" s="3">
        <v>19</v>
      </c>
      <c r="B255">
        <v>4</v>
      </c>
      <c r="C255" s="119">
        <f t="shared" si="45"/>
        <v>1</v>
      </c>
      <c r="D255" s="115">
        <f>Ecosystem!X249</f>
        <v>104.47448871922741</v>
      </c>
      <c r="E255" s="115">
        <f>Ecosystem!AK249</f>
        <v>1E-3</v>
      </c>
      <c r="F255" s="117">
        <f>Ecosystem!BC249</f>
        <v>1E-3</v>
      </c>
      <c r="H255" s="3">
        <f t="shared" si="46"/>
        <v>14.284746115079153</v>
      </c>
      <c r="I255" s="3">
        <f t="shared" si="47"/>
        <v>1.7988936365838156E-4</v>
      </c>
      <c r="J255" s="3">
        <f t="shared" si="48"/>
        <v>1.209824091039493E-4</v>
      </c>
      <c r="K255" s="3"/>
      <c r="L255" s="3"/>
      <c r="M255" s="9">
        <f t="shared" si="49"/>
        <v>0.8</v>
      </c>
      <c r="N255" s="77">
        <f t="shared" si="58"/>
        <v>239.92602435902486</v>
      </c>
      <c r="O255" s="77">
        <f t="shared" si="50"/>
        <v>5.75645963706821E-3</v>
      </c>
      <c r="P255" s="131">
        <f t="shared" si="51"/>
        <v>3.8714370913263776E-3</v>
      </c>
      <c r="Q255" s="3">
        <f t="shared" si="59"/>
        <v>239.93565225575327</v>
      </c>
      <c r="R255" s="3"/>
      <c r="S255" s="3">
        <f t="shared" si="57"/>
        <v>4.012699504170384E-3</v>
      </c>
      <c r="T255" s="3">
        <v>0</v>
      </c>
      <c r="U255" s="7">
        <f t="shared" si="52"/>
        <v>0</v>
      </c>
      <c r="V255" s="7">
        <f t="shared" si="53"/>
        <v>0</v>
      </c>
      <c r="X255" s="3">
        <f t="shared" si="54"/>
        <v>14.284746115079153</v>
      </c>
      <c r="Y255" s="3">
        <f t="shared" si="55"/>
        <v>1.7988936365838156E-4</v>
      </c>
      <c r="Z255" s="3">
        <f t="shared" si="56"/>
        <v>1.209824091039493E-4</v>
      </c>
    </row>
    <row r="256" spans="1:26" x14ac:dyDescent="0.2">
      <c r="A256" s="3">
        <v>19</v>
      </c>
      <c r="B256">
        <v>5</v>
      </c>
      <c r="C256" s="119">
        <f t="shared" si="45"/>
        <v>1</v>
      </c>
      <c r="D256" s="115">
        <f>Ecosystem!X250</f>
        <v>104.47415399752146</v>
      </c>
      <c r="E256" s="115">
        <f>Ecosystem!AK250</f>
        <v>1E-3</v>
      </c>
      <c r="F256" s="117">
        <f>Ecosystem!BC250</f>
        <v>1E-3</v>
      </c>
      <c r="H256" s="3">
        <f t="shared" si="46"/>
        <v>14.284700348742822</v>
      </c>
      <c r="I256" s="3">
        <f t="shared" si="47"/>
        <v>1.7988936365838156E-4</v>
      </c>
      <c r="J256" s="3">
        <f t="shared" si="48"/>
        <v>1.209824091039493E-4</v>
      </c>
      <c r="K256" s="3"/>
      <c r="L256" s="3"/>
      <c r="M256" s="9">
        <f t="shared" si="49"/>
        <v>0.8</v>
      </c>
      <c r="N256" s="77">
        <f t="shared" si="58"/>
        <v>239.92525566947049</v>
      </c>
      <c r="O256" s="77">
        <f t="shared" si="50"/>
        <v>5.75645963706821E-3</v>
      </c>
      <c r="P256" s="131">
        <f t="shared" si="51"/>
        <v>3.8714370913263776E-3</v>
      </c>
      <c r="Q256" s="3">
        <f t="shared" si="59"/>
        <v>239.93488356619889</v>
      </c>
      <c r="R256" s="3"/>
      <c r="S256" s="3">
        <f t="shared" si="57"/>
        <v>4.0127123598258348E-3</v>
      </c>
      <c r="T256" s="3">
        <v>0</v>
      </c>
      <c r="U256" s="7">
        <f t="shared" si="52"/>
        <v>0</v>
      </c>
      <c r="V256" s="7">
        <f t="shared" si="53"/>
        <v>0</v>
      </c>
      <c r="X256" s="3">
        <f t="shared" si="54"/>
        <v>14.284700348742822</v>
      </c>
      <c r="Y256" s="3">
        <f t="shared" si="55"/>
        <v>1.7988936365838156E-4</v>
      </c>
      <c r="Z256" s="3">
        <f t="shared" si="56"/>
        <v>1.209824091039493E-4</v>
      </c>
    </row>
    <row r="257" spans="1:26" x14ac:dyDescent="0.2">
      <c r="A257" s="3">
        <v>19</v>
      </c>
      <c r="B257">
        <v>6</v>
      </c>
      <c r="C257" s="119">
        <f t="shared" si="45"/>
        <v>1</v>
      </c>
      <c r="D257" s="115">
        <f>Ecosystem!X251</f>
        <v>104.47381553080717</v>
      </c>
      <c r="E257" s="115">
        <f>Ecosystem!AK251</f>
        <v>1E-3</v>
      </c>
      <c r="F257" s="117">
        <f>Ecosystem!BC251</f>
        <v>1E-3</v>
      </c>
      <c r="H257" s="3">
        <f t="shared" si="46"/>
        <v>14.284654070353321</v>
      </c>
      <c r="I257" s="3">
        <f t="shared" si="47"/>
        <v>1.7988936365838156E-4</v>
      </c>
      <c r="J257" s="3">
        <f t="shared" si="48"/>
        <v>1.209824091039493E-4</v>
      </c>
      <c r="K257" s="3"/>
      <c r="L257" s="3"/>
      <c r="M257" s="9">
        <f t="shared" si="49"/>
        <v>0.8</v>
      </c>
      <c r="N257" s="77">
        <f t="shared" si="58"/>
        <v>239.92447837949157</v>
      </c>
      <c r="O257" s="77">
        <f t="shared" si="50"/>
        <v>5.75645963706821E-3</v>
      </c>
      <c r="P257" s="131">
        <f t="shared" si="51"/>
        <v>3.8714370913263776E-3</v>
      </c>
      <c r="Q257" s="3">
        <f t="shared" si="59"/>
        <v>239.93410627621998</v>
      </c>
      <c r="R257" s="3"/>
      <c r="S257" s="3">
        <f t="shared" si="57"/>
        <v>4.0127253593995674E-3</v>
      </c>
      <c r="T257" s="3">
        <v>0</v>
      </c>
      <c r="U257" s="7">
        <f t="shared" si="52"/>
        <v>0</v>
      </c>
      <c r="V257" s="7">
        <f t="shared" si="53"/>
        <v>0</v>
      </c>
      <c r="X257" s="3">
        <f t="shared" si="54"/>
        <v>14.284654070353321</v>
      </c>
      <c r="Y257" s="3">
        <f t="shared" si="55"/>
        <v>1.7988936365838156E-4</v>
      </c>
      <c r="Z257" s="3">
        <f t="shared" si="56"/>
        <v>1.209824091039493E-4</v>
      </c>
    </row>
    <row r="258" spans="1:26" x14ac:dyDescent="0.2">
      <c r="A258" s="3">
        <v>19</v>
      </c>
      <c r="B258">
        <v>7</v>
      </c>
      <c r="C258" s="119">
        <f t="shared" si="45"/>
        <v>1</v>
      </c>
      <c r="D258" s="115">
        <f>Ecosystem!X252</f>
        <v>104.47345358805184</v>
      </c>
      <c r="E258" s="115">
        <f>Ecosystem!AK252</f>
        <v>1E-3</v>
      </c>
      <c r="F258" s="117">
        <f>Ecosystem!BC252</f>
        <v>1E-3</v>
      </c>
      <c r="H258" s="3">
        <f t="shared" si="46"/>
        <v>14.284604582096124</v>
      </c>
      <c r="I258" s="3">
        <f t="shared" si="47"/>
        <v>1.7988936365838156E-4</v>
      </c>
      <c r="J258" s="3">
        <f t="shared" si="48"/>
        <v>1.209824091039493E-4</v>
      </c>
      <c r="K258" s="3"/>
      <c r="L258" s="3"/>
      <c r="M258" s="9">
        <f t="shared" si="49"/>
        <v>0.8</v>
      </c>
      <c r="N258" s="77">
        <f t="shared" si="58"/>
        <v>239.92364717670321</v>
      </c>
      <c r="O258" s="77">
        <f t="shared" si="50"/>
        <v>5.75645963706821E-3</v>
      </c>
      <c r="P258" s="131">
        <f t="shared" si="51"/>
        <v>3.8714370913263776E-3</v>
      </c>
      <c r="Q258" s="3">
        <f t="shared" si="59"/>
        <v>239.93327507343162</v>
      </c>
      <c r="R258" s="3"/>
      <c r="S258" s="3">
        <f t="shared" si="57"/>
        <v>4.0127392607165338E-3</v>
      </c>
      <c r="T258" s="3">
        <v>0</v>
      </c>
      <c r="U258" s="7">
        <f t="shared" si="52"/>
        <v>0</v>
      </c>
      <c r="V258" s="7">
        <f t="shared" si="53"/>
        <v>0</v>
      </c>
      <c r="X258" s="3">
        <f t="shared" si="54"/>
        <v>14.284604582096124</v>
      </c>
      <c r="Y258" s="3">
        <f t="shared" si="55"/>
        <v>1.7988936365838156E-4</v>
      </c>
      <c r="Z258" s="3">
        <f t="shared" si="56"/>
        <v>1.209824091039493E-4</v>
      </c>
    </row>
    <row r="259" spans="1:26" x14ac:dyDescent="0.2">
      <c r="A259" s="3">
        <v>19</v>
      </c>
      <c r="B259">
        <v>8</v>
      </c>
      <c r="C259" s="119">
        <f t="shared" si="45"/>
        <v>1</v>
      </c>
      <c r="D259" s="115">
        <f>Ecosystem!X253</f>
        <v>104.47306705158402</v>
      </c>
      <c r="E259" s="115">
        <f>Ecosystem!AK253</f>
        <v>1E-3</v>
      </c>
      <c r="F259" s="117">
        <f>Ecosystem!BC253</f>
        <v>1E-3</v>
      </c>
      <c r="H259" s="3">
        <f t="shared" si="46"/>
        <v>14.284551731152563</v>
      </c>
      <c r="I259" s="3">
        <f t="shared" si="47"/>
        <v>1.7988936365838156E-4</v>
      </c>
      <c r="J259" s="3">
        <f t="shared" si="48"/>
        <v>1.209824091039493E-4</v>
      </c>
      <c r="K259" s="3"/>
      <c r="L259" s="3"/>
      <c r="M259" s="9">
        <f t="shared" si="49"/>
        <v>0.8</v>
      </c>
      <c r="N259" s="77">
        <f t="shared" si="58"/>
        <v>239.92275949436922</v>
      </c>
      <c r="O259" s="77">
        <f t="shared" si="50"/>
        <v>5.75645963706821E-3</v>
      </c>
      <c r="P259" s="131">
        <f t="shared" si="51"/>
        <v>3.8714370913263776E-3</v>
      </c>
      <c r="Q259" s="3">
        <f t="shared" si="59"/>
        <v>239.93238739109762</v>
      </c>
      <c r="R259" s="3"/>
      <c r="S259" s="3">
        <f t="shared" si="57"/>
        <v>4.0127541067229086E-3</v>
      </c>
      <c r="T259" s="3">
        <v>0</v>
      </c>
      <c r="U259" s="7">
        <f t="shared" si="52"/>
        <v>0</v>
      </c>
      <c r="V259" s="7">
        <f t="shared" si="53"/>
        <v>0</v>
      </c>
      <c r="X259" s="3">
        <f t="shared" si="54"/>
        <v>14.284551731152563</v>
      </c>
      <c r="Y259" s="3">
        <f t="shared" si="55"/>
        <v>1.7988936365838156E-4</v>
      </c>
      <c r="Z259" s="3">
        <f t="shared" si="56"/>
        <v>1.209824091039493E-4</v>
      </c>
    </row>
    <row r="260" spans="1:26" x14ac:dyDescent="0.2">
      <c r="A260" s="3">
        <v>19</v>
      </c>
      <c r="B260">
        <v>9</v>
      </c>
      <c r="C260" s="119">
        <f t="shared" si="45"/>
        <v>1</v>
      </c>
      <c r="D260" s="115">
        <f>Ecosystem!X254</f>
        <v>104.4726727124773</v>
      </c>
      <c r="E260" s="115">
        <f>Ecosystem!AK254</f>
        <v>1E-3</v>
      </c>
      <c r="F260" s="117">
        <f>Ecosystem!BC254</f>
        <v>1E-3</v>
      </c>
      <c r="H260" s="3">
        <f t="shared" si="46"/>
        <v>14.284497813357973</v>
      </c>
      <c r="I260" s="3">
        <f t="shared" si="47"/>
        <v>1.7988936365838156E-4</v>
      </c>
      <c r="J260" s="3">
        <f t="shared" si="48"/>
        <v>1.209824091039493E-4</v>
      </c>
      <c r="K260" s="3"/>
      <c r="L260" s="3"/>
      <c r="M260" s="9">
        <f t="shared" si="49"/>
        <v>0.8</v>
      </c>
      <c r="N260" s="77">
        <f t="shared" si="58"/>
        <v>239.92185389324797</v>
      </c>
      <c r="O260" s="77">
        <f t="shared" si="50"/>
        <v>5.75645963706821E-3</v>
      </c>
      <c r="P260" s="131">
        <f t="shared" si="51"/>
        <v>3.8714370913263776E-3</v>
      </c>
      <c r="Q260" s="3">
        <f t="shared" si="59"/>
        <v>239.93148178997637</v>
      </c>
      <c r="R260" s="3"/>
      <c r="S260" s="3">
        <f t="shared" si="57"/>
        <v>4.0127692525244989E-3</v>
      </c>
      <c r="T260" s="3">
        <v>0</v>
      </c>
      <c r="U260" s="7">
        <f t="shared" si="52"/>
        <v>0</v>
      </c>
      <c r="V260" s="7">
        <f t="shared" si="53"/>
        <v>0</v>
      </c>
      <c r="X260" s="3">
        <f t="shared" si="54"/>
        <v>14.284497813357973</v>
      </c>
      <c r="Y260" s="3">
        <f t="shared" si="55"/>
        <v>1.7988936365838156E-4</v>
      </c>
      <c r="Z260" s="3">
        <f t="shared" si="56"/>
        <v>1.209824091039493E-4</v>
      </c>
    </row>
    <row r="261" spans="1:26" x14ac:dyDescent="0.2">
      <c r="A261" s="3">
        <v>19</v>
      </c>
      <c r="B261">
        <v>10</v>
      </c>
      <c r="C261" s="119">
        <f t="shared" si="45"/>
        <v>1</v>
      </c>
      <c r="D261" s="115">
        <f>Ecosystem!X255</f>
        <v>104.47229666230359</v>
      </c>
      <c r="E261" s="115">
        <f>Ecosystem!AK255</f>
        <v>1E-3</v>
      </c>
      <c r="F261" s="117">
        <f>Ecosystem!BC255</f>
        <v>1E-3</v>
      </c>
      <c r="H261" s="3">
        <f t="shared" si="46"/>
        <v>14.284446396200311</v>
      </c>
      <c r="I261" s="3">
        <f t="shared" si="47"/>
        <v>1.7988936365838156E-4</v>
      </c>
      <c r="J261" s="3">
        <f t="shared" si="48"/>
        <v>1.209824091039493E-4</v>
      </c>
      <c r="K261" s="3"/>
      <c r="L261" s="3"/>
      <c r="M261" s="9">
        <f t="shared" si="49"/>
        <v>0.8</v>
      </c>
      <c r="N261" s="77">
        <f t="shared" si="58"/>
        <v>239.92099029272458</v>
      </c>
      <c r="O261" s="77">
        <f t="shared" si="50"/>
        <v>5.75645963706821E-3</v>
      </c>
      <c r="P261" s="131">
        <f t="shared" si="51"/>
        <v>3.8714370913263776E-3</v>
      </c>
      <c r="Q261" s="3">
        <f t="shared" si="59"/>
        <v>239.93061818945299</v>
      </c>
      <c r="R261" s="3"/>
      <c r="S261" s="3">
        <f t="shared" si="57"/>
        <v>4.0127836959900839E-3</v>
      </c>
      <c r="T261" s="3">
        <v>0</v>
      </c>
      <c r="U261" s="7">
        <f t="shared" si="52"/>
        <v>0</v>
      </c>
      <c r="V261" s="7">
        <f t="shared" si="53"/>
        <v>0</v>
      </c>
      <c r="X261" s="3">
        <f t="shared" si="54"/>
        <v>14.284446396200311</v>
      </c>
      <c r="Y261" s="3">
        <f t="shared" si="55"/>
        <v>1.7988936365838156E-4</v>
      </c>
      <c r="Z261" s="3">
        <f t="shared" si="56"/>
        <v>1.209824091039493E-4</v>
      </c>
    </row>
    <row r="262" spans="1:26" x14ac:dyDescent="0.2">
      <c r="A262" s="3">
        <v>19</v>
      </c>
      <c r="B262">
        <v>11</v>
      </c>
      <c r="C262" s="119">
        <f t="shared" si="45"/>
        <v>1</v>
      </c>
      <c r="D262" s="115">
        <f>Ecosystem!X256</f>
        <v>104.47196198128444</v>
      </c>
      <c r="E262" s="115">
        <f>Ecosystem!AK256</f>
        <v>1E-3</v>
      </c>
      <c r="F262" s="117">
        <f>Ecosystem!BC256</f>
        <v>1E-3</v>
      </c>
      <c r="H262" s="3">
        <f t="shared" si="46"/>
        <v>14.284400635427067</v>
      </c>
      <c r="I262" s="3">
        <f t="shared" si="47"/>
        <v>1.7988936365838156E-4</v>
      </c>
      <c r="J262" s="3">
        <f t="shared" si="48"/>
        <v>1.209824091039493E-4</v>
      </c>
      <c r="K262" s="3"/>
      <c r="L262" s="3"/>
      <c r="M262" s="9">
        <f t="shared" si="49"/>
        <v>1</v>
      </c>
      <c r="N262" s="77">
        <f t="shared" si="58"/>
        <v>299.90027712075948</v>
      </c>
      <c r="O262" s="77">
        <f t="shared" si="50"/>
        <v>7.1955745463352623E-3</v>
      </c>
      <c r="P262" s="131">
        <f t="shared" si="51"/>
        <v>4.8392963641579719E-3</v>
      </c>
      <c r="Q262" s="3">
        <f t="shared" si="59"/>
        <v>299.91231199166998</v>
      </c>
      <c r="R262" s="3"/>
      <c r="S262" s="3">
        <f t="shared" si="57"/>
        <v>4.0127965506222699E-3</v>
      </c>
      <c r="T262" s="3">
        <v>0</v>
      </c>
      <c r="U262" s="7">
        <f t="shared" si="52"/>
        <v>0</v>
      </c>
      <c r="V262" s="7">
        <f t="shared" si="53"/>
        <v>0</v>
      </c>
      <c r="X262" s="3">
        <f t="shared" si="54"/>
        <v>14.284400635427067</v>
      </c>
      <c r="Y262" s="3">
        <f t="shared" si="55"/>
        <v>1.7988936365838156E-4</v>
      </c>
      <c r="Z262" s="3">
        <f t="shared" si="56"/>
        <v>1.209824091039493E-4</v>
      </c>
    </row>
    <row r="263" spans="1:26" x14ac:dyDescent="0.2">
      <c r="A263" s="1">
        <v>19</v>
      </c>
      <c r="B263" s="2">
        <v>12</v>
      </c>
      <c r="C263" s="119">
        <f t="shared" si="45"/>
        <v>1</v>
      </c>
      <c r="D263" s="115">
        <f>Ecosystem!X257</f>
        <v>104.47167836548614</v>
      </c>
      <c r="E263" s="115">
        <f>Ecosystem!AK257</f>
        <v>1E-3</v>
      </c>
      <c r="F263" s="117">
        <f>Ecosystem!BC257</f>
        <v>1E-3</v>
      </c>
      <c r="H263" s="3">
        <f t="shared" si="46"/>
        <v>14.284361856776675</v>
      </c>
      <c r="I263" s="3">
        <f t="shared" si="47"/>
        <v>1.7988936365838156E-4</v>
      </c>
      <c r="J263" s="3">
        <f t="shared" si="48"/>
        <v>1.209824091039493E-4</v>
      </c>
      <c r="K263" s="3"/>
      <c r="L263" s="3"/>
      <c r="M263" s="9">
        <f t="shared" si="49"/>
        <v>1</v>
      </c>
      <c r="N263" s="77">
        <f t="shared" si="58"/>
        <v>299.89946296493343</v>
      </c>
      <c r="O263" s="77">
        <f t="shared" si="50"/>
        <v>7.1955745463352623E-3</v>
      </c>
      <c r="P263" s="131">
        <f t="shared" si="51"/>
        <v>4.8392963641579719E-3</v>
      </c>
      <c r="Q263" s="3">
        <f t="shared" si="59"/>
        <v>299.91149783584393</v>
      </c>
      <c r="R263" s="3"/>
      <c r="S263" s="3">
        <f t="shared" si="57"/>
        <v>4.0128074439748562E-3</v>
      </c>
      <c r="T263" s="3">
        <v>0</v>
      </c>
      <c r="U263" s="7">
        <f t="shared" si="52"/>
        <v>0</v>
      </c>
      <c r="V263" s="7">
        <f t="shared" si="53"/>
        <v>0</v>
      </c>
      <c r="X263" s="3">
        <f t="shared" si="54"/>
        <v>14.284361856776675</v>
      </c>
      <c r="Y263" s="3">
        <f t="shared" si="55"/>
        <v>1.7988936365838156E-4</v>
      </c>
      <c r="Z263" s="3">
        <f t="shared" si="56"/>
        <v>1.209824091039493E-4</v>
      </c>
    </row>
    <row r="264" spans="1:26" x14ac:dyDescent="0.2">
      <c r="A264" s="4">
        <v>20</v>
      </c>
      <c r="B264">
        <v>1</v>
      </c>
      <c r="C264" s="119">
        <f t="shared" si="45"/>
        <v>1</v>
      </c>
      <c r="D264" s="115">
        <f>Ecosystem!X258</f>
        <v>104.47143820441751</v>
      </c>
      <c r="E264" s="115">
        <f>Ecosystem!AK258</f>
        <v>1E-3</v>
      </c>
      <c r="F264" s="117">
        <f>Ecosystem!BC258</f>
        <v>1E-3</v>
      </c>
      <c r="H264" s="3">
        <f t="shared" si="46"/>
        <v>14.284329019670372</v>
      </c>
      <c r="I264" s="3">
        <f t="shared" si="47"/>
        <v>1.7988936365838156E-4</v>
      </c>
      <c r="J264" s="3">
        <f t="shared" si="48"/>
        <v>1.209824091039493E-4</v>
      </c>
      <c r="K264" s="3"/>
      <c r="L264" s="3"/>
      <c r="M264" s="9">
        <f t="shared" si="49"/>
        <v>1</v>
      </c>
      <c r="N264" s="77">
        <f t="shared" si="58"/>
        <v>299.89877355152845</v>
      </c>
      <c r="O264" s="77">
        <f t="shared" si="50"/>
        <v>7.1955745463352623E-3</v>
      </c>
      <c r="P264" s="131">
        <f t="shared" si="51"/>
        <v>4.8392963641579719E-3</v>
      </c>
      <c r="Q264" s="3">
        <f t="shared" si="59"/>
        <v>299.91080842243895</v>
      </c>
      <c r="R264" s="3"/>
      <c r="S264" s="3">
        <f t="shared" si="57"/>
        <v>4.0128166683281166E-3</v>
      </c>
      <c r="T264" s="3">
        <v>0</v>
      </c>
      <c r="U264" s="7">
        <f t="shared" si="52"/>
        <v>0</v>
      </c>
      <c r="V264" s="7">
        <f t="shared" si="53"/>
        <v>0</v>
      </c>
      <c r="X264" s="3">
        <f t="shared" si="54"/>
        <v>14.284329019670372</v>
      </c>
      <c r="Y264" s="3">
        <f t="shared" si="55"/>
        <v>1.7988936365838156E-4</v>
      </c>
      <c r="Z264" s="3">
        <f t="shared" si="56"/>
        <v>1.209824091039493E-4</v>
      </c>
    </row>
    <row r="265" spans="1:26" x14ac:dyDescent="0.2">
      <c r="A265" s="4">
        <v>20</v>
      </c>
      <c r="B265">
        <v>2</v>
      </c>
      <c r="C265" s="119">
        <f t="shared" si="45"/>
        <v>1</v>
      </c>
      <c r="D265" s="115">
        <f>Ecosystem!X259</f>
        <v>104.47122054083698</v>
      </c>
      <c r="E265" s="115">
        <f>Ecosystem!AK259</f>
        <v>1E-3</v>
      </c>
      <c r="F265" s="117">
        <f>Ecosystem!BC259</f>
        <v>1E-3</v>
      </c>
      <c r="H265" s="3">
        <f t="shared" si="46"/>
        <v>14.284299258634691</v>
      </c>
      <c r="I265" s="3">
        <f t="shared" si="47"/>
        <v>1.7988936365838156E-4</v>
      </c>
      <c r="J265" s="3">
        <f t="shared" si="48"/>
        <v>1.209824091039493E-4</v>
      </c>
      <c r="K265" s="3"/>
      <c r="L265" s="3"/>
      <c r="M265" s="9">
        <f t="shared" si="49"/>
        <v>1</v>
      </c>
      <c r="N265" s="77">
        <f t="shared" si="58"/>
        <v>299.89814872007241</v>
      </c>
      <c r="O265" s="77">
        <f t="shared" si="50"/>
        <v>7.1955745463352623E-3</v>
      </c>
      <c r="P265" s="131">
        <f t="shared" si="51"/>
        <v>4.8392963641579719E-3</v>
      </c>
      <c r="Q265" s="3">
        <f t="shared" si="59"/>
        <v>299.91018359098291</v>
      </c>
      <c r="R265" s="3"/>
      <c r="S265" s="3">
        <f t="shared" si="57"/>
        <v>4.0128250286113575E-3</v>
      </c>
      <c r="T265" s="3">
        <v>0</v>
      </c>
      <c r="U265" s="7">
        <f t="shared" si="52"/>
        <v>0</v>
      </c>
      <c r="V265" s="7">
        <f t="shared" si="53"/>
        <v>0</v>
      </c>
      <c r="X265" s="3">
        <f t="shared" si="54"/>
        <v>14.284299258634691</v>
      </c>
      <c r="Y265" s="3">
        <f t="shared" si="55"/>
        <v>1.7988936365838156E-4</v>
      </c>
      <c r="Z265" s="3">
        <f t="shared" si="56"/>
        <v>1.209824091039493E-4</v>
      </c>
    </row>
    <row r="266" spans="1:26" x14ac:dyDescent="0.2">
      <c r="A266" s="4">
        <v>20</v>
      </c>
      <c r="B266">
        <v>3</v>
      </c>
      <c r="C266" s="119">
        <f t="shared" si="45"/>
        <v>1</v>
      </c>
      <c r="D266" s="115">
        <f>Ecosystem!X260</f>
        <v>104.47100077683189</v>
      </c>
      <c r="E266" s="115">
        <f>Ecosystem!AK260</f>
        <v>1E-3</v>
      </c>
      <c r="F266" s="117">
        <f>Ecosystem!BC260</f>
        <v>1E-3</v>
      </c>
      <c r="H266" s="3">
        <f t="shared" si="46"/>
        <v>14.284269210408981</v>
      </c>
      <c r="I266" s="3">
        <f t="shared" si="47"/>
        <v>1.7988936365838156E-4</v>
      </c>
      <c r="J266" s="3">
        <f t="shared" si="48"/>
        <v>1.209824091039493E-4</v>
      </c>
      <c r="K266" s="3"/>
      <c r="L266" s="3"/>
      <c r="M266" s="9">
        <f t="shared" si="49"/>
        <v>0.8</v>
      </c>
      <c r="N266" s="77">
        <f t="shared" si="58"/>
        <v>239.9180142872608</v>
      </c>
      <c r="O266" s="77">
        <f t="shared" si="50"/>
        <v>5.75645963706821E-3</v>
      </c>
      <c r="P266" s="131">
        <f t="shared" si="51"/>
        <v>3.8714370913263776E-3</v>
      </c>
      <c r="Q266" s="3">
        <f t="shared" si="59"/>
        <v>239.92764218398921</v>
      </c>
      <c r="R266" s="3"/>
      <c r="S266" s="3">
        <f t="shared" si="57"/>
        <v>4.0128334696055605E-3</v>
      </c>
      <c r="T266" s="3">
        <v>0</v>
      </c>
      <c r="U266" s="7">
        <f t="shared" si="52"/>
        <v>0</v>
      </c>
      <c r="V266" s="7">
        <f t="shared" si="53"/>
        <v>0</v>
      </c>
      <c r="X266" s="3">
        <f t="shared" si="54"/>
        <v>14.284269210408981</v>
      </c>
      <c r="Y266" s="3">
        <f t="shared" si="55"/>
        <v>1.7988936365838156E-4</v>
      </c>
      <c r="Z266" s="3">
        <f t="shared" si="56"/>
        <v>1.209824091039493E-4</v>
      </c>
    </row>
    <row r="267" spans="1:26" x14ac:dyDescent="0.2">
      <c r="A267" s="4">
        <v>20</v>
      </c>
      <c r="B267">
        <v>4</v>
      </c>
      <c r="C267" s="119">
        <f t="shared" si="45"/>
        <v>1</v>
      </c>
      <c r="D267" s="115">
        <f>Ecosystem!X261</f>
        <v>104.47076154135003</v>
      </c>
      <c r="E267" s="115">
        <f>Ecosystem!AK261</f>
        <v>1E-3</v>
      </c>
      <c r="F267" s="117">
        <f>Ecosystem!BC261</f>
        <v>1E-3</v>
      </c>
      <c r="H267" s="3">
        <f t="shared" si="46"/>
        <v>14.284236499857707</v>
      </c>
      <c r="I267" s="3">
        <f t="shared" si="47"/>
        <v>1.7988936365838156E-4</v>
      </c>
      <c r="J267" s="3">
        <f t="shared" si="48"/>
        <v>1.209824091039493E-4</v>
      </c>
      <c r="K267" s="3"/>
      <c r="L267" s="3"/>
      <c r="M267" s="9">
        <f t="shared" si="49"/>
        <v>0.8</v>
      </c>
      <c r="N267" s="77">
        <f t="shared" si="58"/>
        <v>239.91746488215006</v>
      </c>
      <c r="O267" s="77">
        <f t="shared" si="50"/>
        <v>5.75645963706821E-3</v>
      </c>
      <c r="P267" s="131">
        <f t="shared" si="51"/>
        <v>3.8714370913263776E-3</v>
      </c>
      <c r="Q267" s="3">
        <f t="shared" si="59"/>
        <v>239.92709277887846</v>
      </c>
      <c r="R267" s="3"/>
      <c r="S267" s="3">
        <f t="shared" si="57"/>
        <v>4.0128426585270419E-3</v>
      </c>
      <c r="T267" s="3">
        <v>0</v>
      </c>
      <c r="U267" s="7">
        <f t="shared" si="52"/>
        <v>0</v>
      </c>
      <c r="V267" s="7">
        <f t="shared" si="53"/>
        <v>0</v>
      </c>
      <c r="X267" s="3">
        <f t="shared" si="54"/>
        <v>14.284236499857707</v>
      </c>
      <c r="Y267" s="3">
        <f t="shared" si="55"/>
        <v>1.7988936365838156E-4</v>
      </c>
      <c r="Z267" s="3">
        <f t="shared" si="56"/>
        <v>1.209824091039493E-4</v>
      </c>
    </row>
    <row r="268" spans="1:26" x14ac:dyDescent="0.2">
      <c r="A268" s="4">
        <v>20</v>
      </c>
      <c r="B268">
        <v>5</v>
      </c>
      <c r="C268" s="119">
        <f t="shared" si="45"/>
        <v>1</v>
      </c>
      <c r="D268" s="115">
        <f>Ecosystem!X262</f>
        <v>104.47049983822522</v>
      </c>
      <c r="E268" s="115">
        <f>Ecosystem!AK262</f>
        <v>1E-3</v>
      </c>
      <c r="F268" s="117">
        <f>Ecosystem!BC262</f>
        <v>1E-3</v>
      </c>
      <c r="H268" s="3">
        <f t="shared" si="46"/>
        <v>14.284200717316523</v>
      </c>
      <c r="I268" s="3">
        <f t="shared" si="47"/>
        <v>1.7988936365838156E-4</v>
      </c>
      <c r="J268" s="3">
        <f t="shared" si="48"/>
        <v>1.209824091039493E-4</v>
      </c>
      <c r="K268" s="3"/>
      <c r="L268" s="3"/>
      <c r="M268" s="9">
        <f t="shared" si="49"/>
        <v>0.8</v>
      </c>
      <c r="N268" s="77">
        <f t="shared" si="58"/>
        <v>239.91686388001963</v>
      </c>
      <c r="O268" s="77">
        <f t="shared" si="50"/>
        <v>5.75645963706821E-3</v>
      </c>
      <c r="P268" s="131">
        <f t="shared" si="51"/>
        <v>3.8714370913263776E-3</v>
      </c>
      <c r="Q268" s="3">
        <f t="shared" si="59"/>
        <v>239.92649177674804</v>
      </c>
      <c r="R268" s="3"/>
      <c r="S268" s="3">
        <f t="shared" si="57"/>
        <v>4.012852710468238E-3</v>
      </c>
      <c r="T268" s="3">
        <v>0</v>
      </c>
      <c r="U268" s="7">
        <f t="shared" si="52"/>
        <v>0</v>
      </c>
      <c r="V268" s="7">
        <f t="shared" si="53"/>
        <v>0</v>
      </c>
      <c r="X268" s="3">
        <f t="shared" si="54"/>
        <v>14.284200717316523</v>
      </c>
      <c r="Y268" s="3">
        <f t="shared" si="55"/>
        <v>1.7988936365838156E-4</v>
      </c>
      <c r="Z268" s="3">
        <f t="shared" si="56"/>
        <v>1.209824091039493E-4</v>
      </c>
    </row>
    <row r="269" spans="1:26" x14ac:dyDescent="0.2">
      <c r="A269" s="4">
        <v>20</v>
      </c>
      <c r="B269">
        <v>6</v>
      </c>
      <c r="C269" s="119">
        <f t="shared" si="45"/>
        <v>1</v>
      </c>
      <c r="D269" s="115">
        <f>Ecosystem!X263</f>
        <v>104.47022747899663</v>
      </c>
      <c r="E269" s="115">
        <f>Ecosystem!AK263</f>
        <v>1E-3</v>
      </c>
      <c r="F269" s="117">
        <f>Ecosystem!BC263</f>
        <v>1E-3</v>
      </c>
      <c r="H269" s="3">
        <f t="shared" si="46"/>
        <v>14.284163477771441</v>
      </c>
      <c r="I269" s="3">
        <f t="shared" si="47"/>
        <v>1.7988936365838156E-4</v>
      </c>
      <c r="J269" s="3">
        <f t="shared" si="48"/>
        <v>1.209824091039493E-4</v>
      </c>
      <c r="K269" s="3"/>
      <c r="L269" s="3"/>
      <c r="M269" s="9">
        <f t="shared" si="49"/>
        <v>0.8</v>
      </c>
      <c r="N269" s="77">
        <f t="shared" si="58"/>
        <v>239.91623840611001</v>
      </c>
      <c r="O269" s="77">
        <f t="shared" si="50"/>
        <v>5.75645963706821E-3</v>
      </c>
      <c r="P269" s="131">
        <f t="shared" si="51"/>
        <v>3.8714370913263776E-3</v>
      </c>
      <c r="Q269" s="3">
        <f t="shared" si="59"/>
        <v>239.92586630283841</v>
      </c>
      <c r="R269" s="3"/>
      <c r="S269" s="3">
        <f t="shared" si="57"/>
        <v>4.0128631717607707E-3</v>
      </c>
      <c r="T269" s="3">
        <v>0</v>
      </c>
      <c r="U269" s="7">
        <f t="shared" si="52"/>
        <v>0</v>
      </c>
      <c r="V269" s="7">
        <f t="shared" si="53"/>
        <v>0</v>
      </c>
      <c r="X269" s="3">
        <f t="shared" si="54"/>
        <v>14.284163477771441</v>
      </c>
      <c r="Y269" s="3">
        <f t="shared" si="55"/>
        <v>1.7988936365838156E-4</v>
      </c>
      <c r="Z269" s="3">
        <f t="shared" si="56"/>
        <v>1.209824091039493E-4</v>
      </c>
    </row>
    <row r="270" spans="1:26" x14ac:dyDescent="0.2">
      <c r="A270" s="4">
        <v>20</v>
      </c>
      <c r="B270">
        <v>7</v>
      </c>
      <c r="C270" s="119">
        <f t="shared" si="45"/>
        <v>1</v>
      </c>
      <c r="D270" s="115">
        <f>Ecosystem!X264</f>
        <v>104.46996492984096</v>
      </c>
      <c r="E270" s="115">
        <f>Ecosystem!AK264</f>
        <v>1E-3</v>
      </c>
      <c r="F270" s="117">
        <f>Ecosystem!BC264</f>
        <v>1E-3</v>
      </c>
      <c r="H270" s="3">
        <f t="shared" si="46"/>
        <v>14.284127579552866</v>
      </c>
      <c r="I270" s="3">
        <f t="shared" si="47"/>
        <v>1.7988936365838156E-4</v>
      </c>
      <c r="J270" s="3">
        <f t="shared" si="48"/>
        <v>1.209824091039493E-4</v>
      </c>
      <c r="K270" s="3"/>
      <c r="L270" s="3"/>
      <c r="M270" s="9">
        <f t="shared" si="49"/>
        <v>0.8</v>
      </c>
      <c r="N270" s="77">
        <f t="shared" si="58"/>
        <v>239.91563546106678</v>
      </c>
      <c r="O270" s="77">
        <f t="shared" si="50"/>
        <v>5.75645963706821E-3</v>
      </c>
      <c r="P270" s="131">
        <f t="shared" si="51"/>
        <v>3.8714370913263776E-3</v>
      </c>
      <c r="Q270" s="3">
        <f t="shared" si="59"/>
        <v>239.92526335779519</v>
      </c>
      <c r="R270" s="3"/>
      <c r="S270" s="3">
        <f t="shared" si="57"/>
        <v>4.0128732563009511E-3</v>
      </c>
      <c r="T270" s="3">
        <v>0</v>
      </c>
      <c r="U270" s="7">
        <f t="shared" si="52"/>
        <v>0</v>
      </c>
      <c r="V270" s="7">
        <f t="shared" si="53"/>
        <v>0</v>
      </c>
      <c r="X270" s="3">
        <f t="shared" si="54"/>
        <v>14.284127579552866</v>
      </c>
      <c r="Y270" s="3">
        <f t="shared" si="55"/>
        <v>1.7988936365838156E-4</v>
      </c>
      <c r="Z270" s="3">
        <f t="shared" si="56"/>
        <v>1.209824091039493E-4</v>
      </c>
    </row>
    <row r="271" spans="1:26" x14ac:dyDescent="0.2">
      <c r="A271" s="4">
        <v>20</v>
      </c>
      <c r="B271">
        <v>8</v>
      </c>
      <c r="C271" s="119">
        <f t="shared" si="45"/>
        <v>1</v>
      </c>
      <c r="D271" s="115">
        <f>Ecosystem!X265</f>
        <v>104.46973161960764</v>
      </c>
      <c r="E271" s="115">
        <f>Ecosystem!AK265</f>
        <v>1E-3</v>
      </c>
      <c r="F271" s="117">
        <f>Ecosystem!BC265</f>
        <v>1E-3</v>
      </c>
      <c r="H271" s="3">
        <f t="shared" si="46"/>
        <v>14.284095679157948</v>
      </c>
      <c r="I271" s="3">
        <f t="shared" si="47"/>
        <v>1.7988936365838156E-4</v>
      </c>
      <c r="J271" s="3">
        <f t="shared" si="48"/>
        <v>1.209824091039493E-4</v>
      </c>
      <c r="K271" s="3"/>
      <c r="L271" s="3"/>
      <c r="M271" s="9">
        <f t="shared" si="49"/>
        <v>0.8</v>
      </c>
      <c r="N271" s="77">
        <f t="shared" si="58"/>
        <v>239.91509966330975</v>
      </c>
      <c r="O271" s="77">
        <f t="shared" si="50"/>
        <v>5.75645963706821E-3</v>
      </c>
      <c r="P271" s="131">
        <f t="shared" si="51"/>
        <v>3.8714370913263776E-3</v>
      </c>
      <c r="Q271" s="3">
        <f t="shared" si="59"/>
        <v>239.92472756003815</v>
      </c>
      <c r="R271" s="3"/>
      <c r="S271" s="3">
        <f t="shared" si="57"/>
        <v>4.0128822178136384E-3</v>
      </c>
      <c r="T271" s="3">
        <v>0</v>
      </c>
      <c r="U271" s="7">
        <f t="shared" si="52"/>
        <v>0</v>
      </c>
      <c r="V271" s="7">
        <f t="shared" si="53"/>
        <v>0</v>
      </c>
      <c r="X271" s="3">
        <f t="shared" si="54"/>
        <v>14.284095679157948</v>
      </c>
      <c r="Y271" s="3">
        <f t="shared" si="55"/>
        <v>1.7988936365838156E-4</v>
      </c>
      <c r="Z271" s="3">
        <f t="shared" si="56"/>
        <v>1.209824091039493E-4</v>
      </c>
    </row>
    <row r="272" spans="1:26" x14ac:dyDescent="0.2">
      <c r="A272" s="4">
        <v>20</v>
      </c>
      <c r="B272">
        <v>9</v>
      </c>
      <c r="C272" s="119">
        <f t="shared" si="45"/>
        <v>1</v>
      </c>
      <c r="D272" s="115">
        <f>Ecosystem!X266</f>
        <v>104.46953718090873</v>
      </c>
      <c r="E272" s="115">
        <f>Ecosystem!AK266</f>
        <v>1E-3</v>
      </c>
      <c r="F272" s="117">
        <f>Ecosystem!BC266</f>
        <v>1E-3</v>
      </c>
      <c r="H272" s="3">
        <f t="shared" si="46"/>
        <v>14.284069093649055</v>
      </c>
      <c r="I272" s="3">
        <f t="shared" si="47"/>
        <v>1.7988936365838156E-4</v>
      </c>
      <c r="J272" s="3">
        <f t="shared" si="48"/>
        <v>1.209824091039493E-4</v>
      </c>
      <c r="K272" s="3"/>
      <c r="L272" s="3"/>
      <c r="M272" s="9">
        <f t="shared" si="49"/>
        <v>0.8</v>
      </c>
      <c r="N272" s="77">
        <f t="shared" si="58"/>
        <v>239.9146531341658</v>
      </c>
      <c r="O272" s="77">
        <f t="shared" si="50"/>
        <v>5.75645963706821E-3</v>
      </c>
      <c r="P272" s="131">
        <f t="shared" si="51"/>
        <v>3.8714370913263776E-3</v>
      </c>
      <c r="Q272" s="3">
        <f t="shared" si="59"/>
        <v>239.92428103089421</v>
      </c>
      <c r="R272" s="3"/>
      <c r="S272" s="3">
        <f t="shared" si="57"/>
        <v>4.0128896862901666E-3</v>
      </c>
      <c r="T272" s="3">
        <v>0</v>
      </c>
      <c r="U272" s="7">
        <f t="shared" si="52"/>
        <v>0</v>
      </c>
      <c r="V272" s="7">
        <f t="shared" si="53"/>
        <v>0</v>
      </c>
      <c r="X272" s="3">
        <f t="shared" si="54"/>
        <v>14.284069093649055</v>
      </c>
      <c r="Y272" s="3">
        <f t="shared" si="55"/>
        <v>1.7988936365838156E-4</v>
      </c>
      <c r="Z272" s="3">
        <f t="shared" si="56"/>
        <v>1.209824091039493E-4</v>
      </c>
    </row>
    <row r="273" spans="1:26" x14ac:dyDescent="0.2">
      <c r="A273" s="4">
        <v>20</v>
      </c>
      <c r="B273">
        <v>10</v>
      </c>
      <c r="C273" s="119">
        <f t="shared" si="45"/>
        <v>1</v>
      </c>
      <c r="D273" s="115">
        <f>Ecosystem!X267</f>
        <v>104.46937746768106</v>
      </c>
      <c r="E273" s="115">
        <f>Ecosystem!AK267</f>
        <v>1E-3</v>
      </c>
      <c r="F273" s="117">
        <f>Ecosystem!BC267</f>
        <v>1E-3</v>
      </c>
      <c r="H273" s="3">
        <f t="shared" si="46"/>
        <v>14.284047256136985</v>
      </c>
      <c r="I273" s="3">
        <f t="shared" si="47"/>
        <v>1.7988936365838156E-4</v>
      </c>
      <c r="J273" s="3">
        <f t="shared" si="48"/>
        <v>1.209824091039493E-4</v>
      </c>
      <c r="K273" s="3"/>
      <c r="L273" s="3"/>
      <c r="M273" s="9">
        <f t="shared" si="49"/>
        <v>0.8</v>
      </c>
      <c r="N273" s="77">
        <f t="shared" si="58"/>
        <v>239.91428635218654</v>
      </c>
      <c r="O273" s="77">
        <f t="shared" si="50"/>
        <v>5.75645963706821E-3</v>
      </c>
      <c r="P273" s="131">
        <f t="shared" si="51"/>
        <v>3.8714370913263776E-3</v>
      </c>
      <c r="Q273" s="3">
        <f t="shared" si="59"/>
        <v>239.92391424891494</v>
      </c>
      <c r="R273" s="3"/>
      <c r="S273" s="3">
        <f t="shared" si="57"/>
        <v>4.0128958209667632E-3</v>
      </c>
      <c r="T273" s="3">
        <v>0</v>
      </c>
      <c r="U273" s="7">
        <f t="shared" si="52"/>
        <v>0</v>
      </c>
      <c r="V273" s="7">
        <f t="shared" si="53"/>
        <v>0</v>
      </c>
      <c r="X273" s="3">
        <f t="shared" si="54"/>
        <v>14.284047256136985</v>
      </c>
      <c r="Y273" s="3">
        <f t="shared" si="55"/>
        <v>1.7988936365838156E-4</v>
      </c>
      <c r="Z273" s="3">
        <f t="shared" si="56"/>
        <v>1.209824091039493E-4</v>
      </c>
    </row>
    <row r="274" spans="1:26" x14ac:dyDescent="0.2">
      <c r="A274" s="4">
        <v>20</v>
      </c>
      <c r="B274">
        <v>11</v>
      </c>
      <c r="C274" s="119">
        <f t="shared" si="45"/>
        <v>1</v>
      </c>
      <c r="D274" s="115">
        <f>Ecosystem!X268</f>
        <v>104.46923688812723</v>
      </c>
      <c r="E274" s="115">
        <f>Ecosystem!AK268</f>
        <v>1E-3</v>
      </c>
      <c r="F274" s="117">
        <f>Ecosystem!BC268</f>
        <v>1E-3</v>
      </c>
      <c r="H274" s="3">
        <f t="shared" si="46"/>
        <v>14.284028034762848</v>
      </c>
      <c r="I274" s="3">
        <f t="shared" si="47"/>
        <v>1.7988936365838156E-4</v>
      </c>
      <c r="J274" s="3">
        <f t="shared" si="48"/>
        <v>1.209824091039493E-4</v>
      </c>
      <c r="K274" s="3"/>
      <c r="L274" s="3"/>
      <c r="M274" s="9">
        <f t="shared" si="49"/>
        <v>1</v>
      </c>
      <c r="N274" s="77">
        <f t="shared" si="58"/>
        <v>299.89245438844426</v>
      </c>
      <c r="O274" s="77">
        <f t="shared" si="50"/>
        <v>7.1955745463352623E-3</v>
      </c>
      <c r="P274" s="131">
        <f t="shared" si="51"/>
        <v>4.8392963641579719E-3</v>
      </c>
      <c r="Q274" s="3">
        <f t="shared" si="59"/>
        <v>299.90448925935476</v>
      </c>
      <c r="R274" s="3"/>
      <c r="S274" s="3">
        <f t="shared" si="57"/>
        <v>4.012901220723503E-3</v>
      </c>
      <c r="T274" s="3">
        <v>0</v>
      </c>
      <c r="U274" s="7">
        <f t="shared" si="52"/>
        <v>0</v>
      </c>
      <c r="V274" s="7">
        <f t="shared" si="53"/>
        <v>0</v>
      </c>
      <c r="X274" s="3">
        <f t="shared" si="54"/>
        <v>14.284028034762848</v>
      </c>
      <c r="Y274" s="3">
        <f t="shared" si="55"/>
        <v>1.7988936365838156E-4</v>
      </c>
      <c r="Z274" s="3">
        <f t="shared" si="56"/>
        <v>1.209824091039493E-4</v>
      </c>
    </row>
    <row r="275" spans="1:26" x14ac:dyDescent="0.2">
      <c r="A275" s="5">
        <v>20</v>
      </c>
      <c r="B275" s="2">
        <v>12</v>
      </c>
      <c r="C275" s="119">
        <f t="shared" si="45"/>
        <v>1</v>
      </c>
      <c r="D275" s="115">
        <f>Ecosystem!X269</f>
        <v>104.46909571458272</v>
      </c>
      <c r="E275" s="115">
        <f>Ecosystem!AK269</f>
        <v>1E-3</v>
      </c>
      <c r="F275" s="117">
        <f>Ecosystem!BC269</f>
        <v>1E-3</v>
      </c>
      <c r="H275" s="3">
        <f t="shared" si="46"/>
        <v>14.284008732172655</v>
      </c>
      <c r="I275" s="3">
        <f t="shared" si="47"/>
        <v>1.7988936365838156E-4</v>
      </c>
      <c r="J275" s="3">
        <f t="shared" si="48"/>
        <v>1.209824091039493E-4</v>
      </c>
      <c r="K275" s="3"/>
      <c r="L275" s="3"/>
      <c r="M275" s="9">
        <f t="shared" si="49"/>
        <v>1</v>
      </c>
      <c r="N275" s="77">
        <f t="shared" si="58"/>
        <v>299.89204913152827</v>
      </c>
      <c r="O275" s="77">
        <f t="shared" si="50"/>
        <v>7.1955745463352623E-3</v>
      </c>
      <c r="P275" s="131">
        <f t="shared" si="51"/>
        <v>4.8392963641579719E-3</v>
      </c>
      <c r="Q275" s="3">
        <f t="shared" si="59"/>
        <v>299.90408400243876</v>
      </c>
      <c r="R275" s="3"/>
      <c r="S275" s="3">
        <f t="shared" si="57"/>
        <v>4.0129066433104554E-3</v>
      </c>
      <c r="T275" s="3">
        <v>0</v>
      </c>
      <c r="U275" s="7">
        <f t="shared" si="52"/>
        <v>0</v>
      </c>
      <c r="V275" s="7">
        <f t="shared" si="53"/>
        <v>0</v>
      </c>
      <c r="X275" s="3">
        <f t="shared" si="54"/>
        <v>14.284008732172655</v>
      </c>
      <c r="Y275" s="3">
        <f t="shared" si="55"/>
        <v>1.7988936365838156E-4</v>
      </c>
      <c r="Z275" s="3">
        <f t="shared" si="56"/>
        <v>1.209824091039493E-4</v>
      </c>
    </row>
    <row r="276" spans="1:26" x14ac:dyDescent="0.2">
      <c r="A276" s="17"/>
    </row>
  </sheetData>
  <phoneticPr fontId="3" type="noConversion"/>
  <pageMargins left="0.75" right="0.75" top="1" bottom="1" header="0.5" footer="0.5"/>
  <pageSetup paperSize="9" orientation="portrait" r:id="rId1"/>
  <headerFooter alignWithMargins="0">
    <oddHeader>&amp;L&amp;F&amp;C
&amp;A&amp;R//JdS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64"/>
  <sheetViews>
    <sheetView zoomScale="160" zoomScaleNormal="160" workbookViewId="0"/>
  </sheetViews>
  <sheetFormatPr defaultColWidth="9.140625" defaultRowHeight="12.75" x14ac:dyDescent="0.2"/>
  <cols>
    <col min="1" max="10" width="9.140625" style="38"/>
    <col min="11" max="36" width="9.140625" style="153"/>
    <col min="37" max="47" width="9.140625" style="39"/>
    <col min="48" max="16384" width="9.140625" style="38"/>
  </cols>
  <sheetData>
    <row r="1" spans="1:10" ht="21" thickBot="1" x14ac:dyDescent="0.35">
      <c r="A1" s="204" t="s">
        <v>166</v>
      </c>
      <c r="B1" s="205"/>
      <c r="C1" s="205"/>
      <c r="D1" s="205"/>
      <c r="E1" s="205"/>
      <c r="F1" s="206" t="s">
        <v>174</v>
      </c>
      <c r="G1" s="205"/>
      <c r="H1" s="205"/>
      <c r="I1" s="207"/>
      <c r="J1" s="201"/>
    </row>
    <row r="2" spans="1:10" x14ac:dyDescent="0.2">
      <c r="A2" s="233" t="s">
        <v>324</v>
      </c>
      <c r="B2" s="201"/>
      <c r="C2" s="201"/>
      <c r="D2" s="201"/>
      <c r="E2" s="201"/>
      <c r="F2" s="201"/>
      <c r="G2" s="201"/>
      <c r="H2" s="201"/>
      <c r="I2" s="201"/>
      <c r="J2" s="201"/>
    </row>
    <row r="3" spans="1:10" x14ac:dyDescent="0.2">
      <c r="A3" s="201"/>
      <c r="B3" s="201"/>
      <c r="C3" s="201"/>
      <c r="D3" s="201"/>
      <c r="E3" s="201"/>
      <c r="F3" s="201"/>
      <c r="G3" s="201"/>
      <c r="H3" s="222" t="s">
        <v>156</v>
      </c>
      <c r="I3" s="222"/>
      <c r="J3" s="201"/>
    </row>
    <row r="4" spans="1:10" ht="12.75" customHeight="1" x14ac:dyDescent="0.3">
      <c r="A4" s="200"/>
      <c r="B4" s="201"/>
      <c r="C4" s="201"/>
      <c r="D4" s="201"/>
      <c r="E4" s="201"/>
      <c r="F4" s="201"/>
      <c r="G4" s="201"/>
      <c r="H4" s="201"/>
      <c r="I4" s="201"/>
      <c r="J4" s="201"/>
    </row>
    <row r="5" spans="1:10" x14ac:dyDescent="0.2">
      <c r="A5" s="202" t="s">
        <v>262</v>
      </c>
      <c r="B5" s="201"/>
      <c r="C5" s="201"/>
      <c r="D5" s="201"/>
      <c r="E5" s="201"/>
      <c r="F5" s="201"/>
      <c r="G5" s="201"/>
      <c r="H5" s="201"/>
      <c r="I5" s="201"/>
      <c r="J5" s="201"/>
    </row>
    <row r="6" spans="1:10" x14ac:dyDescent="0.2">
      <c r="A6" s="201"/>
      <c r="B6" s="201"/>
      <c r="C6" s="201"/>
      <c r="D6" s="201"/>
      <c r="E6" s="201"/>
      <c r="F6" s="201"/>
      <c r="G6" s="201"/>
      <c r="H6" s="201"/>
      <c r="I6" s="201"/>
      <c r="J6" s="201"/>
    </row>
    <row r="7" spans="1:10" x14ac:dyDescent="0.2">
      <c r="A7" s="201"/>
      <c r="B7" s="201"/>
      <c r="C7" s="201"/>
      <c r="D7" s="201"/>
      <c r="E7" s="201"/>
      <c r="F7" s="201"/>
      <c r="G7" s="201"/>
      <c r="H7" s="201"/>
      <c r="I7" s="201"/>
      <c r="J7" s="201"/>
    </row>
    <row r="8" spans="1:10" x14ac:dyDescent="0.2">
      <c r="A8" s="201"/>
      <c r="B8" s="201"/>
      <c r="C8" s="201"/>
      <c r="D8" s="201"/>
      <c r="E8" s="201"/>
      <c r="F8" s="201"/>
      <c r="G8" s="201"/>
      <c r="H8" s="201"/>
      <c r="I8" s="201"/>
      <c r="J8" s="201"/>
    </row>
    <row r="9" spans="1:10" x14ac:dyDescent="0.2">
      <c r="A9" s="201"/>
      <c r="B9" s="201"/>
      <c r="C9" s="201"/>
      <c r="D9" s="201"/>
      <c r="E9" s="201"/>
      <c r="F9" s="201"/>
      <c r="G9" s="201"/>
      <c r="H9" s="201"/>
      <c r="I9" s="201"/>
      <c r="J9" s="201"/>
    </row>
    <row r="10" spans="1:10" x14ac:dyDescent="0.2">
      <c r="A10" s="201"/>
      <c r="B10" s="201"/>
      <c r="C10" s="201"/>
      <c r="D10" s="201"/>
      <c r="E10" s="201"/>
      <c r="F10" s="201"/>
      <c r="G10" s="201"/>
      <c r="H10" s="201"/>
      <c r="I10" s="201"/>
      <c r="J10" s="201"/>
    </row>
    <row r="11" spans="1:10" x14ac:dyDescent="0.2">
      <c r="A11" s="201"/>
      <c r="B11" s="201"/>
      <c r="C11" s="201"/>
      <c r="D11" s="201"/>
      <c r="E11" s="201"/>
      <c r="F11" s="201"/>
      <c r="G11" s="201"/>
      <c r="H11" s="201"/>
      <c r="I11" s="201"/>
      <c r="J11" s="201"/>
    </row>
    <row r="12" spans="1:10" x14ac:dyDescent="0.2">
      <c r="A12" s="201"/>
      <c r="B12" s="201"/>
      <c r="C12" s="201"/>
      <c r="D12" s="201"/>
      <c r="E12" s="201"/>
      <c r="F12" s="201"/>
      <c r="G12" s="201"/>
      <c r="H12" s="201"/>
      <c r="I12" s="201"/>
      <c r="J12" s="201"/>
    </row>
    <row r="13" spans="1:10" x14ac:dyDescent="0.2">
      <c r="A13" s="201"/>
      <c r="B13" s="201"/>
      <c r="C13" s="201"/>
      <c r="D13" s="201"/>
      <c r="E13" s="201"/>
      <c r="F13" s="201"/>
      <c r="G13" s="201"/>
      <c r="H13" s="201"/>
      <c r="I13" s="201"/>
      <c r="J13" s="201"/>
    </row>
    <row r="14" spans="1:10" x14ac:dyDescent="0.2">
      <c r="A14" s="201"/>
      <c r="B14" s="201"/>
      <c r="C14" s="201"/>
      <c r="D14" s="201"/>
      <c r="E14" s="201"/>
      <c r="F14" s="201"/>
      <c r="G14" s="201"/>
      <c r="H14" s="201"/>
      <c r="I14" s="201"/>
      <c r="J14" s="201"/>
    </row>
    <row r="15" spans="1:10" x14ac:dyDescent="0.2">
      <c r="A15" s="201"/>
      <c r="B15" s="201"/>
      <c r="C15" s="201"/>
      <c r="D15" s="201"/>
      <c r="E15" s="201"/>
      <c r="F15" s="201"/>
      <c r="G15" s="201"/>
      <c r="H15" s="201"/>
      <c r="I15" s="201"/>
      <c r="J15" s="201"/>
    </row>
    <row r="16" spans="1:10" x14ac:dyDescent="0.2">
      <c r="A16" s="201"/>
      <c r="B16" s="201"/>
      <c r="C16" s="201"/>
      <c r="D16" s="201"/>
      <c r="E16" s="201"/>
      <c r="F16" s="201"/>
      <c r="G16" s="201"/>
      <c r="H16" s="201"/>
      <c r="I16" s="201"/>
      <c r="J16" s="201"/>
    </row>
    <row r="17" spans="1:10" x14ac:dyDescent="0.2">
      <c r="A17" s="201"/>
      <c r="B17" s="201"/>
      <c r="C17" s="201"/>
      <c r="D17" s="201"/>
      <c r="E17" s="201"/>
      <c r="F17" s="201"/>
      <c r="G17" s="201"/>
      <c r="H17" s="201"/>
      <c r="I17" s="201"/>
      <c r="J17" s="201"/>
    </row>
    <row r="18" spans="1:10" x14ac:dyDescent="0.2">
      <c r="A18" s="201"/>
      <c r="B18" s="201"/>
      <c r="C18" s="201"/>
      <c r="D18" s="201"/>
      <c r="E18" s="201"/>
      <c r="F18" s="201"/>
      <c r="G18" s="201"/>
      <c r="H18" s="201"/>
      <c r="I18" s="201"/>
      <c r="J18" s="201"/>
    </row>
    <row r="19" spans="1:10" x14ac:dyDescent="0.2">
      <c r="A19" s="201"/>
      <c r="B19" s="201"/>
      <c r="C19" s="201"/>
      <c r="D19" s="201"/>
      <c r="E19" s="201"/>
      <c r="F19" s="201"/>
      <c r="G19" s="201"/>
      <c r="H19" s="201"/>
      <c r="I19" s="201"/>
      <c r="J19" s="201"/>
    </row>
    <row r="20" spans="1:10" x14ac:dyDescent="0.2">
      <c r="A20" s="201"/>
      <c r="B20" s="201"/>
      <c r="C20" s="201"/>
      <c r="D20" s="201"/>
      <c r="E20" s="201"/>
      <c r="F20" s="201"/>
      <c r="G20" s="201"/>
      <c r="H20" s="201"/>
      <c r="I20" s="201"/>
      <c r="J20" s="201"/>
    </row>
    <row r="21" spans="1:10" x14ac:dyDescent="0.2">
      <c r="A21" s="201"/>
      <c r="B21" s="201"/>
      <c r="C21" s="201"/>
      <c r="D21" s="201"/>
      <c r="E21" s="201"/>
      <c r="F21" s="201"/>
      <c r="G21" s="201"/>
      <c r="H21" s="201"/>
      <c r="I21" s="201"/>
      <c r="J21" s="201"/>
    </row>
    <row r="22" spans="1:10" x14ac:dyDescent="0.2">
      <c r="A22" s="201"/>
      <c r="B22" s="201"/>
      <c r="C22" s="201"/>
      <c r="D22" s="201"/>
      <c r="E22" s="201"/>
      <c r="F22" s="201"/>
      <c r="G22" s="201"/>
      <c r="H22" s="201"/>
      <c r="I22" s="201"/>
      <c r="J22" s="201"/>
    </row>
    <row r="23" spans="1:10" x14ac:dyDescent="0.2">
      <c r="A23" s="201"/>
      <c r="B23" s="201"/>
      <c r="C23" s="201"/>
      <c r="D23" s="201"/>
      <c r="E23" s="201"/>
      <c r="F23" s="201"/>
      <c r="G23" s="201"/>
      <c r="H23" s="201"/>
      <c r="I23" s="201"/>
      <c r="J23" s="201"/>
    </row>
    <row r="24" spans="1:10" x14ac:dyDescent="0.2">
      <c r="A24" s="201"/>
      <c r="B24" s="201"/>
      <c r="C24" s="201"/>
      <c r="D24" s="201"/>
      <c r="E24" s="201"/>
      <c r="F24" s="201"/>
      <c r="G24" s="201"/>
      <c r="H24" s="201"/>
      <c r="I24" s="201"/>
      <c r="J24" s="201"/>
    </row>
    <row r="25" spans="1:10" x14ac:dyDescent="0.2">
      <c r="A25" s="201"/>
      <c r="B25" s="201"/>
      <c r="C25" s="201"/>
      <c r="D25" s="201"/>
      <c r="E25" s="201"/>
      <c r="F25" s="201"/>
      <c r="G25" s="201"/>
      <c r="H25" s="201"/>
      <c r="I25" s="201"/>
      <c r="J25" s="201"/>
    </row>
    <row r="26" spans="1:10" x14ac:dyDescent="0.2">
      <c r="A26" s="201"/>
      <c r="B26" s="201"/>
      <c r="C26" s="201"/>
      <c r="D26" s="201"/>
      <c r="E26" s="201"/>
      <c r="F26" s="201"/>
      <c r="G26" s="201"/>
      <c r="H26" s="201"/>
      <c r="I26" s="201"/>
      <c r="J26" s="201"/>
    </row>
    <row r="27" spans="1:10" x14ac:dyDescent="0.2">
      <c r="A27" s="201" t="s">
        <v>263</v>
      </c>
      <c r="B27" s="201"/>
      <c r="C27" s="201"/>
      <c r="D27" s="201"/>
      <c r="E27" s="201"/>
      <c r="F27" s="201"/>
      <c r="G27" s="201"/>
      <c r="H27" s="201"/>
      <c r="I27" s="201"/>
      <c r="J27" s="201"/>
    </row>
    <row r="28" spans="1:10" ht="14.25" x14ac:dyDescent="0.2">
      <c r="A28" s="201" t="s">
        <v>214</v>
      </c>
      <c r="B28" s="201"/>
      <c r="C28" s="201"/>
      <c r="D28" s="201"/>
      <c r="E28" s="201"/>
      <c r="F28" s="201"/>
      <c r="G28" s="201"/>
      <c r="H28" s="201"/>
      <c r="I28" s="201"/>
      <c r="J28" s="201"/>
    </row>
    <row r="29" spans="1:10" x14ac:dyDescent="0.2">
      <c r="A29" s="201" t="s">
        <v>215</v>
      </c>
      <c r="B29" s="201"/>
      <c r="C29" s="201"/>
      <c r="D29" s="201"/>
      <c r="E29" s="201"/>
      <c r="F29" s="201"/>
      <c r="G29" s="201"/>
      <c r="H29" s="201"/>
      <c r="I29" s="201"/>
      <c r="J29" s="201"/>
    </row>
    <row r="30" spans="1:10" x14ac:dyDescent="0.2">
      <c r="A30" s="201" t="s">
        <v>217</v>
      </c>
      <c r="B30" s="201"/>
      <c r="C30" s="201"/>
      <c r="D30" s="201"/>
      <c r="E30" s="201"/>
      <c r="F30" s="201"/>
      <c r="G30" s="201"/>
      <c r="H30" s="201"/>
      <c r="I30" s="201"/>
      <c r="J30" s="201"/>
    </row>
    <row r="31" spans="1:10" x14ac:dyDescent="0.2">
      <c r="A31" s="201" t="s">
        <v>216</v>
      </c>
      <c r="B31" s="201"/>
      <c r="C31" s="201"/>
      <c r="D31" s="201"/>
      <c r="E31" s="201"/>
      <c r="F31" s="201"/>
      <c r="G31" s="201"/>
      <c r="H31" s="201"/>
      <c r="I31" s="201"/>
      <c r="J31" s="201"/>
    </row>
    <row r="32" spans="1:10" x14ac:dyDescent="0.2">
      <c r="A32" s="201" t="s">
        <v>218</v>
      </c>
      <c r="B32" s="201"/>
      <c r="C32" s="201"/>
      <c r="D32" s="201"/>
      <c r="E32" s="201"/>
      <c r="F32" s="201"/>
      <c r="G32" s="201"/>
      <c r="H32" s="201"/>
      <c r="I32" s="201"/>
      <c r="J32" s="201"/>
    </row>
    <row r="33" spans="1:10" x14ac:dyDescent="0.2">
      <c r="A33" s="201"/>
      <c r="B33" s="201"/>
      <c r="C33" s="201"/>
      <c r="D33" s="201"/>
      <c r="E33" s="201"/>
      <c r="F33" s="201"/>
      <c r="G33" s="201"/>
      <c r="H33" s="201"/>
      <c r="I33" s="201"/>
      <c r="J33" s="201"/>
    </row>
    <row r="34" spans="1:10" x14ac:dyDescent="0.2">
      <c r="A34" s="201" t="s">
        <v>219</v>
      </c>
      <c r="B34" s="201"/>
      <c r="C34" s="201"/>
      <c r="D34" s="201"/>
      <c r="E34" s="201"/>
      <c r="F34" s="201"/>
      <c r="G34" s="201"/>
      <c r="H34" s="201"/>
      <c r="I34" s="201"/>
      <c r="J34" s="201"/>
    </row>
    <row r="35" spans="1:10" x14ac:dyDescent="0.2">
      <c r="A35" s="201" t="s">
        <v>220</v>
      </c>
      <c r="B35" s="201"/>
      <c r="C35" s="201"/>
      <c r="D35" s="201"/>
      <c r="E35" s="201"/>
      <c r="F35" s="201"/>
      <c r="G35" s="201"/>
      <c r="H35" s="201"/>
      <c r="I35" s="201"/>
      <c r="J35" s="201"/>
    </row>
    <row r="36" spans="1:10" x14ac:dyDescent="0.2">
      <c r="A36" s="201" t="s">
        <v>221</v>
      </c>
      <c r="B36" s="201"/>
      <c r="C36" s="201"/>
      <c r="D36" s="201"/>
      <c r="E36" s="201"/>
      <c r="F36" s="201"/>
      <c r="G36" s="201"/>
      <c r="H36" s="201"/>
      <c r="I36" s="201"/>
      <c r="J36" s="201"/>
    </row>
    <row r="37" spans="1:10" x14ac:dyDescent="0.2">
      <c r="A37" s="201" t="s">
        <v>222</v>
      </c>
      <c r="B37" s="201"/>
      <c r="C37" s="201"/>
      <c r="D37" s="201"/>
      <c r="E37" s="201"/>
      <c r="F37" s="201"/>
      <c r="G37" s="201"/>
      <c r="H37" s="201"/>
      <c r="I37" s="201"/>
      <c r="J37" s="201"/>
    </row>
    <row r="38" spans="1:10" x14ac:dyDescent="0.2">
      <c r="A38" s="201"/>
      <c r="B38" s="201"/>
      <c r="C38" s="201"/>
      <c r="D38" s="201"/>
      <c r="E38" s="201"/>
      <c r="F38" s="201"/>
      <c r="G38" s="201"/>
      <c r="H38" s="201"/>
      <c r="I38" s="201"/>
      <c r="J38" s="201"/>
    </row>
    <row r="39" spans="1:10" x14ac:dyDescent="0.2">
      <c r="A39" s="201" t="s">
        <v>223</v>
      </c>
      <c r="B39" s="201"/>
      <c r="C39" s="201"/>
      <c r="D39" s="201"/>
      <c r="E39" s="201"/>
      <c r="F39" s="201"/>
      <c r="G39" s="201"/>
      <c r="H39" s="201"/>
      <c r="I39" s="201"/>
      <c r="J39" s="201"/>
    </row>
    <row r="40" spans="1:10" x14ac:dyDescent="0.2">
      <c r="A40" s="201" t="s">
        <v>224</v>
      </c>
      <c r="B40" s="201"/>
      <c r="C40" s="201"/>
      <c r="D40" s="201"/>
      <c r="E40" s="201"/>
      <c r="F40" s="201"/>
      <c r="G40" s="201"/>
      <c r="H40" s="201"/>
      <c r="I40" s="201"/>
      <c r="J40" s="201"/>
    </row>
    <row r="41" spans="1:10" x14ac:dyDescent="0.2">
      <c r="A41" s="201" t="s">
        <v>225</v>
      </c>
      <c r="B41" s="201"/>
      <c r="C41" s="201"/>
      <c r="D41" s="201"/>
      <c r="E41" s="201"/>
      <c r="F41" s="201"/>
      <c r="G41" s="201"/>
      <c r="H41" s="201"/>
      <c r="I41" s="201"/>
      <c r="J41" s="201"/>
    </row>
    <row r="42" spans="1:10" x14ac:dyDescent="0.2">
      <c r="A42" s="201" t="s">
        <v>227</v>
      </c>
      <c r="B42" s="201"/>
      <c r="C42" s="201"/>
      <c r="D42" s="201"/>
      <c r="E42" s="201"/>
      <c r="F42" s="201"/>
      <c r="G42" s="201"/>
      <c r="H42" s="201"/>
      <c r="I42" s="201"/>
      <c r="J42" s="201"/>
    </row>
    <row r="43" spans="1:10" x14ac:dyDescent="0.2">
      <c r="A43" s="201" t="s">
        <v>226</v>
      </c>
      <c r="B43" s="201"/>
      <c r="C43" s="201"/>
      <c r="D43" s="201"/>
      <c r="E43" s="201"/>
      <c r="F43" s="201"/>
      <c r="G43" s="201"/>
      <c r="H43" s="201"/>
      <c r="I43" s="201"/>
      <c r="J43" s="201"/>
    </row>
    <row r="44" spans="1:10" x14ac:dyDescent="0.2">
      <c r="A44" s="201" t="s">
        <v>228</v>
      </c>
      <c r="B44" s="201"/>
      <c r="C44" s="201"/>
      <c r="D44" s="201"/>
      <c r="E44" s="201"/>
      <c r="F44" s="201"/>
      <c r="G44" s="201"/>
      <c r="H44" s="201"/>
      <c r="I44" s="201"/>
      <c r="J44" s="201"/>
    </row>
    <row r="45" spans="1:10" x14ac:dyDescent="0.2">
      <c r="A45" s="201" t="s">
        <v>229</v>
      </c>
      <c r="B45" s="201"/>
      <c r="C45" s="201"/>
      <c r="D45" s="201"/>
      <c r="E45" s="201"/>
      <c r="F45" s="201"/>
      <c r="G45" s="201"/>
      <c r="H45" s="201"/>
      <c r="I45" s="201"/>
      <c r="J45" s="201"/>
    </row>
    <row r="46" spans="1:10" x14ac:dyDescent="0.2">
      <c r="A46" s="201" t="s">
        <v>230</v>
      </c>
      <c r="B46" s="201"/>
      <c r="C46" s="201"/>
      <c r="D46" s="201"/>
      <c r="E46" s="201"/>
      <c r="F46" s="201"/>
      <c r="G46" s="201"/>
      <c r="H46" s="201"/>
      <c r="I46" s="201"/>
      <c r="J46" s="201"/>
    </row>
    <row r="47" spans="1:10" x14ac:dyDescent="0.2">
      <c r="A47" s="201" t="s">
        <v>231</v>
      </c>
      <c r="B47" s="201"/>
      <c r="C47" s="201"/>
      <c r="D47" s="201"/>
      <c r="E47" s="201"/>
      <c r="F47" s="201"/>
      <c r="G47" s="201"/>
      <c r="H47" s="201"/>
      <c r="I47" s="201"/>
      <c r="J47" s="201"/>
    </row>
    <row r="48" spans="1:10" x14ac:dyDescent="0.2">
      <c r="A48" s="201" t="s">
        <v>232</v>
      </c>
      <c r="B48" s="201"/>
      <c r="C48" s="201"/>
      <c r="D48" s="201"/>
      <c r="E48" s="201"/>
      <c r="F48" s="201"/>
      <c r="G48" s="201"/>
      <c r="H48" s="201"/>
      <c r="I48" s="201"/>
      <c r="J48" s="201"/>
    </row>
    <row r="49" spans="1:10" x14ac:dyDescent="0.2">
      <c r="A49" s="201" t="s">
        <v>233</v>
      </c>
      <c r="B49" s="201"/>
      <c r="C49" s="201"/>
      <c r="D49" s="201"/>
      <c r="E49" s="201"/>
      <c r="F49" s="201"/>
      <c r="G49" s="201"/>
      <c r="H49" s="201"/>
      <c r="I49" s="201"/>
      <c r="J49" s="201"/>
    </row>
    <row r="50" spans="1:10" x14ac:dyDescent="0.2">
      <c r="A50" s="201" t="s">
        <v>234</v>
      </c>
      <c r="B50" s="201"/>
      <c r="C50" s="201"/>
      <c r="D50" s="201"/>
      <c r="E50" s="201"/>
      <c r="F50" s="201"/>
      <c r="G50" s="201"/>
      <c r="H50" s="201"/>
      <c r="I50" s="201"/>
      <c r="J50" s="201"/>
    </row>
    <row r="51" spans="1:10" x14ac:dyDescent="0.2">
      <c r="A51" s="201"/>
      <c r="B51" s="201"/>
      <c r="C51" s="201"/>
      <c r="D51" s="201"/>
      <c r="E51" s="201"/>
      <c r="F51" s="201"/>
      <c r="G51" s="201"/>
      <c r="H51" s="201"/>
      <c r="I51" s="201"/>
      <c r="J51" s="201"/>
    </row>
    <row r="52" spans="1:10" x14ac:dyDescent="0.2">
      <c r="A52" s="201" t="s">
        <v>235</v>
      </c>
      <c r="B52" s="201"/>
      <c r="C52" s="201"/>
      <c r="D52" s="201"/>
      <c r="E52" s="201"/>
      <c r="F52" s="201"/>
      <c r="G52" s="201"/>
      <c r="H52" s="201"/>
      <c r="I52" s="201"/>
      <c r="J52" s="201"/>
    </row>
    <row r="53" spans="1:10" x14ac:dyDescent="0.2">
      <c r="A53" s="201" t="s">
        <v>236</v>
      </c>
      <c r="B53" s="201"/>
      <c r="C53" s="201"/>
      <c r="D53" s="201"/>
      <c r="E53" s="201"/>
      <c r="F53" s="201"/>
      <c r="G53" s="201"/>
      <c r="H53" s="201"/>
      <c r="I53" s="201"/>
      <c r="J53" s="201"/>
    </row>
    <row r="54" spans="1:10" x14ac:dyDescent="0.2">
      <c r="A54" s="201"/>
      <c r="B54" s="201"/>
      <c r="C54" s="201"/>
      <c r="D54" s="201"/>
      <c r="E54" s="201"/>
      <c r="F54" s="201"/>
      <c r="G54" s="201"/>
      <c r="H54" s="201"/>
      <c r="I54" s="201"/>
      <c r="J54" s="201"/>
    </row>
    <row r="55" spans="1:10" x14ac:dyDescent="0.2">
      <c r="A55" s="201" t="s">
        <v>237</v>
      </c>
      <c r="B55" s="201"/>
      <c r="C55" s="201"/>
      <c r="D55" s="201"/>
      <c r="E55" s="201"/>
      <c r="F55" s="201"/>
      <c r="G55" s="201"/>
      <c r="H55" s="201"/>
      <c r="I55" s="201"/>
      <c r="J55" s="201"/>
    </row>
    <row r="56" spans="1:10" x14ac:dyDescent="0.2">
      <c r="A56" s="201" t="s">
        <v>238</v>
      </c>
      <c r="B56" s="201"/>
      <c r="C56" s="201"/>
      <c r="D56" s="201"/>
      <c r="E56" s="201"/>
      <c r="F56" s="201"/>
      <c r="G56" s="201"/>
      <c r="H56" s="201"/>
      <c r="I56" s="201"/>
      <c r="J56" s="201"/>
    </row>
    <row r="57" spans="1:10" x14ac:dyDescent="0.2">
      <c r="A57" s="201" t="s">
        <v>239</v>
      </c>
      <c r="B57" s="201"/>
      <c r="C57" s="201"/>
      <c r="D57" s="201"/>
      <c r="E57" s="201"/>
      <c r="F57" s="201"/>
      <c r="G57" s="201"/>
      <c r="H57" s="201"/>
      <c r="I57" s="201"/>
      <c r="J57" s="201"/>
    </row>
    <row r="58" spans="1:10" x14ac:dyDescent="0.2">
      <c r="A58" s="201" t="s">
        <v>240</v>
      </c>
      <c r="B58" s="201"/>
      <c r="C58" s="201"/>
      <c r="D58" s="201"/>
      <c r="E58" s="201"/>
      <c r="F58" s="201"/>
      <c r="G58" s="201"/>
      <c r="H58" s="201"/>
      <c r="I58" s="201"/>
      <c r="J58" s="201"/>
    </row>
    <row r="59" spans="1:10" x14ac:dyDescent="0.2">
      <c r="A59" s="201"/>
      <c r="B59" s="201"/>
      <c r="C59" s="201"/>
      <c r="D59" s="201"/>
      <c r="E59" s="201"/>
      <c r="F59" s="201"/>
      <c r="G59" s="201"/>
      <c r="H59" s="201"/>
      <c r="I59" s="201"/>
      <c r="J59" s="201"/>
    </row>
    <row r="60" spans="1:10" x14ac:dyDescent="0.2">
      <c r="A60" s="201"/>
      <c r="B60" s="201"/>
      <c r="C60" s="201"/>
      <c r="D60" s="201"/>
      <c r="E60" s="201"/>
      <c r="F60" s="201"/>
      <c r="G60" s="201"/>
      <c r="H60" s="201"/>
      <c r="I60" s="201"/>
      <c r="J60" s="201"/>
    </row>
    <row r="61" spans="1:10" x14ac:dyDescent="0.2">
      <c r="A61" s="201"/>
      <c r="B61" s="201"/>
      <c r="C61" s="201"/>
      <c r="D61" s="201"/>
      <c r="E61" s="201"/>
      <c r="F61" s="201"/>
      <c r="G61" s="201"/>
      <c r="H61" s="201"/>
      <c r="I61" s="201"/>
      <c r="J61" s="201"/>
    </row>
    <row r="62" spans="1:10" x14ac:dyDescent="0.2">
      <c r="A62" s="201"/>
      <c r="B62" s="201"/>
      <c r="C62" s="201"/>
      <c r="D62" s="201"/>
      <c r="E62" s="201"/>
      <c r="F62" s="201"/>
      <c r="G62" s="201"/>
      <c r="H62" s="201"/>
      <c r="I62" s="201"/>
      <c r="J62" s="201"/>
    </row>
    <row r="63" spans="1:10" x14ac:dyDescent="0.2">
      <c r="A63" s="201"/>
      <c r="B63" s="201"/>
      <c r="C63" s="201"/>
      <c r="D63" s="201"/>
      <c r="E63" s="201"/>
      <c r="F63" s="201"/>
      <c r="G63" s="201"/>
      <c r="H63" s="201"/>
      <c r="I63" s="201"/>
      <c r="J63" s="201"/>
    </row>
    <row r="64" spans="1:10" x14ac:dyDescent="0.2">
      <c r="A64" s="201"/>
      <c r="B64" s="201"/>
      <c r="C64" s="201"/>
      <c r="D64" s="201"/>
      <c r="E64" s="201"/>
      <c r="F64" s="201"/>
      <c r="G64" s="201"/>
      <c r="H64" s="201"/>
      <c r="I64" s="201"/>
      <c r="J64" s="201"/>
    </row>
    <row r="65" spans="1:10" x14ac:dyDescent="0.2">
      <c r="A65" s="201"/>
      <c r="B65" s="201"/>
      <c r="C65" s="201"/>
      <c r="D65" s="201"/>
      <c r="E65" s="201"/>
      <c r="F65" s="201"/>
      <c r="G65" s="201"/>
      <c r="H65" s="201"/>
      <c r="I65" s="201"/>
      <c r="J65" s="201"/>
    </row>
    <row r="66" spans="1:10" x14ac:dyDescent="0.2">
      <c r="A66" s="201"/>
      <c r="B66" s="201"/>
      <c r="C66" s="201"/>
      <c r="D66" s="201"/>
      <c r="E66" s="201"/>
      <c r="F66" s="201"/>
      <c r="G66" s="201"/>
      <c r="H66" s="201"/>
      <c r="I66" s="201"/>
      <c r="J66" s="201"/>
    </row>
    <row r="67" spans="1:10" x14ac:dyDescent="0.2">
      <c r="A67" s="201"/>
      <c r="B67" s="201"/>
      <c r="C67" s="201"/>
      <c r="D67" s="201"/>
      <c r="E67" s="201"/>
      <c r="F67" s="201"/>
      <c r="G67" s="201"/>
      <c r="H67" s="201"/>
      <c r="I67" s="201"/>
      <c r="J67" s="201"/>
    </row>
    <row r="68" spans="1:10" x14ac:dyDescent="0.2">
      <c r="A68" s="201"/>
      <c r="B68" s="201"/>
      <c r="C68" s="201"/>
      <c r="D68" s="201"/>
      <c r="E68" s="201"/>
      <c r="F68" s="201"/>
      <c r="G68" s="201"/>
      <c r="H68" s="201"/>
      <c r="I68" s="201"/>
      <c r="J68" s="201"/>
    </row>
    <row r="69" spans="1:10" x14ac:dyDescent="0.2">
      <c r="A69" s="201"/>
      <c r="B69" s="201"/>
      <c r="C69" s="201"/>
      <c r="D69" s="201"/>
      <c r="E69" s="201"/>
      <c r="F69" s="201"/>
      <c r="G69" s="201"/>
      <c r="H69" s="201"/>
      <c r="I69" s="201"/>
      <c r="J69" s="201"/>
    </row>
    <row r="70" spans="1:10" x14ac:dyDescent="0.2">
      <c r="A70" s="201"/>
      <c r="B70" s="201"/>
      <c r="C70" s="201"/>
      <c r="D70" s="201"/>
      <c r="E70" s="201"/>
      <c r="F70" s="201"/>
      <c r="G70" s="201"/>
      <c r="H70" s="201"/>
      <c r="I70" s="201"/>
      <c r="J70" s="201"/>
    </row>
    <row r="71" spans="1:10" x14ac:dyDescent="0.2">
      <c r="A71" s="201"/>
      <c r="B71" s="201"/>
      <c r="C71" s="201"/>
      <c r="D71" s="201"/>
      <c r="E71" s="201"/>
      <c r="F71" s="201"/>
      <c r="G71" s="201"/>
      <c r="H71" s="201"/>
      <c r="I71" s="201"/>
      <c r="J71" s="201"/>
    </row>
    <row r="72" spans="1:10" x14ac:dyDescent="0.2">
      <c r="A72" s="201"/>
      <c r="B72" s="201"/>
      <c r="C72" s="201"/>
      <c r="D72" s="201"/>
      <c r="E72" s="201"/>
      <c r="F72" s="201"/>
      <c r="G72" s="201"/>
      <c r="H72" s="201"/>
      <c r="I72" s="201"/>
      <c r="J72" s="201"/>
    </row>
    <row r="73" spans="1:10" x14ac:dyDescent="0.2">
      <c r="A73" s="201"/>
      <c r="B73" s="201"/>
      <c r="C73" s="201"/>
      <c r="D73" s="201"/>
      <c r="E73" s="201"/>
      <c r="F73" s="201"/>
      <c r="G73" s="201"/>
      <c r="H73" s="201"/>
      <c r="I73" s="201"/>
      <c r="J73" s="201"/>
    </row>
    <row r="74" spans="1:10" x14ac:dyDescent="0.2">
      <c r="A74" s="201"/>
      <c r="B74" s="201"/>
      <c r="C74" s="201"/>
      <c r="D74" s="201"/>
      <c r="E74" s="201"/>
      <c r="F74" s="201"/>
      <c r="G74" s="201"/>
      <c r="H74" s="201"/>
      <c r="I74" s="201"/>
      <c r="J74" s="201"/>
    </row>
    <row r="75" spans="1:10" x14ac:dyDescent="0.2">
      <c r="A75" s="201"/>
      <c r="B75" s="201"/>
      <c r="C75" s="201"/>
      <c r="D75" s="201"/>
      <c r="E75" s="201"/>
      <c r="F75" s="201"/>
      <c r="G75" s="201"/>
      <c r="H75" s="201"/>
      <c r="I75" s="201"/>
      <c r="J75" s="201"/>
    </row>
    <row r="76" spans="1:10" ht="18.75" x14ac:dyDescent="0.3">
      <c r="A76" s="203" t="s">
        <v>157</v>
      </c>
      <c r="B76" s="201"/>
      <c r="C76" s="201"/>
      <c r="D76" s="201"/>
      <c r="E76" s="201"/>
      <c r="F76" s="201"/>
      <c r="G76" s="201"/>
      <c r="H76" s="201"/>
      <c r="I76" s="201"/>
      <c r="J76" s="201"/>
    </row>
    <row r="77" spans="1:10" ht="12.75" customHeight="1" x14ac:dyDescent="0.3">
      <c r="A77" s="203"/>
      <c r="B77" s="201"/>
      <c r="C77" s="201"/>
      <c r="D77" s="201"/>
      <c r="E77" s="201"/>
      <c r="F77" s="201"/>
      <c r="G77" s="201"/>
      <c r="H77" s="201"/>
      <c r="I77" s="201"/>
      <c r="J77" s="201"/>
    </row>
    <row r="78" spans="1:10" x14ac:dyDescent="0.2">
      <c r="A78" s="201" t="s">
        <v>241</v>
      </c>
      <c r="B78" s="201"/>
      <c r="C78" s="201"/>
      <c r="D78" s="201"/>
      <c r="E78" s="201"/>
      <c r="F78" s="201"/>
      <c r="G78" s="201"/>
      <c r="H78" s="201"/>
      <c r="I78" s="201"/>
      <c r="J78" s="201"/>
    </row>
    <row r="79" spans="1:10" x14ac:dyDescent="0.2">
      <c r="A79" s="201" t="s">
        <v>242</v>
      </c>
      <c r="B79" s="201"/>
      <c r="C79" s="201"/>
      <c r="D79" s="201"/>
      <c r="E79" s="201"/>
      <c r="F79" s="201"/>
      <c r="G79" s="201"/>
      <c r="H79" s="201"/>
      <c r="I79" s="201"/>
      <c r="J79" s="201"/>
    </row>
    <row r="80" spans="1:10" x14ac:dyDescent="0.2">
      <c r="A80" s="201"/>
      <c r="B80" s="201"/>
      <c r="C80" s="201"/>
      <c r="D80" s="201"/>
      <c r="E80" s="201"/>
      <c r="F80" s="201"/>
      <c r="G80" s="201"/>
      <c r="H80" s="201"/>
      <c r="I80" s="201"/>
      <c r="J80" s="201"/>
    </row>
    <row r="81" spans="1:10" x14ac:dyDescent="0.2">
      <c r="A81" s="201" t="s">
        <v>243</v>
      </c>
      <c r="B81" s="201"/>
      <c r="C81" s="201"/>
      <c r="D81" s="201"/>
      <c r="E81" s="201"/>
      <c r="F81" s="201"/>
      <c r="G81" s="201"/>
      <c r="H81" s="201"/>
      <c r="I81" s="201"/>
      <c r="J81" s="201"/>
    </row>
    <row r="82" spans="1:10" x14ac:dyDescent="0.2">
      <c r="A82" s="201" t="s">
        <v>244</v>
      </c>
      <c r="B82" s="201"/>
      <c r="C82" s="201"/>
      <c r="D82" s="201"/>
      <c r="E82" s="201"/>
      <c r="F82" s="201"/>
      <c r="G82" s="201"/>
      <c r="H82" s="201"/>
      <c r="I82" s="201"/>
      <c r="J82" s="201"/>
    </row>
    <row r="83" spans="1:10" x14ac:dyDescent="0.2">
      <c r="A83" s="201" t="s">
        <v>298</v>
      </c>
      <c r="B83" s="201"/>
      <c r="C83" s="201"/>
      <c r="D83" s="201"/>
      <c r="E83" s="201"/>
      <c r="F83" s="201"/>
      <c r="G83" s="201"/>
      <c r="H83" s="201"/>
      <c r="I83" s="201"/>
      <c r="J83" s="201"/>
    </row>
    <row r="84" spans="1:10" x14ac:dyDescent="0.2">
      <c r="A84" s="201" t="s">
        <v>245</v>
      </c>
      <c r="B84" s="201"/>
      <c r="C84" s="201"/>
      <c r="D84" s="201"/>
      <c r="E84" s="201"/>
      <c r="F84" s="201"/>
      <c r="G84" s="201"/>
      <c r="H84" s="201"/>
      <c r="I84" s="201"/>
      <c r="J84" s="201"/>
    </row>
    <row r="85" spans="1:10" x14ac:dyDescent="0.2">
      <c r="A85" s="201" t="s">
        <v>299</v>
      </c>
      <c r="B85" s="201"/>
      <c r="C85" s="201"/>
      <c r="D85" s="201"/>
      <c r="E85" s="201"/>
      <c r="F85" s="201"/>
      <c r="G85" s="201"/>
      <c r="H85" s="201"/>
      <c r="I85" s="201"/>
      <c r="J85" s="201"/>
    </row>
    <row r="86" spans="1:10" x14ac:dyDescent="0.2">
      <c r="A86" s="201" t="s">
        <v>246</v>
      </c>
      <c r="B86" s="201"/>
      <c r="C86" s="201"/>
      <c r="D86" s="201"/>
      <c r="E86" s="201"/>
      <c r="F86" s="201"/>
      <c r="G86" s="201"/>
      <c r="H86" s="201"/>
      <c r="I86" s="201"/>
      <c r="J86" s="201"/>
    </row>
    <row r="87" spans="1:10" x14ac:dyDescent="0.2">
      <c r="A87" s="201" t="s">
        <v>247</v>
      </c>
      <c r="B87" s="201"/>
      <c r="C87" s="201"/>
      <c r="D87" s="201"/>
      <c r="E87" s="201"/>
      <c r="F87" s="201"/>
      <c r="G87" s="201"/>
      <c r="H87" s="201"/>
      <c r="I87" s="201"/>
      <c r="J87" s="201"/>
    </row>
    <row r="88" spans="1:10" x14ac:dyDescent="0.2">
      <c r="A88" s="201"/>
      <c r="B88" s="201"/>
      <c r="C88" s="201"/>
      <c r="D88" s="201"/>
      <c r="E88" s="201"/>
      <c r="F88" s="201"/>
      <c r="G88" s="201"/>
      <c r="H88" s="201"/>
      <c r="I88" s="201"/>
      <c r="J88" s="201"/>
    </row>
    <row r="89" spans="1:10" x14ac:dyDescent="0.2">
      <c r="A89" s="201"/>
      <c r="B89" s="201"/>
      <c r="C89" s="201"/>
      <c r="D89" s="201"/>
      <c r="E89" s="201"/>
      <c r="F89" s="201"/>
      <c r="G89" s="201"/>
      <c r="H89" s="201"/>
      <c r="I89" s="201"/>
      <c r="J89" s="201"/>
    </row>
    <row r="90" spans="1:10" x14ac:dyDescent="0.2">
      <c r="A90" s="201"/>
      <c r="B90" s="201"/>
      <c r="C90" s="201"/>
      <c r="D90" s="201"/>
      <c r="E90" s="201"/>
      <c r="F90" s="201"/>
      <c r="G90" s="201"/>
      <c r="H90" s="201"/>
      <c r="I90" s="201"/>
      <c r="J90" s="201"/>
    </row>
    <row r="91" spans="1:10" x14ac:dyDescent="0.2">
      <c r="A91" s="201"/>
      <c r="B91" s="201"/>
      <c r="C91" s="201"/>
      <c r="D91" s="201"/>
      <c r="E91" s="201"/>
      <c r="F91" s="201"/>
      <c r="G91" s="201"/>
      <c r="H91" s="201"/>
      <c r="I91" s="201"/>
      <c r="J91" s="201"/>
    </row>
    <row r="92" spans="1:10" x14ac:dyDescent="0.2">
      <c r="A92" s="201"/>
      <c r="B92" s="201"/>
      <c r="C92" s="201"/>
      <c r="D92" s="201"/>
      <c r="E92" s="201"/>
      <c r="F92" s="201"/>
      <c r="G92" s="201"/>
      <c r="H92" s="201"/>
      <c r="I92" s="201"/>
      <c r="J92" s="201"/>
    </row>
    <row r="93" spans="1:10" x14ac:dyDescent="0.2">
      <c r="A93" s="201"/>
      <c r="B93" s="201"/>
      <c r="C93" s="201"/>
      <c r="D93" s="201"/>
      <c r="E93" s="201"/>
      <c r="F93" s="201"/>
      <c r="G93" s="201"/>
      <c r="H93" s="201"/>
      <c r="I93" s="201"/>
      <c r="J93" s="201"/>
    </row>
    <row r="94" spans="1:10" x14ac:dyDescent="0.2">
      <c r="A94" s="201"/>
      <c r="B94" s="201"/>
      <c r="C94" s="201"/>
      <c r="D94" s="201"/>
      <c r="E94" s="201"/>
      <c r="F94" s="201"/>
      <c r="G94" s="201"/>
      <c r="H94" s="201"/>
      <c r="I94" s="201"/>
      <c r="J94" s="201"/>
    </row>
    <row r="95" spans="1:10" x14ac:dyDescent="0.2">
      <c r="A95" s="201"/>
      <c r="B95" s="201"/>
      <c r="C95" s="201"/>
      <c r="D95" s="201"/>
      <c r="E95" s="201"/>
      <c r="F95" s="201"/>
      <c r="G95" s="201"/>
      <c r="H95" s="201"/>
      <c r="I95" s="201"/>
      <c r="J95" s="201"/>
    </row>
    <row r="96" spans="1:10" x14ac:dyDescent="0.2">
      <c r="A96" s="201"/>
      <c r="B96" s="201"/>
      <c r="C96" s="201"/>
      <c r="D96" s="201"/>
      <c r="E96" s="201"/>
      <c r="F96" s="201"/>
      <c r="G96" s="201"/>
      <c r="H96" s="201"/>
      <c r="I96" s="201"/>
      <c r="J96" s="201"/>
    </row>
    <row r="97" spans="1:10" x14ac:dyDescent="0.2">
      <c r="A97" s="201"/>
      <c r="B97" s="201"/>
      <c r="C97" s="201"/>
      <c r="D97" s="201"/>
      <c r="E97" s="201"/>
      <c r="F97" s="201"/>
      <c r="G97" s="201"/>
      <c r="H97" s="201"/>
      <c r="I97" s="201"/>
      <c r="J97" s="201"/>
    </row>
    <row r="98" spans="1:10" x14ac:dyDescent="0.2">
      <c r="A98" s="201"/>
      <c r="B98" s="201"/>
      <c r="C98" s="201"/>
      <c r="D98" s="201"/>
      <c r="E98" s="201"/>
      <c r="F98" s="201"/>
      <c r="G98" s="201"/>
      <c r="H98" s="201"/>
      <c r="I98" s="201"/>
      <c r="J98" s="201"/>
    </row>
    <row r="99" spans="1:10" x14ac:dyDescent="0.2">
      <c r="A99" s="201"/>
      <c r="B99" s="201"/>
      <c r="C99" s="201"/>
      <c r="D99" s="201"/>
      <c r="E99" s="201"/>
      <c r="F99" s="201"/>
      <c r="G99" s="201"/>
      <c r="H99" s="201"/>
      <c r="I99" s="201"/>
      <c r="J99" s="201"/>
    </row>
    <row r="100" spans="1:10" x14ac:dyDescent="0.2">
      <c r="A100" s="201"/>
      <c r="B100" s="201"/>
      <c r="C100" s="201"/>
      <c r="D100" s="201"/>
      <c r="E100" s="201"/>
      <c r="F100" s="201"/>
      <c r="G100" s="201"/>
      <c r="H100" s="201"/>
      <c r="I100" s="201"/>
      <c r="J100" s="201"/>
    </row>
    <row r="101" spans="1:10" x14ac:dyDescent="0.2">
      <c r="A101" s="201"/>
      <c r="B101" s="201"/>
      <c r="C101" s="201"/>
      <c r="D101" s="201"/>
      <c r="E101" s="201"/>
      <c r="F101" s="201"/>
      <c r="G101" s="201"/>
      <c r="H101" s="201"/>
      <c r="I101" s="201"/>
      <c r="J101" s="201"/>
    </row>
    <row r="102" spans="1:10" x14ac:dyDescent="0.2">
      <c r="A102" s="201"/>
      <c r="B102" s="201"/>
      <c r="C102" s="201"/>
      <c r="D102" s="201"/>
      <c r="E102" s="201"/>
      <c r="F102" s="201"/>
      <c r="G102" s="201"/>
      <c r="H102" s="201"/>
      <c r="I102" s="201"/>
      <c r="J102" s="201"/>
    </row>
    <row r="103" spans="1:10" x14ac:dyDescent="0.2">
      <c r="A103" s="201"/>
      <c r="B103" s="201"/>
      <c r="C103" s="201"/>
      <c r="D103" s="201"/>
      <c r="E103" s="201"/>
      <c r="F103" s="201"/>
      <c r="G103" s="201"/>
      <c r="H103" s="201"/>
      <c r="I103" s="201"/>
      <c r="J103" s="201"/>
    </row>
    <row r="104" spans="1:10" x14ac:dyDescent="0.2">
      <c r="A104" s="201"/>
      <c r="B104" s="201"/>
      <c r="C104" s="201"/>
      <c r="D104" s="201"/>
      <c r="E104" s="201"/>
      <c r="F104" s="201"/>
      <c r="G104" s="201"/>
      <c r="H104" s="201"/>
      <c r="I104" s="201"/>
      <c r="J104" s="201"/>
    </row>
    <row r="105" spans="1:10" x14ac:dyDescent="0.2">
      <c r="A105" s="201"/>
      <c r="B105" s="201"/>
      <c r="C105" s="201"/>
      <c r="D105" s="201"/>
      <c r="E105" s="201"/>
      <c r="F105" s="201"/>
      <c r="G105" s="201"/>
      <c r="H105" s="201"/>
      <c r="I105" s="201"/>
      <c r="J105" s="201"/>
    </row>
    <row r="106" spans="1:10" x14ac:dyDescent="0.2">
      <c r="A106" s="201" t="s">
        <v>301</v>
      </c>
      <c r="B106" s="201"/>
      <c r="C106" s="201"/>
      <c r="D106" s="201"/>
      <c r="E106" s="201"/>
      <c r="F106" s="201"/>
      <c r="G106" s="201"/>
      <c r="H106" s="201"/>
      <c r="I106" s="201"/>
      <c r="J106" s="201"/>
    </row>
    <row r="107" spans="1:10" x14ac:dyDescent="0.2">
      <c r="A107" s="201" t="s">
        <v>248</v>
      </c>
      <c r="B107" s="201"/>
      <c r="C107" s="201"/>
      <c r="D107" s="201"/>
      <c r="E107" s="201"/>
      <c r="F107" s="201"/>
      <c r="G107" s="201"/>
      <c r="H107" s="201"/>
      <c r="I107" s="201"/>
      <c r="J107" s="201"/>
    </row>
    <row r="108" spans="1:10" x14ac:dyDescent="0.2">
      <c r="A108" s="201" t="s">
        <v>300</v>
      </c>
      <c r="B108" s="201"/>
      <c r="C108" s="201"/>
      <c r="D108" s="201"/>
      <c r="E108" s="201"/>
      <c r="F108" s="201"/>
      <c r="G108" s="201"/>
      <c r="H108" s="201"/>
      <c r="I108" s="201"/>
      <c r="J108" s="201"/>
    </row>
    <row r="109" spans="1:10" x14ac:dyDescent="0.2">
      <c r="A109" s="201" t="s">
        <v>302</v>
      </c>
      <c r="B109" s="201"/>
      <c r="C109" s="201"/>
      <c r="D109" s="201"/>
      <c r="E109" s="201"/>
      <c r="F109" s="201"/>
      <c r="G109" s="201"/>
      <c r="H109" s="201"/>
      <c r="I109" s="201"/>
      <c r="J109" s="201"/>
    </row>
    <row r="110" spans="1:10" x14ac:dyDescent="0.2">
      <c r="A110" s="201" t="s">
        <v>303</v>
      </c>
      <c r="B110" s="201"/>
      <c r="C110" s="201"/>
      <c r="D110" s="201"/>
      <c r="E110" s="201"/>
      <c r="F110" s="201"/>
      <c r="G110" s="201"/>
      <c r="H110" s="201"/>
      <c r="I110" s="201"/>
      <c r="J110" s="201"/>
    </row>
    <row r="111" spans="1:10" x14ac:dyDescent="0.2">
      <c r="A111" s="201" t="s">
        <v>304</v>
      </c>
      <c r="B111" s="201"/>
      <c r="C111" s="201"/>
      <c r="D111" s="201"/>
      <c r="E111" s="201"/>
      <c r="F111" s="201"/>
      <c r="G111" s="201"/>
      <c r="H111" s="201"/>
      <c r="I111" s="201"/>
      <c r="J111" s="201"/>
    </row>
    <row r="112" spans="1:10" x14ac:dyDescent="0.2">
      <c r="A112" s="201" t="s">
        <v>305</v>
      </c>
      <c r="B112" s="201"/>
      <c r="C112" s="201"/>
      <c r="D112" s="201"/>
      <c r="E112" s="201"/>
      <c r="F112" s="201"/>
      <c r="G112" s="201"/>
      <c r="H112" s="201"/>
      <c r="I112" s="201"/>
      <c r="J112" s="201"/>
    </row>
    <row r="113" spans="1:10" x14ac:dyDescent="0.2">
      <c r="A113" s="201"/>
      <c r="B113" s="201"/>
      <c r="C113" s="201"/>
      <c r="D113" s="201"/>
      <c r="E113" s="201"/>
      <c r="F113" s="201"/>
      <c r="G113" s="201"/>
      <c r="H113" s="201"/>
      <c r="I113" s="201"/>
      <c r="J113" s="201"/>
    </row>
    <row r="114" spans="1:10" x14ac:dyDescent="0.2">
      <c r="A114" s="201" t="s">
        <v>249</v>
      </c>
      <c r="B114" s="201"/>
      <c r="C114" s="201"/>
      <c r="D114" s="201"/>
      <c r="E114" s="201"/>
      <c r="F114" s="201"/>
      <c r="G114" s="201"/>
      <c r="H114" s="201"/>
      <c r="I114" s="201"/>
      <c r="J114" s="201"/>
    </row>
    <row r="115" spans="1:10" x14ac:dyDescent="0.2">
      <c r="A115" s="201" t="s">
        <v>264</v>
      </c>
      <c r="B115" s="201"/>
      <c r="C115" s="201"/>
      <c r="D115" s="201"/>
      <c r="E115" s="201"/>
      <c r="F115" s="201"/>
      <c r="G115" s="201"/>
      <c r="H115" s="201"/>
      <c r="I115" s="201"/>
      <c r="J115" s="201"/>
    </row>
    <row r="116" spans="1:10" x14ac:dyDescent="0.2">
      <c r="A116" s="201" t="s">
        <v>306</v>
      </c>
      <c r="B116" s="201"/>
      <c r="C116" s="201"/>
      <c r="D116" s="201"/>
      <c r="E116" s="201"/>
      <c r="F116" s="201"/>
      <c r="G116" s="201"/>
      <c r="H116" s="201"/>
      <c r="I116" s="201"/>
      <c r="J116" s="201"/>
    </row>
    <row r="117" spans="1:10" x14ac:dyDescent="0.2">
      <c r="A117" s="201" t="s">
        <v>307</v>
      </c>
      <c r="B117" s="201"/>
      <c r="C117" s="201"/>
      <c r="D117" s="201"/>
      <c r="E117" s="201"/>
      <c r="F117" s="201"/>
      <c r="G117" s="201"/>
      <c r="H117" s="201"/>
      <c r="I117" s="201"/>
      <c r="J117" s="201"/>
    </row>
    <row r="118" spans="1:10" x14ac:dyDescent="0.2">
      <c r="A118" s="201"/>
      <c r="B118" s="201"/>
      <c r="C118" s="201"/>
      <c r="D118" s="201"/>
      <c r="E118" s="201"/>
      <c r="F118" s="201"/>
      <c r="G118" s="201"/>
      <c r="H118" s="201"/>
      <c r="I118" s="201"/>
      <c r="J118" s="201"/>
    </row>
    <row r="119" spans="1:10" ht="18.75" x14ac:dyDescent="0.3">
      <c r="A119" s="203" t="s">
        <v>158</v>
      </c>
      <c r="B119" s="201"/>
      <c r="C119" s="201"/>
      <c r="D119" s="201"/>
      <c r="E119" s="201"/>
      <c r="F119" s="201"/>
      <c r="G119" s="201"/>
      <c r="H119" s="201"/>
      <c r="I119" s="201"/>
      <c r="J119" s="201"/>
    </row>
    <row r="120" spans="1:10" x14ac:dyDescent="0.2">
      <c r="A120" s="201"/>
      <c r="B120" s="201"/>
      <c r="C120" s="201"/>
      <c r="D120" s="201"/>
      <c r="E120" s="201"/>
      <c r="F120" s="201"/>
      <c r="G120" s="201"/>
      <c r="H120" s="201"/>
      <c r="I120" s="201"/>
      <c r="J120" s="201"/>
    </row>
    <row r="121" spans="1:10" x14ac:dyDescent="0.2">
      <c r="A121" s="201" t="s">
        <v>265</v>
      </c>
      <c r="B121" s="201"/>
      <c r="C121" s="201"/>
      <c r="D121" s="201"/>
      <c r="E121" s="201"/>
      <c r="F121" s="201"/>
      <c r="G121" s="201"/>
      <c r="H121" s="201"/>
      <c r="I121" s="201"/>
      <c r="J121" s="201"/>
    </row>
    <row r="122" spans="1:10" x14ac:dyDescent="0.2">
      <c r="A122" s="201" t="s">
        <v>309</v>
      </c>
      <c r="B122" s="201"/>
      <c r="C122" s="201"/>
      <c r="D122" s="201"/>
      <c r="E122" s="201"/>
      <c r="F122" s="201"/>
      <c r="G122" s="201"/>
      <c r="H122" s="201"/>
      <c r="I122" s="201"/>
      <c r="J122" s="201"/>
    </row>
    <row r="123" spans="1:10" x14ac:dyDescent="0.2">
      <c r="A123" s="201" t="s">
        <v>308</v>
      </c>
      <c r="B123" s="201"/>
      <c r="C123" s="201"/>
      <c r="D123" s="201"/>
      <c r="E123" s="201"/>
      <c r="F123" s="201"/>
      <c r="G123" s="201"/>
      <c r="H123" s="201"/>
      <c r="I123" s="201"/>
      <c r="J123" s="201"/>
    </row>
    <row r="124" spans="1:10" x14ac:dyDescent="0.2">
      <c r="A124" s="201"/>
      <c r="B124" s="201"/>
      <c r="C124" s="201"/>
      <c r="D124" s="201"/>
      <c r="E124" s="201"/>
      <c r="F124" s="201"/>
      <c r="G124" s="201"/>
      <c r="H124" s="201"/>
      <c r="I124" s="201"/>
      <c r="J124" s="201"/>
    </row>
    <row r="125" spans="1:10" x14ac:dyDescent="0.2">
      <c r="A125" s="201" t="s">
        <v>259</v>
      </c>
      <c r="B125" s="201"/>
      <c r="C125" s="201"/>
      <c r="D125" s="201"/>
      <c r="E125" s="201"/>
      <c r="F125" s="201"/>
      <c r="G125" s="201"/>
      <c r="H125" s="201"/>
      <c r="I125" s="201"/>
      <c r="J125" s="201"/>
    </row>
    <row r="126" spans="1:10" x14ac:dyDescent="0.2">
      <c r="A126" s="201" t="s">
        <v>260</v>
      </c>
      <c r="B126" s="201"/>
      <c r="C126" s="201"/>
      <c r="D126" s="201"/>
      <c r="E126" s="201"/>
      <c r="F126" s="201"/>
      <c r="G126" s="201"/>
      <c r="H126" s="201"/>
      <c r="I126" s="201"/>
      <c r="J126" s="201"/>
    </row>
    <row r="127" spans="1:10" x14ac:dyDescent="0.2">
      <c r="A127" s="201"/>
      <c r="B127" s="201"/>
      <c r="C127" s="201"/>
      <c r="D127" s="201"/>
      <c r="E127" s="201"/>
      <c r="F127" s="201"/>
      <c r="G127" s="201"/>
      <c r="H127" s="201"/>
      <c r="I127" s="201"/>
      <c r="J127" s="201"/>
    </row>
    <row r="128" spans="1:10" ht="18.75" x14ac:dyDescent="0.3">
      <c r="A128" s="203" t="s">
        <v>159</v>
      </c>
      <c r="B128" s="201"/>
      <c r="C128" s="201"/>
      <c r="D128" s="201"/>
      <c r="E128" s="201"/>
      <c r="F128" s="201"/>
      <c r="G128" s="201"/>
      <c r="H128" s="201"/>
      <c r="I128" s="201"/>
      <c r="J128" s="201"/>
    </row>
    <row r="129" spans="1:10" x14ac:dyDescent="0.2">
      <c r="A129" s="201"/>
      <c r="B129" s="201"/>
      <c r="C129" s="201"/>
      <c r="D129" s="201"/>
      <c r="E129" s="201"/>
      <c r="F129" s="201"/>
      <c r="G129" s="201"/>
      <c r="H129" s="201"/>
      <c r="I129" s="201"/>
      <c r="J129" s="201"/>
    </row>
    <row r="130" spans="1:10" x14ac:dyDescent="0.2">
      <c r="A130" s="201" t="s">
        <v>160</v>
      </c>
      <c r="B130" s="201"/>
      <c r="C130" s="201"/>
      <c r="D130" s="201"/>
      <c r="E130" s="201"/>
      <c r="F130" s="201"/>
      <c r="G130" s="201"/>
      <c r="H130" s="201"/>
      <c r="I130" s="201"/>
      <c r="J130" s="201"/>
    </row>
    <row r="131" spans="1:10" x14ac:dyDescent="0.2">
      <c r="A131" s="201"/>
      <c r="B131" s="201"/>
      <c r="C131" s="201"/>
      <c r="D131" s="201"/>
      <c r="E131" s="201"/>
      <c r="F131" s="201"/>
      <c r="G131" s="201"/>
      <c r="H131" s="201"/>
      <c r="I131" s="201"/>
      <c r="J131" s="201"/>
    </row>
    <row r="132" spans="1:10" x14ac:dyDescent="0.2">
      <c r="A132" s="201" t="s">
        <v>250</v>
      </c>
      <c r="B132" s="201"/>
      <c r="C132" s="201"/>
      <c r="D132" s="201"/>
      <c r="E132" s="201"/>
      <c r="F132" s="201"/>
      <c r="G132" s="201"/>
      <c r="H132" s="201"/>
      <c r="I132" s="201"/>
      <c r="J132" s="201"/>
    </row>
    <row r="133" spans="1:10" x14ac:dyDescent="0.2">
      <c r="A133" s="201" t="s">
        <v>266</v>
      </c>
      <c r="B133" s="201"/>
      <c r="C133" s="201"/>
      <c r="D133" s="201"/>
      <c r="E133" s="201"/>
      <c r="F133" s="201"/>
      <c r="G133" s="201"/>
      <c r="H133" s="201"/>
      <c r="I133" s="201"/>
      <c r="J133" s="201"/>
    </row>
    <row r="134" spans="1:10" x14ac:dyDescent="0.2">
      <c r="A134" s="201" t="s">
        <v>267</v>
      </c>
      <c r="B134" s="201"/>
      <c r="C134" s="201"/>
      <c r="D134" s="201"/>
      <c r="E134" s="201"/>
      <c r="F134" s="201"/>
      <c r="G134" s="201"/>
      <c r="H134" s="201"/>
      <c r="I134" s="201"/>
      <c r="J134" s="201"/>
    </row>
    <row r="135" spans="1:10" x14ac:dyDescent="0.2">
      <c r="A135" s="201" t="s">
        <v>268</v>
      </c>
      <c r="B135" s="201"/>
      <c r="C135" s="201"/>
      <c r="D135" s="201"/>
      <c r="E135" s="201"/>
      <c r="F135" s="201"/>
      <c r="G135" s="201"/>
      <c r="H135" s="201"/>
      <c r="I135" s="201"/>
      <c r="J135" s="201"/>
    </row>
    <row r="136" spans="1:10" x14ac:dyDescent="0.2">
      <c r="A136" s="201"/>
      <c r="B136" s="201"/>
      <c r="C136" s="201"/>
      <c r="D136" s="201"/>
      <c r="E136" s="201"/>
      <c r="F136" s="201"/>
      <c r="G136" s="201"/>
      <c r="H136" s="201"/>
      <c r="I136" s="201"/>
      <c r="J136" s="201"/>
    </row>
    <row r="137" spans="1:10" x14ac:dyDescent="0.2">
      <c r="A137" s="201" t="s">
        <v>251</v>
      </c>
      <c r="B137" s="201"/>
      <c r="C137" s="201"/>
      <c r="D137" s="201"/>
      <c r="E137" s="201"/>
      <c r="F137" s="201"/>
      <c r="G137" s="201"/>
      <c r="H137" s="201"/>
      <c r="I137" s="201"/>
      <c r="J137" s="201"/>
    </row>
    <row r="138" spans="1:10" x14ac:dyDescent="0.2">
      <c r="A138" s="201"/>
      <c r="B138" s="201"/>
      <c r="C138" s="201"/>
      <c r="D138" s="201"/>
      <c r="E138" s="201"/>
      <c r="F138" s="201"/>
      <c r="G138" s="201"/>
      <c r="H138" s="201"/>
      <c r="I138" s="201"/>
      <c r="J138" s="201"/>
    </row>
    <row r="139" spans="1:10" x14ac:dyDescent="0.2">
      <c r="A139" s="201" t="s">
        <v>161</v>
      </c>
      <c r="B139" s="201"/>
      <c r="C139" s="201"/>
      <c r="D139" s="201"/>
      <c r="E139" s="201"/>
      <c r="F139" s="201"/>
      <c r="G139" s="201"/>
      <c r="H139" s="201"/>
      <c r="I139" s="201"/>
      <c r="J139" s="201"/>
    </row>
    <row r="140" spans="1:10" x14ac:dyDescent="0.2">
      <c r="A140" s="201"/>
      <c r="B140" s="201"/>
      <c r="C140" s="201"/>
      <c r="D140" s="201"/>
      <c r="E140" s="201"/>
      <c r="F140" s="201"/>
      <c r="G140" s="201"/>
      <c r="H140" s="201"/>
      <c r="I140" s="201"/>
      <c r="J140" s="201"/>
    </row>
    <row r="141" spans="1:10" x14ac:dyDescent="0.2">
      <c r="A141" s="201" t="s">
        <v>269</v>
      </c>
      <c r="B141" s="201"/>
      <c r="C141" s="201"/>
      <c r="D141" s="201"/>
      <c r="E141" s="201"/>
      <c r="F141" s="201"/>
      <c r="G141" s="201"/>
      <c r="H141" s="201"/>
      <c r="I141" s="201"/>
      <c r="J141" s="201"/>
    </row>
    <row r="142" spans="1:10" x14ac:dyDescent="0.2">
      <c r="A142" s="201" t="s">
        <v>252</v>
      </c>
      <c r="B142" s="201"/>
      <c r="C142" s="201"/>
      <c r="D142" s="201"/>
      <c r="E142" s="201"/>
      <c r="F142" s="201"/>
      <c r="G142" s="201"/>
      <c r="H142" s="201"/>
      <c r="I142" s="201"/>
      <c r="J142" s="201"/>
    </row>
    <row r="143" spans="1:10" x14ac:dyDescent="0.2">
      <c r="A143" s="201"/>
      <c r="B143" s="201"/>
      <c r="C143" s="201"/>
      <c r="D143" s="201"/>
      <c r="E143" s="201"/>
      <c r="F143" s="201"/>
      <c r="G143" s="201"/>
      <c r="H143" s="201"/>
      <c r="I143" s="201"/>
      <c r="J143" s="201"/>
    </row>
    <row r="144" spans="1:10" x14ac:dyDescent="0.2">
      <c r="A144" s="201" t="s">
        <v>162</v>
      </c>
      <c r="B144" s="201"/>
      <c r="C144" s="201"/>
      <c r="D144" s="201"/>
      <c r="E144" s="201"/>
      <c r="F144" s="201"/>
      <c r="G144" s="201"/>
      <c r="H144" s="201"/>
      <c r="I144" s="201"/>
      <c r="J144" s="201"/>
    </row>
    <row r="145" spans="1:10" x14ac:dyDescent="0.2">
      <c r="A145" s="201"/>
      <c r="B145" s="201"/>
      <c r="C145" s="201"/>
      <c r="D145" s="201"/>
      <c r="E145" s="201"/>
      <c r="F145" s="201"/>
      <c r="G145" s="201"/>
      <c r="H145" s="201"/>
      <c r="I145" s="201"/>
      <c r="J145" s="201"/>
    </row>
    <row r="146" spans="1:10" x14ac:dyDescent="0.2">
      <c r="A146" s="201" t="s">
        <v>254</v>
      </c>
      <c r="B146" s="201"/>
      <c r="C146" s="201"/>
      <c r="D146" s="201"/>
      <c r="E146" s="201"/>
      <c r="F146" s="201"/>
      <c r="G146" s="201"/>
      <c r="H146" s="201"/>
      <c r="I146" s="201"/>
      <c r="J146" s="201"/>
    </row>
    <row r="147" spans="1:10" x14ac:dyDescent="0.2">
      <c r="A147" s="201" t="s">
        <v>310</v>
      </c>
      <c r="B147" s="201"/>
      <c r="C147" s="201"/>
      <c r="D147" s="201"/>
      <c r="E147" s="201"/>
      <c r="F147" s="201"/>
      <c r="G147" s="201"/>
      <c r="H147" s="201"/>
      <c r="I147" s="201"/>
      <c r="J147" s="201"/>
    </row>
    <row r="148" spans="1:10" x14ac:dyDescent="0.2">
      <c r="A148" s="201" t="s">
        <v>311</v>
      </c>
      <c r="B148" s="201"/>
      <c r="C148" s="201"/>
      <c r="D148" s="201"/>
      <c r="E148" s="201"/>
      <c r="F148" s="201"/>
      <c r="G148" s="201"/>
      <c r="H148" s="201"/>
      <c r="I148" s="201"/>
      <c r="J148" s="201"/>
    </row>
    <row r="149" spans="1:10" x14ac:dyDescent="0.2">
      <c r="A149" s="201" t="s">
        <v>255</v>
      </c>
      <c r="B149" s="201"/>
      <c r="C149" s="201"/>
      <c r="D149" s="201"/>
      <c r="E149" s="201"/>
      <c r="F149" s="201"/>
      <c r="G149" s="201"/>
      <c r="H149" s="201"/>
      <c r="I149" s="201"/>
      <c r="J149" s="201"/>
    </row>
    <row r="150" spans="1:10" x14ac:dyDescent="0.2">
      <c r="A150" s="201" t="s">
        <v>257</v>
      </c>
      <c r="B150" s="201"/>
      <c r="C150" s="201"/>
      <c r="D150" s="201"/>
      <c r="E150" s="201"/>
      <c r="F150" s="201"/>
      <c r="G150" s="201"/>
      <c r="H150" s="201"/>
      <c r="I150" s="201"/>
      <c r="J150" s="201"/>
    </row>
    <row r="151" spans="1:10" x14ac:dyDescent="0.2">
      <c r="A151" s="201" t="s">
        <v>312</v>
      </c>
      <c r="B151" s="201"/>
      <c r="C151" s="201"/>
      <c r="D151" s="201"/>
      <c r="E151" s="201"/>
      <c r="F151" s="201"/>
      <c r="G151" s="201"/>
      <c r="H151" s="201"/>
      <c r="I151" s="201"/>
      <c r="J151" s="201"/>
    </row>
    <row r="152" spans="1:10" x14ac:dyDescent="0.2">
      <c r="A152" s="201"/>
      <c r="B152" s="201"/>
      <c r="C152" s="201"/>
      <c r="D152" s="201"/>
      <c r="E152" s="201"/>
      <c r="F152" s="201"/>
      <c r="G152" s="201"/>
      <c r="H152" s="201"/>
      <c r="I152" s="201"/>
      <c r="J152" s="201"/>
    </row>
    <row r="153" spans="1:10" ht="18.75" x14ac:dyDescent="0.3">
      <c r="A153" s="203" t="s">
        <v>163</v>
      </c>
      <c r="B153" s="201"/>
      <c r="C153" s="201"/>
      <c r="D153" s="201"/>
      <c r="E153" s="201"/>
      <c r="F153" s="201"/>
      <c r="G153" s="201"/>
      <c r="H153" s="201"/>
      <c r="I153" s="201"/>
      <c r="J153" s="201"/>
    </row>
    <row r="154" spans="1:10" x14ac:dyDescent="0.2">
      <c r="A154" s="201"/>
      <c r="B154" s="201"/>
      <c r="C154" s="201"/>
      <c r="D154" s="201"/>
      <c r="E154" s="201"/>
      <c r="F154" s="201"/>
      <c r="G154" s="201"/>
      <c r="H154" s="201"/>
      <c r="I154" s="201"/>
      <c r="J154" s="201"/>
    </row>
    <row r="155" spans="1:10" x14ac:dyDescent="0.2">
      <c r="A155" s="201" t="s">
        <v>164</v>
      </c>
      <c r="B155" s="201"/>
      <c r="C155" s="201"/>
      <c r="D155" s="201"/>
      <c r="E155" s="201"/>
      <c r="F155" s="201"/>
      <c r="G155" s="201"/>
      <c r="H155" s="201"/>
      <c r="I155" s="201"/>
      <c r="J155" s="201"/>
    </row>
    <row r="156" spans="1:10" x14ac:dyDescent="0.2">
      <c r="A156" s="201" t="s">
        <v>261</v>
      </c>
      <c r="B156" s="201"/>
      <c r="C156" s="201"/>
      <c r="D156" s="201"/>
      <c r="E156" s="201"/>
      <c r="F156" s="201"/>
      <c r="G156" s="201"/>
      <c r="H156" s="201"/>
      <c r="I156" s="201"/>
      <c r="J156" s="201"/>
    </row>
    <row r="157" spans="1:10" x14ac:dyDescent="0.2">
      <c r="A157" s="201"/>
      <c r="B157" s="201"/>
      <c r="C157" s="201"/>
      <c r="D157" s="201"/>
      <c r="E157" s="201"/>
      <c r="F157" s="201"/>
      <c r="G157" s="201"/>
      <c r="H157" s="201"/>
      <c r="I157" s="201"/>
      <c r="J157" s="201"/>
    </row>
    <row r="158" spans="1:10" x14ac:dyDescent="0.2">
      <c r="A158" s="201" t="s">
        <v>258</v>
      </c>
      <c r="B158" s="201"/>
      <c r="C158" s="201"/>
      <c r="D158" s="201"/>
      <c r="E158" s="201"/>
      <c r="F158" s="201"/>
      <c r="G158" s="201"/>
      <c r="H158" s="201"/>
      <c r="I158" s="201"/>
      <c r="J158" s="201"/>
    </row>
    <row r="159" spans="1:10" x14ac:dyDescent="0.2">
      <c r="A159" s="201" t="s">
        <v>297</v>
      </c>
      <c r="B159" s="201"/>
      <c r="C159" s="201"/>
      <c r="D159" s="201"/>
      <c r="E159" s="201"/>
      <c r="F159" s="201"/>
      <c r="G159" s="201"/>
      <c r="H159" s="201"/>
      <c r="I159" s="201"/>
      <c r="J159" s="201"/>
    </row>
    <row r="160" spans="1:10" x14ac:dyDescent="0.2">
      <c r="A160" s="201" t="s">
        <v>256</v>
      </c>
      <c r="B160" s="201"/>
      <c r="C160" s="201"/>
      <c r="D160" s="201"/>
      <c r="E160" s="201"/>
      <c r="F160" s="201"/>
      <c r="G160" s="201"/>
      <c r="H160" s="201"/>
      <c r="I160" s="201"/>
      <c r="J160" s="201"/>
    </row>
    <row r="161" spans="1:10" x14ac:dyDescent="0.2">
      <c r="A161" s="201"/>
      <c r="B161" s="201"/>
      <c r="C161" s="201"/>
      <c r="D161" s="201"/>
      <c r="E161" s="201"/>
      <c r="F161" s="201"/>
      <c r="G161" s="201"/>
      <c r="H161" s="201"/>
      <c r="I161" s="201"/>
      <c r="J161" s="201"/>
    </row>
    <row r="162" spans="1:10" x14ac:dyDescent="0.2">
      <c r="A162" s="201"/>
      <c r="B162" s="201"/>
      <c r="C162" s="201"/>
      <c r="D162" s="201"/>
      <c r="E162" s="201"/>
      <c r="F162" s="201"/>
      <c r="G162" s="201"/>
      <c r="H162" s="201"/>
      <c r="I162" s="201"/>
      <c r="J162" s="201"/>
    </row>
    <row r="163" spans="1:10" x14ac:dyDescent="0.2">
      <c r="A163" s="201" t="s">
        <v>165</v>
      </c>
      <c r="B163" s="201"/>
      <c r="C163" s="201"/>
      <c r="D163" s="201"/>
      <c r="E163" s="201"/>
      <c r="F163" s="201"/>
      <c r="G163" s="201"/>
      <c r="H163" s="201"/>
      <c r="I163" s="201"/>
      <c r="J163" s="201"/>
    </row>
    <row r="164" spans="1:10" x14ac:dyDescent="0.2">
      <c r="A164" s="201"/>
      <c r="B164" s="201"/>
      <c r="C164" s="201"/>
      <c r="D164" s="201"/>
      <c r="E164" s="201"/>
      <c r="F164" s="201"/>
      <c r="G164" s="201"/>
      <c r="H164" s="201"/>
      <c r="I164" s="201"/>
      <c r="J164" s="201"/>
    </row>
  </sheetData>
  <phoneticPr fontId="3" type="noConversion"/>
  <pageMargins left="0.75" right="0.75" top="1" bottom="1" header="0.5" footer="0.5"/>
  <pageSetup paperSize="9" orientation="portrait" r:id="rId1"/>
  <headerFooter alignWithMargins="0">
    <oddHeader>&amp;L&amp;F&amp;C
&amp;A&amp;R//JdS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9"/>
  <sheetViews>
    <sheetView zoomScale="120" zoomScaleNormal="120" workbookViewId="0">
      <selection activeCell="B1" sqref="B1"/>
    </sheetView>
  </sheetViews>
  <sheetFormatPr defaultColWidth="11.42578125" defaultRowHeight="12.75" x14ac:dyDescent="0.2"/>
  <cols>
    <col min="1" max="1" width="2" customWidth="1"/>
    <col min="2" max="2" width="11.42578125" customWidth="1"/>
    <col min="3" max="3" width="9.42578125" customWidth="1"/>
    <col min="4" max="14" width="9.140625" customWidth="1"/>
    <col min="15" max="19" width="9.140625" style="153" customWidth="1"/>
    <col min="20" max="256" width="9.140625" customWidth="1"/>
  </cols>
  <sheetData>
    <row r="1" spans="1:14" ht="27.75" x14ac:dyDescent="0.4">
      <c r="A1" s="210"/>
      <c r="B1" s="213" t="s">
        <v>167</v>
      </c>
      <c r="C1" s="214"/>
      <c r="D1" s="214"/>
      <c r="E1" s="214"/>
      <c r="F1" s="214"/>
      <c r="G1" s="214"/>
      <c r="H1" s="211" t="s">
        <v>174</v>
      </c>
      <c r="I1" s="210"/>
      <c r="J1" s="210"/>
      <c r="K1" s="153"/>
      <c r="L1" s="153"/>
      <c r="M1" s="153"/>
      <c r="N1" s="153"/>
    </row>
    <row r="2" spans="1:14" ht="18" x14ac:dyDescent="0.25">
      <c r="A2" s="153"/>
      <c r="B2" s="210" t="s">
        <v>168</v>
      </c>
      <c r="C2" s="208"/>
      <c r="D2" s="208"/>
      <c r="E2" s="208"/>
      <c r="F2" s="208"/>
      <c r="G2" s="208"/>
      <c r="H2" s="212" t="s">
        <v>156</v>
      </c>
      <c r="I2" s="212"/>
      <c r="J2" s="208"/>
      <c r="K2" s="153"/>
      <c r="L2" s="153"/>
      <c r="M2" s="153"/>
      <c r="N2" s="153"/>
    </row>
    <row r="3" spans="1:14" x14ac:dyDescent="0.2">
      <c r="A3" s="153"/>
      <c r="K3" s="153"/>
      <c r="L3" s="153"/>
      <c r="M3" s="153"/>
      <c r="N3" s="153"/>
    </row>
    <row r="4" spans="1:14" ht="15" x14ac:dyDescent="0.25">
      <c r="A4" s="153"/>
      <c r="B4" s="215" t="s">
        <v>270</v>
      </c>
      <c r="C4" s="215"/>
      <c r="D4" s="39"/>
      <c r="K4" s="153"/>
      <c r="L4" s="153"/>
      <c r="M4" s="153"/>
      <c r="N4" s="153"/>
    </row>
    <row r="5" spans="1:14" ht="15" x14ac:dyDescent="0.25">
      <c r="A5" s="153"/>
      <c r="B5" s="216" t="s">
        <v>27</v>
      </c>
      <c r="C5" s="216">
        <f>Simulations!J8</f>
        <v>15</v>
      </c>
      <c r="D5" t="s">
        <v>271</v>
      </c>
      <c r="K5" s="153"/>
      <c r="L5" s="153"/>
      <c r="M5" s="153"/>
      <c r="N5" s="153"/>
    </row>
    <row r="6" spans="1:14" ht="15" x14ac:dyDescent="0.25">
      <c r="A6" s="153"/>
      <c r="B6" s="216"/>
      <c r="C6" s="216"/>
      <c r="K6" s="153"/>
      <c r="L6" s="153"/>
      <c r="M6" s="153"/>
      <c r="N6" s="153"/>
    </row>
    <row r="7" spans="1:14" ht="15" x14ac:dyDescent="0.25">
      <c r="A7" s="153"/>
      <c r="B7" s="216"/>
      <c r="C7" s="216"/>
      <c r="K7" s="153"/>
      <c r="L7" s="153"/>
      <c r="M7" s="153"/>
      <c r="N7" s="153"/>
    </row>
    <row r="8" spans="1:14" ht="15" x14ac:dyDescent="0.25">
      <c r="A8" s="153"/>
      <c r="B8" s="216"/>
      <c r="C8" s="216"/>
      <c r="K8" s="153"/>
      <c r="L8" s="153"/>
      <c r="M8" s="153"/>
      <c r="N8" s="153"/>
    </row>
    <row r="9" spans="1:14" ht="15" x14ac:dyDescent="0.25">
      <c r="A9" s="153"/>
      <c r="B9" s="215" t="s">
        <v>313</v>
      </c>
      <c r="C9" s="215"/>
      <c r="K9" s="153"/>
      <c r="L9" s="153"/>
      <c r="M9" s="153"/>
      <c r="N9" s="153"/>
    </row>
    <row r="10" spans="1:14" ht="15" x14ac:dyDescent="0.25">
      <c r="A10" s="153"/>
      <c r="B10" s="216" t="s">
        <v>27</v>
      </c>
      <c r="C10" s="217" t="s">
        <v>274</v>
      </c>
      <c r="D10" s="39" t="s">
        <v>316</v>
      </c>
      <c r="K10" s="153"/>
      <c r="L10" s="153"/>
      <c r="M10" s="153"/>
      <c r="N10" s="153"/>
    </row>
    <row r="11" spans="1:14" ht="15" x14ac:dyDescent="0.25">
      <c r="A11" s="153"/>
      <c r="B11" s="216"/>
      <c r="C11" s="217"/>
      <c r="D11" s="39"/>
      <c r="K11" s="153"/>
      <c r="L11" s="153"/>
      <c r="M11" s="153"/>
      <c r="N11" s="153"/>
    </row>
    <row r="12" spans="1:14" ht="15" x14ac:dyDescent="0.25">
      <c r="A12" s="153"/>
      <c r="B12" s="216"/>
      <c r="C12" s="217"/>
      <c r="D12" s="39"/>
      <c r="K12" s="153"/>
      <c r="L12" s="153"/>
      <c r="M12" s="153"/>
      <c r="N12" s="153"/>
    </row>
    <row r="13" spans="1:14" ht="15" x14ac:dyDescent="0.25">
      <c r="A13" s="153"/>
      <c r="B13" s="216"/>
      <c r="C13" s="216"/>
      <c r="D13" s="39"/>
      <c r="K13" s="153"/>
      <c r="L13" s="153"/>
      <c r="M13" s="153"/>
      <c r="N13" s="153"/>
    </row>
    <row r="14" spans="1:14" ht="15" x14ac:dyDescent="0.25">
      <c r="A14" s="153"/>
      <c r="B14" s="215" t="s">
        <v>275</v>
      </c>
      <c r="C14" s="215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</row>
    <row r="15" spans="1:14" ht="15" x14ac:dyDescent="0.25">
      <c r="B15" s="216" t="s">
        <v>278</v>
      </c>
      <c r="C15" s="216">
        <v>0.8</v>
      </c>
      <c r="D15" s="39" t="s">
        <v>279</v>
      </c>
      <c r="E15" s="153"/>
      <c r="F15" s="153"/>
      <c r="G15" s="153"/>
      <c r="H15" s="153"/>
      <c r="I15" s="153"/>
      <c r="J15" s="153"/>
      <c r="K15" s="153"/>
      <c r="L15" s="153"/>
      <c r="M15" s="153"/>
      <c r="N15" s="153"/>
    </row>
    <row r="16" spans="1:14" ht="15" x14ac:dyDescent="0.25">
      <c r="A16" s="153"/>
      <c r="B16" s="216" t="s">
        <v>276</v>
      </c>
      <c r="C16" s="216">
        <v>5</v>
      </c>
      <c r="D16" s="153" t="s">
        <v>277</v>
      </c>
      <c r="E16" s="153"/>
      <c r="F16" s="153"/>
      <c r="G16" s="153"/>
      <c r="H16" s="153"/>
      <c r="I16" s="153"/>
      <c r="J16" s="153"/>
      <c r="K16" s="153"/>
      <c r="L16" s="153"/>
      <c r="M16" s="153"/>
      <c r="N16" s="153"/>
    </row>
    <row r="17" spans="1:14" x14ac:dyDescent="0.2">
      <c r="A17" s="153"/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</row>
    <row r="18" spans="1:14" ht="20.25" x14ac:dyDescent="0.3">
      <c r="A18" s="153"/>
      <c r="B18" s="209" t="s">
        <v>169</v>
      </c>
      <c r="C18" s="208"/>
      <c r="D18" s="208"/>
      <c r="E18" s="208"/>
      <c r="F18" s="153"/>
      <c r="G18" s="153"/>
      <c r="H18" s="153"/>
      <c r="I18" s="153"/>
      <c r="J18" s="153"/>
      <c r="K18" s="153"/>
      <c r="L18" s="153"/>
      <c r="M18" s="153"/>
      <c r="N18" s="153"/>
    </row>
    <row r="19" spans="1:14" x14ac:dyDescent="0.2">
      <c r="A19" s="153"/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</row>
    <row r="20" spans="1:14" x14ac:dyDescent="0.2">
      <c r="A20" s="153"/>
      <c r="B20" s="153" t="s">
        <v>314</v>
      </c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</row>
    <row r="21" spans="1:14" x14ac:dyDescent="0.2">
      <c r="A21" s="153"/>
      <c r="B21" s="153" t="s">
        <v>280</v>
      </c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</row>
    <row r="22" spans="1:14" x14ac:dyDescent="0.2">
      <c r="A22" s="153"/>
      <c r="B22" s="153" t="s">
        <v>315</v>
      </c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</row>
    <row r="23" spans="1:14" x14ac:dyDescent="0.2">
      <c r="A23" s="153"/>
      <c r="B23" s="153" t="s">
        <v>288</v>
      </c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</row>
    <row r="24" spans="1:14" x14ac:dyDescent="0.2">
      <c r="A24" s="153"/>
      <c r="B24" s="153" t="s">
        <v>292</v>
      </c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</row>
    <row r="25" spans="1:14" x14ac:dyDescent="0.2">
      <c r="A25" s="153"/>
      <c r="B25" s="153" t="s">
        <v>281</v>
      </c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</row>
    <row r="26" spans="1:14" x14ac:dyDescent="0.2">
      <c r="A26" s="153"/>
      <c r="B26" s="153" t="s">
        <v>285</v>
      </c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</row>
    <row r="27" spans="1:14" x14ac:dyDescent="0.2">
      <c r="A27" s="153"/>
      <c r="B27" s="153" t="s">
        <v>286</v>
      </c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</row>
    <row r="28" spans="1:14" x14ac:dyDescent="0.2">
      <c r="A28" s="153"/>
      <c r="B28" s="153" t="s">
        <v>293</v>
      </c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</row>
    <row r="29" spans="1:14" x14ac:dyDescent="0.2">
      <c r="A29" s="153"/>
      <c r="B29" s="153" t="s">
        <v>294</v>
      </c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</row>
    <row r="30" spans="1:14" x14ac:dyDescent="0.2">
      <c r="A30" s="153"/>
      <c r="B30" s="153" t="s">
        <v>282</v>
      </c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</row>
    <row r="31" spans="1:14" x14ac:dyDescent="0.2">
      <c r="A31" s="153"/>
      <c r="B31" s="153" t="s">
        <v>295</v>
      </c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</row>
    <row r="32" spans="1:14" x14ac:dyDescent="0.2">
      <c r="A32" s="153"/>
      <c r="B32" s="153" t="s">
        <v>283</v>
      </c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</row>
    <row r="33" spans="1:14" x14ac:dyDescent="0.2">
      <c r="A33" s="153"/>
      <c r="B33" s="153" t="s">
        <v>284</v>
      </c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</row>
    <row r="34" spans="1:14" x14ac:dyDescent="0.2">
      <c r="A34" s="153"/>
      <c r="B34" s="153" t="s">
        <v>287</v>
      </c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</row>
    <row r="35" spans="1:14" x14ac:dyDescent="0.2">
      <c r="A35" s="153"/>
      <c r="B35" s="153" t="s">
        <v>289</v>
      </c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</row>
    <row r="36" spans="1:14" x14ac:dyDescent="0.2">
      <c r="A36" s="153"/>
      <c r="B36" s="153" t="s">
        <v>290</v>
      </c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</row>
    <row r="37" spans="1:14" x14ac:dyDescent="0.2">
      <c r="A37" s="153"/>
      <c r="B37" s="153" t="s">
        <v>291</v>
      </c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</row>
    <row r="38" spans="1:14" x14ac:dyDescent="0.2">
      <c r="A38" s="153"/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</row>
    <row r="39" spans="1:14" x14ac:dyDescent="0.2">
      <c r="A39" s="153"/>
      <c r="B39" s="153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</row>
    <row r="40" spans="1:14" x14ac:dyDescent="0.2">
      <c r="A40" s="153"/>
      <c r="B40" s="153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</row>
    <row r="41" spans="1:14" x14ac:dyDescent="0.2">
      <c r="A41" s="153"/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</row>
    <row r="42" spans="1:14" x14ac:dyDescent="0.2">
      <c r="A42" s="153"/>
      <c r="B42" s="153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53"/>
    </row>
    <row r="43" spans="1:14" x14ac:dyDescent="0.2">
      <c r="A43" s="153"/>
      <c r="B43" s="153"/>
      <c r="C43" s="153"/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53"/>
    </row>
    <row r="44" spans="1:14" x14ac:dyDescent="0.2">
      <c r="A44" s="153"/>
      <c r="B44" s="153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</row>
    <row r="45" spans="1:14" x14ac:dyDescent="0.2">
      <c r="A45" s="153"/>
      <c r="B45" s="153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</row>
    <row r="46" spans="1:14" x14ac:dyDescent="0.2">
      <c r="A46" s="153"/>
      <c r="B46" s="153"/>
      <c r="C46" s="153"/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153"/>
    </row>
    <row r="47" spans="1:14" x14ac:dyDescent="0.2">
      <c r="A47" s="153"/>
      <c r="B47" s="153"/>
      <c r="C47" s="153"/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</row>
    <row r="48" spans="1:14" x14ac:dyDescent="0.2">
      <c r="A48" s="153"/>
      <c r="B48" s="153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3"/>
    </row>
    <row r="49" s="153" customFormat="1" x14ac:dyDescent="0.2"/>
    <row r="50" s="153" customFormat="1" x14ac:dyDescent="0.2"/>
    <row r="51" s="153" customFormat="1" x14ac:dyDescent="0.2"/>
    <row r="52" s="153" customFormat="1" x14ac:dyDescent="0.2"/>
    <row r="53" s="153" customFormat="1" x14ac:dyDescent="0.2"/>
    <row r="54" s="153" customFormat="1" x14ac:dyDescent="0.2"/>
    <row r="55" s="153" customFormat="1" x14ac:dyDescent="0.2"/>
    <row r="56" s="153" customFormat="1" x14ac:dyDescent="0.2"/>
    <row r="57" s="153" customFormat="1" x14ac:dyDescent="0.2"/>
    <row r="58" s="153" customFormat="1" x14ac:dyDescent="0.2"/>
    <row r="59" s="153" customFormat="1" x14ac:dyDescent="0.2"/>
    <row r="60" s="153" customFormat="1" x14ac:dyDescent="0.2"/>
    <row r="61" s="153" customFormat="1" x14ac:dyDescent="0.2"/>
    <row r="62" s="153" customFormat="1" x14ac:dyDescent="0.2"/>
    <row r="63" s="153" customFormat="1" x14ac:dyDescent="0.2"/>
    <row r="64" s="153" customFormat="1" x14ac:dyDescent="0.2"/>
    <row r="65" s="153" customFormat="1" x14ac:dyDescent="0.2"/>
    <row r="66" s="153" customFormat="1" x14ac:dyDescent="0.2"/>
    <row r="67" s="153" customFormat="1" x14ac:dyDescent="0.2"/>
    <row r="68" s="153" customFormat="1" x14ac:dyDescent="0.2"/>
    <row r="69" s="153" customFormat="1" x14ac:dyDescent="0.2"/>
  </sheetData>
  <phoneticPr fontId="3" type="noConversion"/>
  <pageMargins left="0.75" right="0.75" top="1" bottom="1" header="0.5" footer="0.5"/>
  <pageSetup paperSize="9" orientation="portrait" r:id="rId1"/>
  <headerFooter alignWithMargins="0">
    <oddHeader>&amp;L&amp;F&amp;C
&amp;A&amp;R//JdS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73"/>
  <sheetViews>
    <sheetView workbookViewId="0">
      <selection activeCell="B1" sqref="B1"/>
    </sheetView>
  </sheetViews>
  <sheetFormatPr defaultColWidth="11.42578125" defaultRowHeight="12.75" x14ac:dyDescent="0.2"/>
  <cols>
    <col min="1" max="1" width="3.85546875" style="201" customWidth="1"/>
    <col min="2" max="2" width="11.140625" customWidth="1"/>
    <col min="3" max="10" width="9.140625" customWidth="1"/>
    <col min="11" max="11" width="9.28515625" bestFit="1" customWidth="1"/>
    <col min="12" max="13" width="9.140625" customWidth="1"/>
    <col min="14" max="15" width="9.28515625" bestFit="1" customWidth="1"/>
    <col min="16" max="20" width="9.140625" customWidth="1"/>
    <col min="21" max="21" width="10.85546875" customWidth="1"/>
    <col min="22" max="22" width="9.28515625" bestFit="1" customWidth="1"/>
    <col min="23" max="257" width="9.140625" customWidth="1"/>
  </cols>
  <sheetData>
    <row r="1" spans="2:15" ht="27.75" x14ac:dyDescent="0.4">
      <c r="B1" s="219" t="s">
        <v>170</v>
      </c>
      <c r="C1" s="220"/>
      <c r="D1" s="221"/>
      <c r="E1" s="220"/>
      <c r="F1" s="220"/>
      <c r="G1" s="220"/>
      <c r="H1" s="220"/>
      <c r="I1" s="160" t="s">
        <v>174</v>
      </c>
      <c r="J1" s="153"/>
      <c r="K1" s="153"/>
    </row>
    <row r="2" spans="2:15" ht="15" x14ac:dyDescent="0.25">
      <c r="B2" s="199" t="s">
        <v>323</v>
      </c>
      <c r="C2" s="199"/>
      <c r="D2" s="199"/>
      <c r="E2" s="153"/>
      <c r="F2" s="153"/>
      <c r="G2" s="153"/>
      <c r="H2" s="153"/>
      <c r="I2" s="153"/>
      <c r="J2" s="153"/>
      <c r="K2" s="153"/>
    </row>
    <row r="3" spans="2:15" x14ac:dyDescent="0.2">
      <c r="B3" s="153"/>
      <c r="C3" s="153"/>
      <c r="D3" s="153"/>
      <c r="E3" s="153"/>
      <c r="F3" s="153"/>
      <c r="G3" s="153"/>
      <c r="H3" s="153"/>
      <c r="I3" s="153"/>
      <c r="J3" s="153"/>
      <c r="K3" s="153"/>
    </row>
    <row r="4" spans="2:15" ht="18" x14ac:dyDescent="0.25">
      <c r="B4" s="223" t="s">
        <v>175</v>
      </c>
      <c r="C4" s="201"/>
      <c r="D4" s="153"/>
      <c r="E4" s="153"/>
      <c r="F4" s="153"/>
      <c r="G4" s="153"/>
      <c r="H4" s="208" t="s">
        <v>184</v>
      </c>
      <c r="I4" s="208"/>
      <c r="J4" s="208"/>
      <c r="K4" s="153"/>
    </row>
    <row r="5" spans="2:15" ht="15" x14ac:dyDescent="0.25">
      <c r="B5" s="161" t="s">
        <v>110</v>
      </c>
      <c r="C5" s="199">
        <v>200</v>
      </c>
      <c r="D5" s="153" t="s">
        <v>177</v>
      </c>
      <c r="E5" s="153"/>
      <c r="F5" s="153"/>
      <c r="G5" s="153"/>
      <c r="H5" s="224" t="s">
        <v>190</v>
      </c>
      <c r="I5" s="224"/>
      <c r="J5" s="224"/>
      <c r="K5" s="153"/>
    </row>
    <row r="6" spans="2:15" ht="15" x14ac:dyDescent="0.25">
      <c r="B6" s="161" t="s">
        <v>109</v>
      </c>
      <c r="C6" s="199">
        <v>4</v>
      </c>
      <c r="D6" s="153" t="s">
        <v>178</v>
      </c>
      <c r="E6" s="153"/>
      <c r="F6" s="153"/>
      <c r="G6" s="153"/>
      <c r="H6" s="153" t="s">
        <v>183</v>
      </c>
      <c r="I6" s="153"/>
      <c r="J6" s="162" t="s">
        <v>182</v>
      </c>
      <c r="K6" s="153"/>
    </row>
    <row r="7" spans="2:15" ht="15" x14ac:dyDescent="0.25">
      <c r="B7" s="161" t="s">
        <v>87</v>
      </c>
      <c r="C7" s="199">
        <v>20</v>
      </c>
      <c r="D7" s="153" t="s">
        <v>198</v>
      </c>
      <c r="E7" s="153"/>
      <c r="F7" s="153"/>
      <c r="G7" s="153"/>
      <c r="H7" s="163" t="s">
        <v>181</v>
      </c>
      <c r="I7" s="153"/>
      <c r="J7" s="162" t="s">
        <v>72</v>
      </c>
      <c r="K7" s="153"/>
    </row>
    <row r="8" spans="2:15" ht="15" x14ac:dyDescent="0.25">
      <c r="B8" s="161" t="s">
        <v>85</v>
      </c>
      <c r="C8" s="199">
        <v>90</v>
      </c>
      <c r="D8" s="153" t="s">
        <v>101</v>
      </c>
      <c r="E8" s="153"/>
      <c r="F8" s="153"/>
      <c r="G8" s="164" t="s">
        <v>27</v>
      </c>
      <c r="H8" s="225">
        <f>Fishery!B18</f>
        <v>21.989899999999999</v>
      </c>
      <c r="I8" s="166"/>
      <c r="J8" s="226">
        <f>Fishery!E18</f>
        <v>15</v>
      </c>
      <c r="K8" s="153"/>
      <c r="L8" s="181"/>
      <c r="M8" s="181"/>
      <c r="N8" s="181"/>
      <c r="O8" s="181"/>
    </row>
    <row r="9" spans="2:15" x14ac:dyDescent="0.2">
      <c r="B9" s="153"/>
      <c r="C9" s="153"/>
      <c r="D9" s="153"/>
      <c r="E9" s="153"/>
      <c r="F9" s="153"/>
      <c r="G9" s="164"/>
      <c r="H9" s="165"/>
      <c r="I9" s="166"/>
      <c r="J9" s="166"/>
      <c r="K9" s="153"/>
      <c r="L9" s="181"/>
      <c r="M9" s="181"/>
      <c r="N9" s="181"/>
      <c r="O9" s="181"/>
    </row>
    <row r="10" spans="2:15" x14ac:dyDescent="0.2">
      <c r="B10" s="153"/>
      <c r="C10" s="153"/>
      <c r="D10" s="153"/>
      <c r="E10" s="153"/>
      <c r="F10" s="153"/>
      <c r="G10" s="164"/>
      <c r="H10" s="165"/>
      <c r="I10" s="166"/>
      <c r="J10" s="166"/>
      <c r="K10" s="153"/>
      <c r="L10" s="181"/>
      <c r="M10" s="181"/>
      <c r="N10" s="181"/>
      <c r="O10" s="181"/>
    </row>
    <row r="11" spans="2:15" x14ac:dyDescent="0.2">
      <c r="B11" s="161"/>
      <c r="C11" s="153"/>
      <c r="D11" s="153"/>
      <c r="E11" s="153"/>
      <c r="F11" s="153"/>
      <c r="G11" s="153"/>
      <c r="H11" s="167" t="s">
        <v>180</v>
      </c>
      <c r="I11" s="153"/>
      <c r="J11" s="153"/>
      <c r="K11" s="153"/>
      <c r="L11" s="181"/>
      <c r="M11" s="181"/>
      <c r="N11" s="181"/>
      <c r="O11" s="181"/>
    </row>
    <row r="12" spans="2:15" x14ac:dyDescent="0.2">
      <c r="B12" s="153"/>
      <c r="C12" s="153"/>
      <c r="D12" s="153"/>
      <c r="E12" s="153"/>
      <c r="F12" s="153"/>
      <c r="G12" s="153"/>
      <c r="H12" s="153"/>
      <c r="I12" s="153"/>
      <c r="J12" s="153"/>
      <c r="K12" s="153"/>
      <c r="L12" s="181"/>
      <c r="M12" s="181"/>
      <c r="N12" s="181"/>
      <c r="O12" s="181"/>
    </row>
    <row r="13" spans="2:15" ht="15" x14ac:dyDescent="0.2">
      <c r="B13" s="218" t="s">
        <v>179</v>
      </c>
      <c r="C13" s="153"/>
      <c r="D13" s="153"/>
      <c r="E13" s="153"/>
      <c r="F13" s="153"/>
      <c r="G13" s="153"/>
      <c r="H13" s="153"/>
      <c r="I13" s="153"/>
      <c r="J13" s="153"/>
      <c r="K13" s="153"/>
      <c r="L13" s="181"/>
      <c r="M13" s="181"/>
      <c r="N13" s="181"/>
      <c r="O13" s="181"/>
    </row>
    <row r="14" spans="2:15" x14ac:dyDescent="0.2">
      <c r="B14" s="168" t="s">
        <v>90</v>
      </c>
      <c r="C14" s="169"/>
      <c r="D14" s="153"/>
      <c r="E14" s="153"/>
      <c r="F14" s="153"/>
      <c r="G14" s="153"/>
      <c r="H14" s="153"/>
      <c r="I14" s="153"/>
      <c r="J14" s="153"/>
      <c r="K14" s="153"/>
      <c r="L14" s="181"/>
      <c r="M14" s="181"/>
      <c r="N14" s="181"/>
      <c r="O14" s="181"/>
    </row>
    <row r="15" spans="2:15" ht="18" x14ac:dyDescent="0.25">
      <c r="B15" s="170" t="s">
        <v>1</v>
      </c>
      <c r="C15" s="171" t="s">
        <v>171</v>
      </c>
      <c r="D15" s="153" t="s">
        <v>99</v>
      </c>
      <c r="E15" s="153"/>
      <c r="F15" s="223" t="s">
        <v>185</v>
      </c>
      <c r="G15" s="223"/>
      <c r="H15" s="153"/>
      <c r="I15" s="153"/>
      <c r="J15" s="153"/>
      <c r="K15" s="153"/>
    </row>
    <row r="16" spans="2:15" ht="15" x14ac:dyDescent="0.25">
      <c r="B16" s="172">
        <v>1</v>
      </c>
      <c r="C16" s="199">
        <v>1</v>
      </c>
      <c r="D16" s="173" t="s">
        <v>187</v>
      </c>
      <c r="E16" s="153"/>
      <c r="F16" s="161" t="s">
        <v>186</v>
      </c>
      <c r="G16" s="199">
        <v>1</v>
      </c>
      <c r="H16" s="174" t="s">
        <v>15</v>
      </c>
      <c r="I16" s="153"/>
      <c r="J16" s="153"/>
      <c r="K16" s="153"/>
    </row>
    <row r="17" spans="2:28" ht="15" x14ac:dyDescent="0.25">
      <c r="B17" s="172">
        <v>2</v>
      </c>
      <c r="C17" s="199">
        <v>1</v>
      </c>
      <c r="D17" s="173" t="s">
        <v>187</v>
      </c>
      <c r="E17" s="153"/>
      <c r="F17" s="153"/>
      <c r="G17" s="153"/>
      <c r="H17" s="153"/>
      <c r="I17" s="153"/>
      <c r="J17" s="153"/>
      <c r="K17" s="153"/>
    </row>
    <row r="18" spans="2:28" ht="15" x14ac:dyDescent="0.25">
      <c r="B18" s="172">
        <v>3</v>
      </c>
      <c r="C18" s="199">
        <v>1</v>
      </c>
      <c r="D18" s="173" t="s">
        <v>188</v>
      </c>
      <c r="E18" s="153"/>
      <c r="F18" s="153"/>
      <c r="G18" s="153"/>
      <c r="H18" s="153"/>
      <c r="I18" s="153"/>
      <c r="J18" s="153"/>
      <c r="K18" s="153"/>
    </row>
    <row r="19" spans="2:28" ht="18" x14ac:dyDescent="0.25">
      <c r="B19" s="172">
        <v>4</v>
      </c>
      <c r="C19" s="199">
        <v>1</v>
      </c>
      <c r="D19" s="173" t="s">
        <v>188</v>
      </c>
      <c r="E19" s="153"/>
      <c r="F19" s="223" t="s">
        <v>189</v>
      </c>
      <c r="G19" s="223"/>
      <c r="H19" s="153"/>
      <c r="I19" s="153"/>
      <c r="J19" s="153"/>
      <c r="K19" s="153"/>
    </row>
    <row r="20" spans="2:28" ht="15" x14ac:dyDescent="0.25">
      <c r="B20" s="172">
        <v>5</v>
      </c>
      <c r="C20" s="199">
        <v>1</v>
      </c>
      <c r="D20" s="173" t="s">
        <v>188</v>
      </c>
      <c r="E20" s="153"/>
      <c r="F20" s="178" t="s">
        <v>38</v>
      </c>
      <c r="G20" s="192" t="s">
        <v>27</v>
      </c>
      <c r="H20" s="190"/>
      <c r="I20" s="190"/>
      <c r="J20" s="153"/>
      <c r="K20" s="153"/>
    </row>
    <row r="21" spans="2:28" ht="15" x14ac:dyDescent="0.25">
      <c r="B21" s="172">
        <v>6</v>
      </c>
      <c r="C21" s="199">
        <v>1</v>
      </c>
      <c r="D21" s="173" t="s">
        <v>188</v>
      </c>
      <c r="E21" s="153"/>
      <c r="F21" s="175" t="s">
        <v>36</v>
      </c>
      <c r="G21" s="199">
        <v>0.8</v>
      </c>
      <c r="H21" s="176"/>
      <c r="I21" s="176"/>
      <c r="J21" s="153"/>
      <c r="K21" s="153"/>
    </row>
    <row r="22" spans="2:28" ht="15" x14ac:dyDescent="0.25">
      <c r="B22" s="172">
        <v>7</v>
      </c>
      <c r="C22" s="199">
        <v>1</v>
      </c>
      <c r="D22" s="173" t="s">
        <v>188</v>
      </c>
      <c r="E22" s="153"/>
      <c r="F22" s="177" t="s">
        <v>35</v>
      </c>
      <c r="G22" s="199">
        <v>0.2</v>
      </c>
      <c r="H22" s="176"/>
      <c r="I22" s="176"/>
      <c r="J22" s="153"/>
      <c r="K22" s="153"/>
    </row>
    <row r="23" spans="2:28" ht="15" x14ac:dyDescent="0.25">
      <c r="B23" s="172">
        <v>8</v>
      </c>
      <c r="C23" s="199">
        <v>1</v>
      </c>
      <c r="D23" s="173" t="s">
        <v>188</v>
      </c>
      <c r="E23" s="153"/>
      <c r="F23" s="177" t="s">
        <v>37</v>
      </c>
      <c r="G23" s="193" t="s">
        <v>296</v>
      </c>
      <c r="H23" s="176"/>
      <c r="I23" s="176"/>
      <c r="J23" s="153"/>
      <c r="K23" s="153"/>
    </row>
    <row r="24" spans="2:28" ht="15" x14ac:dyDescent="0.25">
      <c r="B24" s="172">
        <v>9</v>
      </c>
      <c r="C24" s="199">
        <v>1</v>
      </c>
      <c r="D24" s="173" t="s">
        <v>188</v>
      </c>
      <c r="E24" s="153"/>
      <c r="F24" s="178"/>
      <c r="G24" s="194" t="str">
        <f>IF(SUM(G21:G22)&lt;&gt;1,"&lt;&gt; 1 !!!","")</f>
        <v/>
      </c>
      <c r="H24" s="191"/>
      <c r="I24" s="191"/>
      <c r="J24" s="153"/>
      <c r="K24" s="153"/>
    </row>
    <row r="25" spans="2:28" ht="15" x14ac:dyDescent="0.25">
      <c r="B25" s="172">
        <v>10</v>
      </c>
      <c r="C25" s="199">
        <v>1</v>
      </c>
      <c r="D25" s="173" t="s">
        <v>188</v>
      </c>
      <c r="E25" s="153"/>
      <c r="F25" s="153"/>
      <c r="G25" s="153"/>
      <c r="H25" s="153"/>
      <c r="I25" s="153"/>
      <c r="J25" s="153"/>
      <c r="K25" s="153"/>
    </row>
    <row r="26" spans="2:28" ht="15" x14ac:dyDescent="0.25">
      <c r="B26" s="172">
        <v>11</v>
      </c>
      <c r="C26" s="199">
        <v>1</v>
      </c>
      <c r="D26" s="173" t="s">
        <v>187</v>
      </c>
      <c r="E26" s="153"/>
      <c r="F26" s="153"/>
      <c r="G26" s="153"/>
      <c r="H26" s="153"/>
      <c r="I26" s="153"/>
      <c r="J26" s="153"/>
      <c r="K26" s="153"/>
    </row>
    <row r="27" spans="2:28" ht="15" x14ac:dyDescent="0.25">
      <c r="B27" s="179">
        <v>12</v>
      </c>
      <c r="C27" s="199">
        <v>1</v>
      </c>
      <c r="D27" s="173" t="s">
        <v>187</v>
      </c>
      <c r="E27" s="153"/>
      <c r="F27" s="153"/>
      <c r="G27" s="153"/>
      <c r="H27" s="153"/>
      <c r="I27" s="153"/>
      <c r="J27" s="153"/>
      <c r="K27" s="153"/>
    </row>
    <row r="28" spans="2:28" x14ac:dyDescent="0.2">
      <c r="B28" s="180" t="s">
        <v>172</v>
      </c>
      <c r="C28" s="164">
        <f>SUM(C16:C27)</f>
        <v>12</v>
      </c>
      <c r="D28" s="153"/>
      <c r="E28" s="153"/>
      <c r="F28" s="153"/>
      <c r="G28" s="153"/>
      <c r="H28" s="153"/>
      <c r="I28" s="153"/>
      <c r="J28" s="153"/>
      <c r="K28" s="153"/>
      <c r="O28" s="3"/>
      <c r="P28" s="3"/>
    </row>
    <row r="29" spans="2:28" x14ac:dyDescent="0.2"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O29" s="3"/>
      <c r="P29" s="3"/>
    </row>
    <row r="30" spans="2:28" ht="15" x14ac:dyDescent="0.25">
      <c r="B30" s="216" t="s">
        <v>197</v>
      </c>
      <c r="C30" s="216"/>
      <c r="D30" s="216"/>
      <c r="E30" s="216" t="s">
        <v>191</v>
      </c>
      <c r="F30" s="216"/>
      <c r="G30" s="216"/>
      <c r="H30" s="216"/>
      <c r="I30" s="216"/>
      <c r="J30" s="216"/>
      <c r="K30" s="216"/>
      <c r="L30" s="216"/>
      <c r="M30" s="216"/>
      <c r="N30" s="216" t="s">
        <v>195</v>
      </c>
      <c r="O30" s="216"/>
      <c r="P30" s="216"/>
      <c r="Q30" s="216"/>
      <c r="R30" s="216"/>
      <c r="S30" s="216"/>
      <c r="T30" s="216"/>
      <c r="U30" s="216"/>
      <c r="V30" s="216"/>
      <c r="W30" s="216"/>
      <c r="X30" s="216"/>
      <c r="Y30" s="216"/>
      <c r="Z30" s="216"/>
      <c r="AA30" s="216"/>
      <c r="AB30" s="216"/>
    </row>
    <row r="31" spans="2:28" x14ac:dyDescent="0.2">
      <c r="E31" s="17" t="s">
        <v>192</v>
      </c>
      <c r="H31" s="17"/>
      <c r="K31" s="17" t="s">
        <v>193</v>
      </c>
      <c r="O31" s="17" t="s">
        <v>192</v>
      </c>
      <c r="R31" s="17"/>
      <c r="U31" s="17" t="s">
        <v>193</v>
      </c>
    </row>
    <row r="32" spans="2:28" x14ac:dyDescent="0.2">
      <c r="E32" t="s">
        <v>175</v>
      </c>
      <c r="K32" t="s">
        <v>175</v>
      </c>
      <c r="O32" t="s">
        <v>175</v>
      </c>
      <c r="U32" t="s">
        <v>175</v>
      </c>
      <c r="V32" s="155" t="s">
        <v>196</v>
      </c>
    </row>
    <row r="33" spans="2:22" x14ac:dyDescent="0.2">
      <c r="B33" s="1" t="s">
        <v>0</v>
      </c>
      <c r="C33" s="2" t="s">
        <v>1</v>
      </c>
      <c r="E33" s="185" t="s">
        <v>27</v>
      </c>
      <c r="F33" s="185"/>
      <c r="G33" s="185"/>
      <c r="H33" s="185"/>
      <c r="I33" s="185"/>
      <c r="J33" s="185"/>
      <c r="K33" s="185" t="s">
        <v>194</v>
      </c>
      <c r="N33" s="186" t="s">
        <v>0</v>
      </c>
      <c r="O33" s="185" t="s">
        <v>27</v>
      </c>
      <c r="P33" s="185"/>
      <c r="Q33" s="185"/>
      <c r="R33" s="185"/>
      <c r="S33" s="185"/>
      <c r="T33" s="185"/>
      <c r="U33" s="185" t="s">
        <v>194</v>
      </c>
      <c r="V33" s="187" t="s">
        <v>199</v>
      </c>
    </row>
    <row r="34" spans="2:22" x14ac:dyDescent="0.2">
      <c r="B34" s="3">
        <v>1</v>
      </c>
      <c r="C34">
        <v>1</v>
      </c>
      <c r="E34" s="182">
        <f>Fishery!H36</f>
        <v>27.345902890166908</v>
      </c>
      <c r="F34" s="131"/>
      <c r="G34" s="131"/>
      <c r="H34" s="182"/>
      <c r="I34" s="131"/>
      <c r="J34" s="183"/>
      <c r="K34" s="184">
        <f>Fishery!Q36</f>
        <v>574.13789875482018</v>
      </c>
      <c r="L34" s="131"/>
      <c r="M34" s="131"/>
      <c r="N34">
        <v>1</v>
      </c>
      <c r="O34" s="182">
        <f>Fishery!AF36</f>
        <v>267.34789236644315</v>
      </c>
      <c r="P34" s="131"/>
      <c r="Q34" s="131"/>
      <c r="R34" s="182"/>
      <c r="S34" s="131"/>
      <c r="T34" s="131"/>
      <c r="U34" s="182">
        <f>Fishery!AL36</f>
        <v>4838.1750439477564</v>
      </c>
      <c r="V34" s="188">
        <f>Fishery!AM36</f>
        <v>43218.747183898624</v>
      </c>
    </row>
    <row r="35" spans="2:22" x14ac:dyDescent="0.2">
      <c r="B35" s="3">
        <v>1</v>
      </c>
      <c r="C35">
        <v>2</v>
      </c>
      <c r="E35" s="182">
        <f>Fishery!H37</f>
        <v>30.443386588316439</v>
      </c>
      <c r="F35" s="131"/>
      <c r="G35" s="131"/>
      <c r="H35" s="182"/>
      <c r="I35" s="131"/>
      <c r="J35" s="183"/>
      <c r="K35" s="184">
        <f>Fishery!Q37</f>
        <v>639.1694141232847</v>
      </c>
      <c r="N35">
        <v>2</v>
      </c>
      <c r="O35" s="182">
        <f>Fishery!AF37</f>
        <v>199.84201684828346</v>
      </c>
      <c r="P35" s="131"/>
      <c r="Q35" s="131"/>
      <c r="R35" s="182"/>
      <c r="S35" s="131"/>
      <c r="T35" s="131"/>
      <c r="U35" s="182">
        <f>Fishery!AL37</f>
        <v>3604.0814544935461</v>
      </c>
    </row>
    <row r="36" spans="2:22" x14ac:dyDescent="0.2">
      <c r="B36" s="3">
        <v>1</v>
      </c>
      <c r="C36">
        <v>3</v>
      </c>
      <c r="E36" s="182">
        <f>Fishery!H38</f>
        <v>30.807086321076934</v>
      </c>
      <c r="F36" s="131"/>
      <c r="G36" s="131"/>
      <c r="H36" s="182"/>
      <c r="I36" s="131"/>
      <c r="J36" s="183"/>
      <c r="K36" s="184">
        <f>Fishery!Q38</f>
        <v>517.44421746208377</v>
      </c>
      <c r="N36">
        <v>3</v>
      </c>
      <c r="O36" s="182">
        <f>Fishery!AF38</f>
        <v>208.70545968346224</v>
      </c>
      <c r="P36" s="131"/>
      <c r="Q36" s="131"/>
      <c r="R36" s="182"/>
      <c r="S36" s="131"/>
      <c r="T36" s="131"/>
      <c r="U36" s="182">
        <f>Fishery!AL38</f>
        <v>3796.3116213736098</v>
      </c>
    </row>
    <row r="37" spans="2:22" x14ac:dyDescent="0.2">
      <c r="B37" s="3">
        <v>1</v>
      </c>
      <c r="C37">
        <v>4</v>
      </c>
      <c r="E37" s="182">
        <f>Fishery!H39</f>
        <v>29.62137216676437</v>
      </c>
      <c r="F37" s="131"/>
      <c r="G37" s="131"/>
      <c r="H37" s="182"/>
      <c r="I37" s="131"/>
      <c r="J37" s="183"/>
      <c r="K37" s="184">
        <f>Fishery!Q39</f>
        <v>497.52900995481605</v>
      </c>
      <c r="N37">
        <v>4</v>
      </c>
      <c r="O37" s="182">
        <f>Fishery!AF39</f>
        <v>200.02860131071995</v>
      </c>
      <c r="P37" s="131"/>
      <c r="Q37" s="131"/>
      <c r="R37" s="182"/>
      <c r="S37" s="131"/>
      <c r="T37" s="131"/>
      <c r="U37" s="182">
        <f>Fishery!AL39</f>
        <v>3639.8394439156841</v>
      </c>
    </row>
    <row r="38" spans="2:22" x14ac:dyDescent="0.2">
      <c r="B38" s="3">
        <v>1</v>
      </c>
      <c r="C38">
        <v>5</v>
      </c>
      <c r="E38" s="182">
        <f>Fishery!H40</f>
        <v>27.472559246181678</v>
      </c>
      <c r="F38" s="131"/>
      <c r="G38" s="131"/>
      <c r="H38" s="182"/>
      <c r="I38" s="131"/>
      <c r="J38" s="183"/>
      <c r="K38" s="184">
        <f>Fishery!Q40</f>
        <v>461.437634093226</v>
      </c>
      <c r="N38">
        <v>5</v>
      </c>
      <c r="O38" s="182">
        <f>Fishery!AF40</f>
        <v>190.51063945925569</v>
      </c>
      <c r="P38" s="131"/>
      <c r="Q38" s="131"/>
      <c r="R38" s="182"/>
      <c r="S38" s="131"/>
      <c r="T38" s="131"/>
      <c r="U38" s="182">
        <f>Fishery!AL40</f>
        <v>3466.785340807241</v>
      </c>
    </row>
    <row r="39" spans="2:22" x14ac:dyDescent="0.2">
      <c r="B39" s="3">
        <v>1</v>
      </c>
      <c r="C39">
        <v>6</v>
      </c>
      <c r="E39" s="182">
        <f>Fishery!H41</f>
        <v>24.708519085683367</v>
      </c>
      <c r="F39" s="131"/>
      <c r="G39" s="131"/>
      <c r="H39" s="182"/>
      <c r="I39" s="131"/>
      <c r="J39" s="183"/>
      <c r="K39" s="184">
        <f>Fishery!Q41</f>
        <v>415.01292611910276</v>
      </c>
      <c r="N39">
        <v>6</v>
      </c>
      <c r="O39" s="182">
        <f>Fishery!AF41</f>
        <v>183.30683863870206</v>
      </c>
      <c r="P39" s="131"/>
      <c r="Q39" s="131"/>
      <c r="R39" s="182"/>
      <c r="S39" s="131"/>
      <c r="T39" s="131"/>
      <c r="U39" s="182">
        <f>Fishery!AL41</f>
        <v>3335.6602380125992</v>
      </c>
    </row>
    <row r="40" spans="2:22" x14ac:dyDescent="0.2">
      <c r="B40" s="3">
        <v>1</v>
      </c>
      <c r="C40">
        <v>7</v>
      </c>
      <c r="E40" s="182">
        <f>Fishery!H42</f>
        <v>21.73712161156903</v>
      </c>
      <c r="F40" s="131"/>
      <c r="G40" s="131"/>
      <c r="H40" s="182"/>
      <c r="I40" s="131"/>
      <c r="J40" s="183"/>
      <c r="K40" s="184">
        <f>Fishery!Q42</f>
        <v>365.10545299977736</v>
      </c>
      <c r="N40">
        <v>7</v>
      </c>
      <c r="O40" s="182">
        <f>Fishery!AF42</f>
        <v>178.61793546853269</v>
      </c>
      <c r="P40" s="131"/>
      <c r="Q40" s="131"/>
      <c r="R40" s="182"/>
      <c r="S40" s="131"/>
      <c r="T40" s="131"/>
      <c r="U40" s="182">
        <f>Fishery!AL42</f>
        <v>3250.3038951221088</v>
      </c>
    </row>
    <row r="41" spans="2:22" x14ac:dyDescent="0.2">
      <c r="B41" s="3">
        <v>1</v>
      </c>
      <c r="C41">
        <v>8</v>
      </c>
      <c r="E41" s="182">
        <f>Fishery!H43</f>
        <v>18.989285353096538</v>
      </c>
      <c r="F41" s="131"/>
      <c r="G41" s="131"/>
      <c r="H41" s="182"/>
      <c r="I41" s="131"/>
      <c r="J41" s="183"/>
      <c r="K41" s="184">
        <f>Fishery!Q43</f>
        <v>318.95290511592373</v>
      </c>
      <c r="N41">
        <v>8</v>
      </c>
      <c r="O41" s="182">
        <f>Fishery!AF43</f>
        <v>175.72593913416114</v>
      </c>
      <c r="P41" s="131"/>
      <c r="Q41" s="131"/>
      <c r="R41" s="182"/>
      <c r="S41" s="131"/>
      <c r="T41" s="131"/>
      <c r="U41" s="182">
        <f>Fishery!AL43</f>
        <v>3197.6458980967045</v>
      </c>
    </row>
    <row r="42" spans="2:22" x14ac:dyDescent="0.2">
      <c r="B42" s="3">
        <v>1</v>
      </c>
      <c r="C42">
        <v>9</v>
      </c>
      <c r="E42" s="182">
        <f>Fishery!H44</f>
        <v>16.603769788851221</v>
      </c>
      <c r="F42" s="131"/>
      <c r="G42" s="131"/>
      <c r="H42" s="182"/>
      <c r="I42" s="131"/>
      <c r="J42" s="183"/>
      <c r="K42" s="184">
        <f>Fishery!Q44</f>
        <v>278.88588111948189</v>
      </c>
      <c r="N42">
        <v>9</v>
      </c>
      <c r="O42" s="182">
        <f>Fishery!AF44</f>
        <v>173.97856168040232</v>
      </c>
      <c r="P42" s="131"/>
      <c r="Q42" s="131"/>
      <c r="R42" s="182"/>
      <c r="S42" s="131"/>
      <c r="T42" s="131"/>
      <c r="U42" s="182">
        <f>Fishery!AL44</f>
        <v>3165.8160242674803</v>
      </c>
    </row>
    <row r="43" spans="2:22" x14ac:dyDescent="0.2">
      <c r="B43" s="3">
        <v>1</v>
      </c>
      <c r="C43">
        <v>10</v>
      </c>
      <c r="E43" s="182">
        <f>Fishery!H45</f>
        <v>14.606034701616174</v>
      </c>
      <c r="F43" s="131"/>
      <c r="G43" s="131"/>
      <c r="H43" s="182"/>
      <c r="I43" s="131"/>
      <c r="J43" s="183"/>
      <c r="K43" s="184">
        <f>Fishery!Q45</f>
        <v>245.3320025036856</v>
      </c>
      <c r="N43">
        <v>10</v>
      </c>
      <c r="O43" s="182">
        <f>Fishery!AF45</f>
        <v>172.93442585789791</v>
      </c>
      <c r="P43" s="131"/>
      <c r="Q43" s="131"/>
      <c r="R43" s="182"/>
      <c r="S43" s="131"/>
      <c r="T43" s="131"/>
      <c r="U43" s="182">
        <f>Fishery!AL45</f>
        <v>3146.8001120360068</v>
      </c>
    </row>
    <row r="44" spans="2:22" x14ac:dyDescent="0.2">
      <c r="B44" s="3">
        <v>1</v>
      </c>
      <c r="C44">
        <v>11</v>
      </c>
      <c r="E44" s="182">
        <f>Fishery!H46</f>
        <v>13.031960977362356</v>
      </c>
      <c r="F44" s="131"/>
      <c r="G44" s="131"/>
      <c r="H44" s="182"/>
      <c r="I44" s="131"/>
      <c r="J44" s="183"/>
      <c r="K44" s="184">
        <f>Fishery!Q46</f>
        <v>273.61740399258429</v>
      </c>
      <c r="N44">
        <v>11</v>
      </c>
      <c r="O44" s="182">
        <f>Fishery!AF46</f>
        <v>172.31273057600714</v>
      </c>
      <c r="P44" s="131"/>
      <c r="Q44" s="131"/>
      <c r="R44" s="182"/>
      <c r="S44" s="131"/>
      <c r="T44" s="131"/>
      <c r="U44" s="182">
        <f>Fishery!AL46</f>
        <v>3135.4802310375981</v>
      </c>
    </row>
    <row r="45" spans="2:22" x14ac:dyDescent="0.2">
      <c r="B45" s="1">
        <v>1</v>
      </c>
      <c r="C45" s="2">
        <v>12</v>
      </c>
      <c r="E45" s="182">
        <f>Fishery!H47</f>
        <v>11.980893635758116</v>
      </c>
      <c r="F45" s="131"/>
      <c r="G45" s="131"/>
      <c r="H45" s="182"/>
      <c r="I45" s="131"/>
      <c r="J45" s="183"/>
      <c r="K45" s="184">
        <f>Fishery!Q47</f>
        <v>251.55029770897036</v>
      </c>
      <c r="N45">
        <v>12</v>
      </c>
      <c r="O45" s="182">
        <f>Fishery!AF47</f>
        <v>171.94226338588248</v>
      </c>
      <c r="P45" s="131"/>
      <c r="Q45" s="131"/>
      <c r="R45" s="182"/>
      <c r="S45" s="131"/>
      <c r="T45" s="131"/>
      <c r="U45" s="182">
        <f>Fishery!AL47</f>
        <v>3128.7310659999071</v>
      </c>
    </row>
    <row r="46" spans="2:22" x14ac:dyDescent="0.2">
      <c r="B46" s="4">
        <v>2</v>
      </c>
      <c r="C46">
        <v>1</v>
      </c>
      <c r="E46" s="182">
        <f>Fishery!H48</f>
        <v>11.675514633617595</v>
      </c>
      <c r="F46" s="131"/>
      <c r="G46" s="131"/>
      <c r="H46" s="182"/>
      <c r="I46" s="131"/>
      <c r="J46" s="183"/>
      <c r="K46" s="184">
        <f>Fishery!Q48</f>
        <v>245.13888082798022</v>
      </c>
      <c r="N46">
        <v>13</v>
      </c>
      <c r="O46" s="182">
        <f>Fishery!AF48</f>
        <v>171.72239019078572</v>
      </c>
      <c r="P46" s="131"/>
      <c r="Q46" s="131"/>
      <c r="R46" s="182"/>
      <c r="S46" s="131"/>
      <c r="T46" s="131"/>
      <c r="U46" s="182">
        <f>Fishery!AL48</f>
        <v>3124.7259614608492</v>
      </c>
    </row>
    <row r="47" spans="2:22" x14ac:dyDescent="0.2">
      <c r="B47" s="4">
        <v>2</v>
      </c>
      <c r="C47">
        <v>2</v>
      </c>
      <c r="E47" s="182">
        <f>Fishery!H49</f>
        <v>12.493612936178669</v>
      </c>
      <c r="F47" s="131"/>
      <c r="G47" s="131"/>
      <c r="H47" s="182"/>
      <c r="I47" s="131"/>
      <c r="J47" s="183"/>
      <c r="K47" s="184">
        <f>Fishery!Q49</f>
        <v>262.31481378533482</v>
      </c>
      <c r="N47">
        <v>14</v>
      </c>
      <c r="O47" s="182">
        <f>Fishery!AF49</f>
        <v>171.59215868630417</v>
      </c>
      <c r="P47" s="131"/>
      <c r="Q47" s="131"/>
      <c r="R47" s="182"/>
      <c r="S47" s="131"/>
      <c r="T47" s="131"/>
      <c r="U47" s="182">
        <f>Fishery!AL49</f>
        <v>3122.3553347125667</v>
      </c>
    </row>
    <row r="48" spans="2:22" x14ac:dyDescent="0.2">
      <c r="B48" s="4">
        <v>2</v>
      </c>
      <c r="C48">
        <v>3</v>
      </c>
      <c r="E48" s="182">
        <f>Fishery!H50</f>
        <v>14.661382886215543</v>
      </c>
      <c r="F48" s="131"/>
      <c r="G48" s="131"/>
      <c r="H48" s="182"/>
      <c r="I48" s="131"/>
      <c r="J48" s="183"/>
      <c r="K48" s="184">
        <f>Fishery!Q50</f>
        <v>246.26162839828922</v>
      </c>
      <c r="N48">
        <v>15</v>
      </c>
      <c r="O48" s="182">
        <f>Fishery!AF50</f>
        <v>171.51458424644397</v>
      </c>
      <c r="P48" s="131"/>
      <c r="Q48" s="131"/>
      <c r="R48" s="182"/>
      <c r="S48" s="131"/>
      <c r="T48" s="131"/>
      <c r="U48" s="182">
        <f>Fishery!AL50</f>
        <v>3120.942016580816</v>
      </c>
    </row>
    <row r="49" spans="2:21" x14ac:dyDescent="0.2">
      <c r="B49" s="4">
        <v>2</v>
      </c>
      <c r="C49">
        <v>4</v>
      </c>
      <c r="E49" s="182">
        <f>Fishery!H51</f>
        <v>17.127157974748574</v>
      </c>
      <c r="F49" s="131"/>
      <c r="G49" s="131"/>
      <c r="H49" s="182"/>
      <c r="I49" s="131"/>
      <c r="J49" s="183"/>
      <c r="K49" s="184">
        <f>Fishery!Q51</f>
        <v>287.67668815428647</v>
      </c>
      <c r="N49">
        <v>16</v>
      </c>
      <c r="O49" s="182">
        <f>Fishery!AF51</f>
        <v>171.46854060417252</v>
      </c>
      <c r="P49" s="131"/>
      <c r="Q49" s="131"/>
      <c r="R49" s="182"/>
      <c r="S49" s="131"/>
      <c r="T49" s="131"/>
      <c r="U49" s="182">
        <f>Fishery!AL51</f>
        <v>3120.1029590213543</v>
      </c>
    </row>
    <row r="50" spans="2:21" x14ac:dyDescent="0.2">
      <c r="B50" s="4">
        <v>2</v>
      </c>
      <c r="C50">
        <v>5</v>
      </c>
      <c r="E50" s="182">
        <f>Fishery!H52</f>
        <v>18.385689909774666</v>
      </c>
      <c r="F50" s="131"/>
      <c r="G50" s="131"/>
      <c r="H50" s="182"/>
      <c r="I50" s="131"/>
      <c r="J50" s="183"/>
      <c r="K50" s="184">
        <f>Fishery!Q52</f>
        <v>308.81494019370729</v>
      </c>
      <c r="N50">
        <v>17</v>
      </c>
      <c r="O50" s="182">
        <f>Fishery!AF52</f>
        <v>171.44138069557275</v>
      </c>
      <c r="P50" s="131"/>
      <c r="Q50" s="131"/>
      <c r="R50" s="182"/>
      <c r="S50" s="131"/>
      <c r="T50" s="131"/>
      <c r="U50" s="182">
        <f>Fishery!AL52</f>
        <v>3119.6087981016699</v>
      </c>
    </row>
    <row r="51" spans="2:21" x14ac:dyDescent="0.2">
      <c r="B51" s="4">
        <v>2</v>
      </c>
      <c r="C51">
        <v>6</v>
      </c>
      <c r="E51" s="182">
        <f>Fishery!H53</f>
        <v>18.715745611799203</v>
      </c>
      <c r="F51" s="131"/>
      <c r="G51" s="131"/>
      <c r="H51" s="182"/>
      <c r="I51" s="131"/>
      <c r="J51" s="183"/>
      <c r="K51" s="184">
        <f>Fishery!Q53</f>
        <v>314.35854256268334</v>
      </c>
      <c r="N51">
        <v>18</v>
      </c>
      <c r="O51" s="182">
        <f>Fishery!AF53</f>
        <v>171.42518050846581</v>
      </c>
      <c r="P51" s="131"/>
      <c r="Q51" s="131"/>
      <c r="R51" s="182"/>
      <c r="S51" s="131"/>
      <c r="T51" s="131"/>
      <c r="U51" s="182">
        <f>Fishery!AL53</f>
        <v>3119.3137032013633</v>
      </c>
    </row>
    <row r="52" spans="2:21" x14ac:dyDescent="0.2">
      <c r="B52" s="4">
        <v>2</v>
      </c>
      <c r="C52">
        <v>7</v>
      </c>
      <c r="E52" s="182">
        <f>Fishery!H54</f>
        <v>18.542783098771011</v>
      </c>
      <c r="F52" s="131"/>
      <c r="G52" s="131"/>
      <c r="H52" s="182"/>
      <c r="I52" s="131"/>
      <c r="J52" s="183"/>
      <c r="K52" s="184">
        <f>Fishery!Q54</f>
        <v>311.45347111236231</v>
      </c>
      <c r="N52">
        <v>19</v>
      </c>
      <c r="O52" s="182">
        <f>Fishery!AF54</f>
        <v>171.41552988232033</v>
      </c>
      <c r="P52" s="131"/>
      <c r="Q52" s="131"/>
      <c r="R52" s="182"/>
      <c r="S52" s="131"/>
      <c r="T52" s="131"/>
      <c r="U52" s="182">
        <f>Fishery!AL54</f>
        <v>3119.1376758674928</v>
      </c>
    </row>
    <row r="53" spans="2:21" x14ac:dyDescent="0.2">
      <c r="B53" s="4">
        <v>2</v>
      </c>
      <c r="C53">
        <v>8</v>
      </c>
      <c r="E53" s="182">
        <f>Fishery!H55</f>
        <v>18.173304082886496</v>
      </c>
      <c r="F53" s="131"/>
      <c r="G53" s="131"/>
      <c r="H53" s="182"/>
      <c r="I53" s="131"/>
      <c r="J53" s="183"/>
      <c r="K53" s="184">
        <f>Fishery!Q55</f>
        <v>305.24771634072664</v>
      </c>
      <c r="N53">
        <v>20</v>
      </c>
      <c r="O53" s="182">
        <f>Fishery!AF55</f>
        <v>171.40987455909206</v>
      </c>
      <c r="P53" s="131"/>
      <c r="Q53" s="131"/>
      <c r="R53" s="182"/>
      <c r="S53" s="131"/>
      <c r="T53" s="131"/>
      <c r="U53" s="182">
        <f>Fishery!AL55</f>
        <v>3119.0348445153118</v>
      </c>
    </row>
    <row r="54" spans="2:21" x14ac:dyDescent="0.2">
      <c r="B54" s="4">
        <v>2</v>
      </c>
      <c r="C54">
        <v>9</v>
      </c>
      <c r="E54" s="182">
        <f>Fishery!H56</f>
        <v>17.796025365763843</v>
      </c>
      <c r="F54" s="131"/>
      <c r="G54" s="131"/>
      <c r="H54" s="182"/>
      <c r="I54" s="131"/>
      <c r="J54" s="183"/>
      <c r="K54" s="184">
        <f>Fishery!Q56</f>
        <v>298.91095809908325</v>
      </c>
      <c r="O54" s="14"/>
      <c r="P54" s="14"/>
      <c r="Q54" s="14"/>
      <c r="R54" s="14"/>
      <c r="S54" s="14"/>
      <c r="T54" s="14"/>
      <c r="U54" s="14"/>
    </row>
    <row r="55" spans="2:21" x14ac:dyDescent="0.2">
      <c r="B55" s="4">
        <v>2</v>
      </c>
      <c r="C55">
        <v>10</v>
      </c>
      <c r="E55" s="182">
        <f>Fishery!H57</f>
        <v>17.516765316607469</v>
      </c>
      <c r="F55" s="131"/>
      <c r="G55" s="131"/>
      <c r="H55" s="182"/>
      <c r="I55" s="131"/>
      <c r="J55" s="183"/>
      <c r="K55" s="184">
        <f>Fishery!Q57</f>
        <v>294.22051748385474</v>
      </c>
    </row>
    <row r="56" spans="2:21" x14ac:dyDescent="0.2">
      <c r="B56" s="4">
        <v>2</v>
      </c>
      <c r="C56">
        <v>11</v>
      </c>
      <c r="E56" s="182">
        <f>Fishery!H58</f>
        <v>17.379223524869548</v>
      </c>
      <c r="F56" s="131"/>
      <c r="G56" s="131"/>
      <c r="H56" s="182"/>
      <c r="I56" s="131"/>
      <c r="J56" s="183"/>
      <c r="K56" s="184">
        <f>Fishery!Q58</f>
        <v>364.88796381437044</v>
      </c>
    </row>
    <row r="57" spans="2:21" x14ac:dyDescent="0.2">
      <c r="B57" s="5">
        <v>2</v>
      </c>
      <c r="C57" s="2">
        <v>12</v>
      </c>
      <c r="E57" s="182">
        <f>Fishery!H59</f>
        <v>17.374811507050826</v>
      </c>
      <c r="F57" s="131"/>
      <c r="G57" s="131"/>
      <c r="H57" s="182"/>
      <c r="I57" s="131"/>
      <c r="J57" s="183"/>
      <c r="K57" s="184">
        <f>Fishery!Q59</f>
        <v>364.79533372086723</v>
      </c>
    </row>
    <row r="58" spans="2:21" x14ac:dyDescent="0.2">
      <c r="B58" s="3">
        <v>3</v>
      </c>
      <c r="C58">
        <v>1</v>
      </c>
      <c r="E58" s="182">
        <f>Fishery!H60</f>
        <v>17.454822719939692</v>
      </c>
      <c r="F58" s="131"/>
      <c r="G58" s="131"/>
      <c r="H58" s="182"/>
      <c r="I58" s="131"/>
      <c r="J58" s="183"/>
      <c r="K58" s="184">
        <f>Fishery!Q60</f>
        <v>366.47516513490831</v>
      </c>
    </row>
    <row r="59" spans="2:21" x14ac:dyDescent="0.2">
      <c r="B59" s="3">
        <v>3</v>
      </c>
      <c r="C59">
        <v>2</v>
      </c>
      <c r="E59" s="182">
        <f>Fishery!H61</f>
        <v>17.553972859391216</v>
      </c>
      <c r="F59" s="131"/>
      <c r="G59" s="131"/>
      <c r="H59" s="182"/>
      <c r="I59" s="131"/>
      <c r="J59" s="183"/>
      <c r="K59" s="184">
        <f>Fishery!Q61</f>
        <v>368.55681735518607</v>
      </c>
    </row>
    <row r="60" spans="2:21" x14ac:dyDescent="0.2">
      <c r="B60" s="3">
        <v>3</v>
      </c>
      <c r="C60">
        <v>3</v>
      </c>
      <c r="E60" s="182">
        <f>Fishery!H62</f>
        <v>17.618990015851317</v>
      </c>
      <c r="F60" s="131"/>
      <c r="G60" s="131"/>
      <c r="H60" s="182"/>
      <c r="I60" s="131"/>
      <c r="J60" s="183"/>
      <c r="K60" s="184">
        <f>Fishery!Q62</f>
        <v>295.93747944336644</v>
      </c>
    </row>
    <row r="61" spans="2:21" x14ac:dyDescent="0.2">
      <c r="B61" s="3">
        <v>3</v>
      </c>
      <c r="C61">
        <v>4</v>
      </c>
      <c r="E61" s="182">
        <f>Fishery!H63</f>
        <v>17.625715873881322</v>
      </c>
      <c r="F61" s="131"/>
      <c r="G61" s="131"/>
      <c r="H61" s="182"/>
      <c r="I61" s="131"/>
      <c r="J61" s="183"/>
      <c r="K61" s="184">
        <f>Fishery!Q63</f>
        <v>296.0504466858041</v>
      </c>
    </row>
    <row r="62" spans="2:21" x14ac:dyDescent="0.2">
      <c r="B62" s="3">
        <v>3</v>
      </c>
      <c r="C62">
        <v>5</v>
      </c>
      <c r="E62" s="182">
        <f>Fishery!H64</f>
        <v>17.57782707549309</v>
      </c>
      <c r="F62" s="131"/>
      <c r="G62" s="131"/>
      <c r="H62" s="182"/>
      <c r="I62" s="131"/>
      <c r="J62" s="183"/>
      <c r="K62" s="184">
        <f>Fishery!Q64</f>
        <v>295.24610834362727</v>
      </c>
    </row>
    <row r="63" spans="2:21" x14ac:dyDescent="0.2">
      <c r="B63" s="3">
        <v>3</v>
      </c>
      <c r="C63">
        <v>6</v>
      </c>
      <c r="E63" s="182">
        <f>Fishery!H65</f>
        <v>17.49496719847016</v>
      </c>
      <c r="F63" s="131"/>
      <c r="G63" s="131"/>
      <c r="H63" s="182"/>
      <c r="I63" s="131"/>
      <c r="J63" s="183"/>
      <c r="K63" s="184">
        <f>Fishery!Q65</f>
        <v>293.85439716354523</v>
      </c>
    </row>
    <row r="64" spans="2:21" x14ac:dyDescent="0.2">
      <c r="B64" s="3">
        <v>3</v>
      </c>
      <c r="C64">
        <v>7</v>
      </c>
      <c r="E64" s="182">
        <f>Fishery!H66</f>
        <v>17.400330703366468</v>
      </c>
      <c r="F64" s="131"/>
      <c r="G64" s="131"/>
      <c r="H64" s="182"/>
      <c r="I64" s="131"/>
      <c r="J64" s="183"/>
      <c r="K64" s="184">
        <f>Fishery!Q66</f>
        <v>292.26488637724344</v>
      </c>
    </row>
    <row r="65" spans="2:11" x14ac:dyDescent="0.2">
      <c r="B65" s="3">
        <v>3</v>
      </c>
      <c r="C65">
        <v>8</v>
      </c>
      <c r="E65" s="182">
        <f>Fishery!H67</f>
        <v>17.312277928877904</v>
      </c>
      <c r="F65" s="131"/>
      <c r="G65" s="131"/>
      <c r="H65" s="182"/>
      <c r="I65" s="131"/>
      <c r="J65" s="183"/>
      <c r="K65" s="184">
        <f>Fishery!Q67</f>
        <v>290.78595549904452</v>
      </c>
    </row>
    <row r="66" spans="2:11" x14ac:dyDescent="0.2">
      <c r="B66" s="3">
        <v>3</v>
      </c>
      <c r="C66">
        <v>9</v>
      </c>
      <c r="E66" s="182">
        <f>Fishery!H68</f>
        <v>17.240432055738648</v>
      </c>
      <c r="F66" s="131"/>
      <c r="G66" s="131"/>
      <c r="H66" s="182"/>
      <c r="I66" s="131"/>
      <c r="J66" s="183"/>
      <c r="K66" s="184">
        <f>Fishery!Q68</f>
        <v>289.57923508763247</v>
      </c>
    </row>
    <row r="67" spans="2:11" x14ac:dyDescent="0.2">
      <c r="B67" s="3">
        <v>3</v>
      </c>
      <c r="C67">
        <v>10</v>
      </c>
      <c r="E67" s="182">
        <f>Fishery!H69</f>
        <v>17.185431195209791</v>
      </c>
      <c r="F67" s="131"/>
      <c r="G67" s="131"/>
      <c r="H67" s="182"/>
      <c r="I67" s="131"/>
      <c r="J67" s="183"/>
      <c r="K67" s="184">
        <f>Fishery!Q69</f>
        <v>288.65544283422423</v>
      </c>
    </row>
    <row r="68" spans="2:11" x14ac:dyDescent="0.2">
      <c r="B68" s="3">
        <v>3</v>
      </c>
      <c r="C68">
        <v>11</v>
      </c>
      <c r="E68" s="182">
        <f>Fishery!H70</f>
        <v>17.14132262322487</v>
      </c>
      <c r="F68" s="131"/>
      <c r="G68" s="131"/>
      <c r="H68" s="182"/>
      <c r="I68" s="131"/>
      <c r="J68" s="183"/>
      <c r="K68" s="184">
        <f>Fishery!Q70</f>
        <v>359.89324627938544</v>
      </c>
    </row>
    <row r="69" spans="2:11" x14ac:dyDescent="0.2">
      <c r="B69" s="1">
        <v>3</v>
      </c>
      <c r="C69" s="2">
        <v>12</v>
      </c>
      <c r="E69" s="182">
        <f>Fishery!H71</f>
        <v>17.099369434017767</v>
      </c>
      <c r="F69" s="131"/>
      <c r="G69" s="131"/>
      <c r="H69" s="182"/>
      <c r="I69" s="131"/>
      <c r="J69" s="183"/>
      <c r="K69" s="184">
        <f>Fishery!Q71</f>
        <v>359.01244116964182</v>
      </c>
    </row>
    <row r="70" spans="2:11" x14ac:dyDescent="0.2">
      <c r="B70" s="4">
        <v>4</v>
      </c>
      <c r="C70">
        <v>1</v>
      </c>
      <c r="E70" s="182">
        <f>Fishery!H72</f>
        <v>17.051811903943104</v>
      </c>
      <c r="F70" s="131"/>
      <c r="G70" s="131"/>
      <c r="H70" s="182"/>
      <c r="I70" s="131"/>
      <c r="J70" s="183"/>
      <c r="K70" s="184">
        <f>Fishery!Q72</f>
        <v>358.01397320360076</v>
      </c>
    </row>
    <row r="71" spans="2:11" x14ac:dyDescent="0.2">
      <c r="B71" s="4">
        <v>4</v>
      </c>
      <c r="C71">
        <v>2</v>
      </c>
      <c r="E71" s="182">
        <f>Fishery!H73</f>
        <v>16.994328099769248</v>
      </c>
      <c r="F71" s="131"/>
      <c r="G71" s="131"/>
      <c r="H71" s="182"/>
      <c r="I71" s="131"/>
      <c r="J71" s="183"/>
      <c r="K71" s="184">
        <f>Fishery!Q73</f>
        <v>356.80710360916089</v>
      </c>
    </row>
    <row r="72" spans="2:11" x14ac:dyDescent="0.2">
      <c r="B72" s="4">
        <v>4</v>
      </c>
      <c r="C72">
        <v>3</v>
      </c>
      <c r="E72" s="182">
        <f>Fishery!H74</f>
        <v>16.926658922157142</v>
      </c>
      <c r="F72" s="131"/>
      <c r="G72" s="131"/>
      <c r="H72" s="182"/>
      <c r="I72" s="131"/>
      <c r="J72" s="183"/>
      <c r="K72" s="184">
        <f>Fishery!Q74</f>
        <v>284.30911408692288</v>
      </c>
    </row>
    <row r="73" spans="2:11" x14ac:dyDescent="0.2">
      <c r="B73" s="4">
        <v>4</v>
      </c>
      <c r="C73">
        <v>4</v>
      </c>
      <c r="E73" s="182">
        <f>Fishery!H75</f>
        <v>16.851684122331054</v>
      </c>
      <c r="F73" s="131"/>
      <c r="G73" s="131"/>
      <c r="H73" s="182"/>
      <c r="I73" s="131"/>
      <c r="J73" s="183"/>
      <c r="K73" s="184">
        <f>Fishery!Q75</f>
        <v>283.04984034803584</v>
      </c>
    </row>
    <row r="74" spans="2:11" x14ac:dyDescent="0.2">
      <c r="B74" s="4">
        <v>4</v>
      </c>
      <c r="C74">
        <v>5</v>
      </c>
      <c r="E74" s="182">
        <f>Fishery!H76</f>
        <v>16.773706547615063</v>
      </c>
      <c r="F74" s="131"/>
      <c r="G74" s="131"/>
      <c r="H74" s="182"/>
      <c r="I74" s="131"/>
      <c r="J74" s="183"/>
      <c r="K74" s="184">
        <f>Fishery!Q76</f>
        <v>281.74013212220905</v>
      </c>
    </row>
    <row r="75" spans="2:11" x14ac:dyDescent="0.2">
      <c r="B75" s="4">
        <v>4</v>
      </c>
      <c r="C75">
        <v>6</v>
      </c>
      <c r="E75" s="182">
        <f>Fishery!H77</f>
        <v>16.696726832513882</v>
      </c>
      <c r="F75" s="131"/>
      <c r="G75" s="131"/>
      <c r="H75" s="182"/>
      <c r="I75" s="131"/>
      <c r="J75" s="183"/>
      <c r="K75" s="184">
        <f>Fishery!Q77</f>
        <v>280.44718390655822</v>
      </c>
    </row>
    <row r="76" spans="2:11" x14ac:dyDescent="0.2">
      <c r="B76" s="4">
        <v>4</v>
      </c>
      <c r="C76">
        <v>7</v>
      </c>
      <c r="E76" s="182">
        <f>Fishery!H78</f>
        <v>16.623251245903383</v>
      </c>
      <c r="F76" s="131"/>
      <c r="G76" s="131"/>
      <c r="H76" s="182"/>
      <c r="I76" s="131"/>
      <c r="J76" s="183"/>
      <c r="K76" s="184">
        <f>Fishery!Q78</f>
        <v>279.21309089287178</v>
      </c>
    </row>
    <row r="77" spans="2:11" x14ac:dyDescent="0.2">
      <c r="B77" s="4">
        <v>4</v>
      </c>
      <c r="C77">
        <v>8</v>
      </c>
      <c r="E77" s="182">
        <f>Fishery!H79</f>
        <v>16.553868664461806</v>
      </c>
      <c r="F77" s="131"/>
      <c r="G77" s="131"/>
      <c r="H77" s="182"/>
      <c r="I77" s="131"/>
      <c r="J77" s="183"/>
      <c r="K77" s="184">
        <f>Fishery!Q79</f>
        <v>278.04774383028229</v>
      </c>
    </row>
    <row r="78" spans="2:11" x14ac:dyDescent="0.2">
      <c r="B78" s="4">
        <v>4</v>
      </c>
      <c r="C78">
        <v>9</v>
      </c>
      <c r="E78" s="182">
        <f>Fishery!H80</f>
        <v>16.487556722463946</v>
      </c>
      <c r="F78" s="131"/>
      <c r="G78" s="131"/>
      <c r="H78" s="182"/>
      <c r="I78" s="131"/>
      <c r="J78" s="183"/>
      <c r="K78" s="184">
        <f>Fishery!Q80</f>
        <v>276.93397110496392</v>
      </c>
    </row>
    <row r="79" spans="2:11" x14ac:dyDescent="0.2">
      <c r="B79" s="4">
        <v>4</v>
      </c>
      <c r="C79">
        <v>10</v>
      </c>
      <c r="E79" s="182">
        <f>Fishery!H81</f>
        <v>16.422468635695132</v>
      </c>
      <c r="F79" s="131"/>
      <c r="G79" s="131"/>
      <c r="H79" s="182"/>
      <c r="I79" s="131"/>
      <c r="J79" s="183"/>
      <c r="K79" s="184">
        <f>Fishery!Q81</f>
        <v>275.84075420311842</v>
      </c>
    </row>
    <row r="80" spans="2:11" x14ac:dyDescent="0.2">
      <c r="B80" s="4">
        <v>4</v>
      </c>
      <c r="C80">
        <v>11</v>
      </c>
      <c r="E80" s="182">
        <f>Fishery!H82</f>
        <v>16.356842949743481</v>
      </c>
      <c r="F80" s="131"/>
      <c r="G80" s="131"/>
      <c r="H80" s="182"/>
      <c r="I80" s="131"/>
      <c r="J80" s="183"/>
      <c r="K80" s="184">
        <f>Fishery!Q82</f>
        <v>343.42313475862738</v>
      </c>
    </row>
    <row r="81" spans="2:11" x14ac:dyDescent="0.2">
      <c r="B81" s="5">
        <v>4</v>
      </c>
      <c r="C81" s="2">
        <v>12</v>
      </c>
      <c r="E81" s="182">
        <f>Fishery!H83</f>
        <v>16.289696664122687</v>
      </c>
      <c r="F81" s="131"/>
      <c r="G81" s="131"/>
      <c r="H81" s="182"/>
      <c r="I81" s="131"/>
      <c r="J81" s="183"/>
      <c r="K81" s="184">
        <f>Fishery!Q83</f>
        <v>342.01340184933309</v>
      </c>
    </row>
    <row r="82" spans="2:11" x14ac:dyDescent="0.2">
      <c r="B82" s="3">
        <v>5</v>
      </c>
      <c r="C82">
        <v>1</v>
      </c>
      <c r="E82" s="182">
        <f>Fishery!H84</f>
        <v>16.221096831281084</v>
      </c>
      <c r="F82" s="131"/>
      <c r="G82" s="131"/>
      <c r="H82" s="182"/>
      <c r="I82" s="131"/>
      <c r="J82" s="183"/>
      <c r="K82" s="184">
        <f>Fishery!Q84</f>
        <v>340.57315178881527</v>
      </c>
    </row>
    <row r="83" spans="2:11" x14ac:dyDescent="0.2">
      <c r="B83" s="3">
        <v>5</v>
      </c>
      <c r="C83">
        <v>2</v>
      </c>
      <c r="E83" s="182">
        <f>Fishery!H85</f>
        <v>16.151993828597675</v>
      </c>
      <c r="F83" s="131"/>
      <c r="G83" s="131"/>
      <c r="H83" s="182"/>
      <c r="I83" s="131"/>
      <c r="J83" s="183"/>
      <c r="K83" s="184">
        <f>Fishery!Q85</f>
        <v>339.12233770262725</v>
      </c>
    </row>
    <row r="84" spans="2:11" x14ac:dyDescent="0.2">
      <c r="B84" s="3">
        <v>5</v>
      </c>
      <c r="C84">
        <v>3</v>
      </c>
      <c r="E84" s="182">
        <f>Fishery!H86</f>
        <v>16.083759136956854</v>
      </c>
      <c r="F84" s="131"/>
      <c r="G84" s="131"/>
      <c r="H84" s="182"/>
      <c r="I84" s="131"/>
      <c r="J84" s="183"/>
      <c r="K84" s="184">
        <f>Fishery!Q86</f>
        <v>270.15180301069023</v>
      </c>
    </row>
    <row r="85" spans="2:11" x14ac:dyDescent="0.2">
      <c r="B85" s="3">
        <v>5</v>
      </c>
      <c r="C85">
        <v>4</v>
      </c>
      <c r="E85" s="182">
        <f>Fishery!H87</f>
        <v>16.017647227991763</v>
      </c>
      <c r="F85" s="131"/>
      <c r="G85" s="131"/>
      <c r="H85" s="182"/>
      <c r="I85" s="131"/>
      <c r="J85" s="183"/>
      <c r="K85" s="184">
        <f>Fishery!Q87</f>
        <v>269.04139003218893</v>
      </c>
    </row>
    <row r="86" spans="2:11" x14ac:dyDescent="0.2">
      <c r="B86" s="3">
        <v>5</v>
      </c>
      <c r="C86">
        <v>5</v>
      </c>
      <c r="E86" s="182">
        <f>Fishery!H88</f>
        <v>15.954386906114767</v>
      </c>
      <c r="F86" s="131"/>
      <c r="G86" s="131"/>
      <c r="H86" s="182"/>
      <c r="I86" s="131"/>
      <c r="J86" s="183"/>
      <c r="K86" s="184">
        <f>Fishery!Q88</f>
        <v>267.97887219635578</v>
      </c>
    </row>
    <row r="87" spans="2:11" x14ac:dyDescent="0.2">
      <c r="B87" s="3">
        <v>5</v>
      </c>
      <c r="C87">
        <v>6</v>
      </c>
      <c r="E87" s="182">
        <f>Fishery!H89</f>
        <v>15.894027299599029</v>
      </c>
      <c r="F87" s="131"/>
      <c r="G87" s="131"/>
      <c r="H87" s="182"/>
      <c r="I87" s="131"/>
      <c r="J87" s="183"/>
      <c r="K87" s="184">
        <f>Fishery!Q89</f>
        <v>266.96507465970171</v>
      </c>
    </row>
    <row r="88" spans="2:11" x14ac:dyDescent="0.2">
      <c r="B88" s="3">
        <v>5</v>
      </c>
      <c r="C88">
        <v>7</v>
      </c>
      <c r="E88" s="182">
        <f>Fishery!H90</f>
        <v>15.836055143923977</v>
      </c>
      <c r="F88" s="131"/>
      <c r="G88" s="131"/>
      <c r="H88" s="182"/>
      <c r="I88" s="131"/>
      <c r="J88" s="183"/>
      <c r="K88" s="184">
        <f>Fishery!Q90</f>
        <v>265.9913766518697</v>
      </c>
    </row>
    <row r="89" spans="2:11" x14ac:dyDescent="0.2">
      <c r="B89" s="3">
        <v>5</v>
      </c>
      <c r="C89">
        <v>8</v>
      </c>
      <c r="E89" s="182">
        <f>Fishery!H91</f>
        <v>15.779700729093355</v>
      </c>
      <c r="F89" s="131"/>
      <c r="G89" s="131"/>
      <c r="H89" s="182"/>
      <c r="I89" s="131"/>
      <c r="J89" s="183"/>
      <c r="K89" s="184">
        <f>Fishery!Q91</f>
        <v>265.04485015455117</v>
      </c>
    </row>
    <row r="90" spans="2:11" x14ac:dyDescent="0.2">
      <c r="B90" s="3">
        <v>5</v>
      </c>
      <c r="C90">
        <v>9</v>
      </c>
      <c r="E90" s="182">
        <f>Fishery!H92</f>
        <v>15.724291574916522</v>
      </c>
      <c r="F90" s="131"/>
      <c r="G90" s="131"/>
      <c r="H90" s="182"/>
      <c r="I90" s="131"/>
      <c r="J90" s="183"/>
      <c r="K90" s="184">
        <f>Fishery!Q92</f>
        <v>264.1142002173633</v>
      </c>
    </row>
    <row r="91" spans="2:11" x14ac:dyDescent="0.2">
      <c r="B91" s="3">
        <v>5</v>
      </c>
      <c r="C91">
        <v>10</v>
      </c>
      <c r="E91" s="182">
        <f>Fishery!H93</f>
        <v>15.669513110038974</v>
      </c>
      <c r="F91" s="131"/>
      <c r="G91" s="131"/>
      <c r="H91" s="182"/>
      <c r="I91" s="131"/>
      <c r="J91" s="183"/>
      <c r="K91" s="184">
        <f>Fishery!Q93</f>
        <v>263.19414331241859</v>
      </c>
    </row>
    <row r="92" spans="2:11" x14ac:dyDescent="0.2">
      <c r="B92" s="3">
        <v>5</v>
      </c>
      <c r="C92">
        <v>11</v>
      </c>
      <c r="E92" s="182">
        <f>Fishery!H94</f>
        <v>15.615489456637468</v>
      </c>
      <c r="F92" s="131"/>
      <c r="G92" s="131"/>
      <c r="H92" s="182"/>
      <c r="I92" s="131"/>
      <c r="J92" s="183"/>
      <c r="K92" s="184">
        <f>Fishery!Q94</f>
        <v>327.8584552385413</v>
      </c>
    </row>
    <row r="93" spans="2:11" x14ac:dyDescent="0.2">
      <c r="B93" s="1">
        <v>5</v>
      </c>
      <c r="C93" s="2">
        <v>12</v>
      </c>
      <c r="E93" s="182">
        <f>Fishery!H95</f>
        <v>15.562678214104242</v>
      </c>
      <c r="F93" s="131"/>
      <c r="G93" s="131"/>
      <c r="H93" s="182"/>
      <c r="I93" s="131"/>
      <c r="J93" s="183"/>
      <c r="K93" s="184">
        <f>Fishery!Q95</f>
        <v>326.74968584211837</v>
      </c>
    </row>
    <row r="94" spans="2:11" x14ac:dyDescent="0.2">
      <c r="B94" s="4">
        <v>6</v>
      </c>
      <c r="C94">
        <v>1</v>
      </c>
      <c r="E94" s="182">
        <f>Fishery!H96</f>
        <v>15.511645562396762</v>
      </c>
      <c r="F94" s="131"/>
      <c r="G94" s="131"/>
      <c r="H94" s="182"/>
      <c r="I94" s="131"/>
      <c r="J94" s="183"/>
      <c r="K94" s="184">
        <f>Fishery!Q96</f>
        <v>325.67825787115237</v>
      </c>
    </row>
    <row r="95" spans="2:11" x14ac:dyDescent="0.2">
      <c r="B95" s="4">
        <v>6</v>
      </c>
      <c r="C95">
        <v>2</v>
      </c>
      <c r="E95" s="182">
        <f>Fishery!H97</f>
        <v>15.462825085695799</v>
      </c>
      <c r="F95" s="131"/>
      <c r="G95" s="131"/>
      <c r="H95" s="182"/>
      <c r="I95" s="131"/>
      <c r="J95" s="183"/>
      <c r="K95" s="184">
        <f>Fishery!Q97</f>
        <v>324.65327440383953</v>
      </c>
    </row>
    <row r="96" spans="2:11" x14ac:dyDescent="0.2">
      <c r="B96" s="4">
        <v>6</v>
      </c>
      <c r="C96">
        <v>3</v>
      </c>
      <c r="E96" s="182">
        <f>Fishery!H98</f>
        <v>15.416356637398248</v>
      </c>
      <c r="F96" s="131"/>
      <c r="G96" s="131"/>
      <c r="H96" s="182"/>
      <c r="I96" s="131"/>
      <c r="J96" s="183"/>
      <c r="K96" s="184">
        <f>Fishery!Q98</f>
        <v>258.94213732420388</v>
      </c>
    </row>
    <row r="97" spans="2:11" x14ac:dyDescent="0.2">
      <c r="B97" s="4">
        <v>6</v>
      </c>
      <c r="C97">
        <v>4</v>
      </c>
      <c r="E97" s="182">
        <f>Fishery!H99</f>
        <v>15.372059086536977</v>
      </c>
      <c r="F97" s="131"/>
      <c r="G97" s="131"/>
      <c r="H97" s="182"/>
      <c r="I97" s="131"/>
      <c r="J97" s="183"/>
      <c r="K97" s="184">
        <f>Fishery!Q99</f>
        <v>258.19811743183999</v>
      </c>
    </row>
    <row r="98" spans="2:11" x14ac:dyDescent="0.2">
      <c r="B98" s="4">
        <v>6</v>
      </c>
      <c r="C98">
        <v>5</v>
      </c>
      <c r="E98" s="182">
        <f>Fishery!H100</f>
        <v>15.329532704238309</v>
      </c>
      <c r="F98" s="131"/>
      <c r="G98" s="131"/>
      <c r="H98" s="182"/>
      <c r="I98" s="131"/>
      <c r="J98" s="183"/>
      <c r="K98" s="184">
        <f>Fishery!Q100</f>
        <v>257.48384601580688</v>
      </c>
    </row>
    <row r="99" spans="2:11" x14ac:dyDescent="0.2">
      <c r="B99" s="4">
        <v>6</v>
      </c>
      <c r="C99">
        <v>6</v>
      </c>
      <c r="E99" s="182">
        <f>Fishery!H101</f>
        <v>15.288336382992338</v>
      </c>
      <c r="F99" s="131"/>
      <c r="G99" s="131"/>
      <c r="H99" s="182"/>
      <c r="I99" s="131"/>
      <c r="J99" s="183"/>
      <c r="K99" s="184">
        <f>Fishery!Q101</f>
        <v>256.79191425201236</v>
      </c>
    </row>
    <row r="100" spans="2:11" x14ac:dyDescent="0.2">
      <c r="B100" s="4">
        <v>6</v>
      </c>
      <c r="C100">
        <v>7</v>
      </c>
      <c r="E100" s="182">
        <f>Fishery!H102</f>
        <v>15.248160630040021</v>
      </c>
      <c r="F100" s="131"/>
      <c r="G100" s="131"/>
      <c r="H100" s="182"/>
      <c r="I100" s="131"/>
      <c r="J100" s="183"/>
      <c r="K100" s="184">
        <f>Fishery!Q102</f>
        <v>256.11712391245538</v>
      </c>
    </row>
    <row r="101" spans="2:11" x14ac:dyDescent="0.2">
      <c r="B101" s="4">
        <v>6</v>
      </c>
      <c r="C101">
        <v>8</v>
      </c>
      <c r="E101" s="182">
        <f>Fishery!H103</f>
        <v>15.208926972173982</v>
      </c>
      <c r="F101" s="131"/>
      <c r="G101" s="131"/>
      <c r="H101" s="182"/>
      <c r="I101" s="131"/>
      <c r="J101" s="183"/>
      <c r="K101" s="184">
        <f>Fishery!Q103</f>
        <v>255.45815696428375</v>
      </c>
    </row>
    <row r="102" spans="2:11" x14ac:dyDescent="0.2">
      <c r="B102" s="4">
        <v>6</v>
      </c>
      <c r="C102">
        <v>9</v>
      </c>
      <c r="E102" s="182">
        <f>Fishery!H104</f>
        <v>15.1707813341029</v>
      </c>
      <c r="F102" s="131"/>
      <c r="G102" s="131"/>
      <c r="H102" s="182"/>
      <c r="I102" s="131"/>
      <c r="J102" s="183"/>
      <c r="K102" s="184">
        <f>Fishery!Q104</f>
        <v>254.81746435306732</v>
      </c>
    </row>
    <row r="103" spans="2:11" x14ac:dyDescent="0.2">
      <c r="B103" s="4">
        <v>6</v>
      </c>
      <c r="C103">
        <v>10</v>
      </c>
      <c r="E103" s="182">
        <f>Fishery!H105</f>
        <v>15.133995384210168</v>
      </c>
      <c r="F103" s="131"/>
      <c r="G103" s="131"/>
      <c r="H103" s="182"/>
      <c r="I103" s="131"/>
      <c r="J103" s="183"/>
      <c r="K103" s="184">
        <f>Fishery!Q105</f>
        <v>254.19960901010703</v>
      </c>
    </row>
    <row r="104" spans="2:11" x14ac:dyDescent="0.2">
      <c r="B104" s="4">
        <v>6</v>
      </c>
      <c r="C104">
        <v>11</v>
      </c>
      <c r="E104" s="182">
        <f>Fishery!H106</f>
        <v>15.098825759086195</v>
      </c>
      <c r="F104" s="131"/>
      <c r="G104" s="131"/>
      <c r="H104" s="182"/>
      <c r="I104" s="131"/>
      <c r="J104" s="183"/>
      <c r="K104" s="184">
        <f>Fishery!Q106</f>
        <v>317.01112674163721</v>
      </c>
    </row>
    <row r="105" spans="2:11" x14ac:dyDescent="0.2">
      <c r="B105" s="5">
        <v>6</v>
      </c>
      <c r="C105" s="2">
        <v>12</v>
      </c>
      <c r="E105" s="182">
        <f>Fishery!H107</f>
        <v>15.065393099830331</v>
      </c>
      <c r="F105" s="131"/>
      <c r="G105" s="131"/>
      <c r="H105" s="182"/>
      <c r="I105" s="131"/>
      <c r="J105" s="183"/>
      <c r="K105" s="184">
        <f>Fishery!Q107</f>
        <v>316.30920973219327</v>
      </c>
    </row>
    <row r="106" spans="2:11" x14ac:dyDescent="0.2">
      <c r="B106" s="3">
        <v>7</v>
      </c>
      <c r="C106">
        <v>1</v>
      </c>
      <c r="E106" s="182">
        <f>Fishery!H108</f>
        <v>15.033628743251782</v>
      </c>
      <c r="F106" s="131"/>
      <c r="G106" s="131"/>
      <c r="H106" s="182"/>
      <c r="I106" s="131"/>
      <c r="J106" s="183"/>
      <c r="K106" s="184">
        <f>Fishery!Q108</f>
        <v>315.64231865404452</v>
      </c>
    </row>
    <row r="107" spans="2:11" x14ac:dyDescent="0.2">
      <c r="B107" s="3">
        <v>7</v>
      </c>
      <c r="C107">
        <v>2</v>
      </c>
      <c r="E107" s="182">
        <f>Fishery!H109</f>
        <v>15.00330487562613</v>
      </c>
      <c r="F107" s="131"/>
      <c r="G107" s="131"/>
      <c r="H107" s="182"/>
      <c r="I107" s="131"/>
      <c r="J107" s="183"/>
      <c r="K107" s="184">
        <f>Fishery!Q109</f>
        <v>315.00567056943731</v>
      </c>
    </row>
    <row r="108" spans="2:11" x14ac:dyDescent="0.2">
      <c r="B108" s="3">
        <v>7</v>
      </c>
      <c r="C108">
        <v>3</v>
      </c>
      <c r="E108" s="182">
        <f>Fishery!H110</f>
        <v>14.974128265978505</v>
      </c>
      <c r="F108" s="131"/>
      <c r="G108" s="131"/>
      <c r="H108" s="182"/>
      <c r="I108" s="131"/>
      <c r="J108" s="183"/>
      <c r="K108" s="184">
        <f>Fishery!Q110</f>
        <v>251.51448728697275</v>
      </c>
    </row>
    <row r="109" spans="2:11" x14ac:dyDescent="0.2">
      <c r="B109" s="3">
        <v>7</v>
      </c>
      <c r="C109">
        <v>4</v>
      </c>
      <c r="E109" s="182">
        <f>Fishery!H111</f>
        <v>14.945853035796699</v>
      </c>
      <c r="F109" s="131"/>
      <c r="G109" s="131"/>
      <c r="H109" s="182"/>
      <c r="I109" s="131"/>
      <c r="J109" s="183"/>
      <c r="K109" s="184">
        <f>Fishery!Q111</f>
        <v>251.03957765184833</v>
      </c>
    </row>
    <row r="110" spans="2:11" x14ac:dyDescent="0.2">
      <c r="B110" s="3">
        <v>7</v>
      </c>
      <c r="C110">
        <v>5</v>
      </c>
      <c r="E110" s="182">
        <f>Fishery!H112</f>
        <v>14.918363687275052</v>
      </c>
      <c r="F110" s="131"/>
      <c r="G110" s="131"/>
      <c r="H110" s="182"/>
      <c r="I110" s="131"/>
      <c r="J110" s="183"/>
      <c r="K110" s="184">
        <f>Fishery!Q112</f>
        <v>250.5778676536527</v>
      </c>
    </row>
    <row r="111" spans="2:11" x14ac:dyDescent="0.2">
      <c r="B111" s="3">
        <v>7</v>
      </c>
      <c r="C111">
        <v>6</v>
      </c>
      <c r="E111" s="182">
        <f>Fishery!H113</f>
        <v>14.891696147112805</v>
      </c>
      <c r="F111" s="131"/>
      <c r="G111" s="131"/>
      <c r="H111" s="182"/>
      <c r="I111" s="131"/>
      <c r="J111" s="183"/>
      <c r="K111" s="184">
        <f>Fishery!Q113</f>
        <v>250.1299607157892</v>
      </c>
    </row>
    <row r="112" spans="2:11" x14ac:dyDescent="0.2">
      <c r="B112" s="3">
        <v>7</v>
      </c>
      <c r="C112">
        <v>7</v>
      </c>
      <c r="E112" s="182">
        <f>Fishery!H114</f>
        <v>14.865993323644171</v>
      </c>
      <c r="F112" s="131"/>
      <c r="G112" s="131"/>
      <c r="H112" s="182"/>
      <c r="I112" s="131"/>
      <c r="J112" s="183"/>
      <c r="K112" s="184">
        <f>Fishery!Q114</f>
        <v>249.69825712092293</v>
      </c>
    </row>
    <row r="113" spans="2:11" x14ac:dyDescent="0.2">
      <c r="B113" s="3">
        <v>7</v>
      </c>
      <c r="C113">
        <v>8</v>
      </c>
      <c r="E113" s="182">
        <f>Fishery!H115</f>
        <v>14.841419460002333</v>
      </c>
      <c r="F113" s="131"/>
      <c r="G113" s="131"/>
      <c r="H113" s="182"/>
      <c r="I113" s="131"/>
      <c r="J113" s="183"/>
      <c r="K113" s="184">
        <f>Fishery!Q115</f>
        <v>249.28551549014921</v>
      </c>
    </row>
    <row r="114" spans="2:11" x14ac:dyDescent="0.2">
      <c r="B114" s="3">
        <v>7</v>
      </c>
      <c r="C114">
        <v>9</v>
      </c>
      <c r="E114" s="182">
        <f>Fishery!H116</f>
        <v>14.81807281553589</v>
      </c>
      <c r="F114" s="131"/>
      <c r="G114" s="131"/>
      <c r="H114" s="182"/>
      <c r="I114" s="131"/>
      <c r="J114" s="183"/>
      <c r="K114" s="184">
        <f>Fishery!Q116</f>
        <v>248.8933861835566</v>
      </c>
    </row>
    <row r="115" spans="2:11" x14ac:dyDescent="0.2">
      <c r="B115" s="3">
        <v>7</v>
      </c>
      <c r="C115">
        <v>10</v>
      </c>
      <c r="E115" s="182">
        <f>Fishery!H117</f>
        <v>14.795933687382581</v>
      </c>
      <c r="F115" s="131"/>
      <c r="G115" s="131"/>
      <c r="H115" s="182"/>
      <c r="I115" s="131"/>
      <c r="J115" s="183"/>
      <c r="K115" s="184">
        <f>Fishery!Q117</f>
        <v>248.52153827265877</v>
      </c>
    </row>
    <row r="116" spans="2:11" x14ac:dyDescent="0.2">
      <c r="B116" s="3">
        <v>7</v>
      </c>
      <c r="C116">
        <v>11</v>
      </c>
      <c r="E116" s="182">
        <f>Fishery!H118</f>
        <v>14.774867025594427</v>
      </c>
      <c r="F116" s="131"/>
      <c r="G116" s="131"/>
      <c r="H116" s="182"/>
      <c r="I116" s="131"/>
      <c r="J116" s="183"/>
      <c r="K116" s="184">
        <f>Fishery!Q118</f>
        <v>310.20962932991421</v>
      </c>
    </row>
    <row r="117" spans="2:11" x14ac:dyDescent="0.2">
      <c r="B117" s="1">
        <v>7</v>
      </c>
      <c r="C117" s="2">
        <v>12</v>
      </c>
      <c r="E117" s="182">
        <f>Fishery!H119</f>
        <v>14.754674401332302</v>
      </c>
      <c r="F117" s="131"/>
      <c r="G117" s="131"/>
      <c r="H117" s="182"/>
      <c r="I117" s="131"/>
      <c r="J117" s="183"/>
      <c r="K117" s="184">
        <f>Fishery!Q119</f>
        <v>309.78568619316212</v>
      </c>
    </row>
    <row r="118" spans="2:11" x14ac:dyDescent="0.2">
      <c r="B118" s="4">
        <v>8</v>
      </c>
      <c r="C118">
        <v>1</v>
      </c>
      <c r="E118" s="182">
        <f>Fishery!H120</f>
        <v>14.735169527850589</v>
      </c>
      <c r="F118" s="131"/>
      <c r="G118" s="131"/>
      <c r="H118" s="182"/>
      <c r="I118" s="131"/>
      <c r="J118" s="183"/>
      <c r="K118" s="184">
        <f>Fishery!Q120</f>
        <v>309.3761823496572</v>
      </c>
    </row>
    <row r="119" spans="2:11" x14ac:dyDescent="0.2">
      <c r="B119" s="4">
        <v>8</v>
      </c>
      <c r="C119">
        <v>2</v>
      </c>
      <c r="E119" s="182">
        <f>Fishery!H121</f>
        <v>14.716243337504215</v>
      </c>
      <c r="F119" s="131"/>
      <c r="G119" s="131"/>
      <c r="H119" s="182"/>
      <c r="I119" s="131"/>
      <c r="J119" s="183"/>
      <c r="K119" s="184">
        <f>Fishery!Q121</f>
        <v>308.97882792964464</v>
      </c>
    </row>
    <row r="120" spans="2:11" x14ac:dyDescent="0.2">
      <c r="B120" s="4">
        <v>8</v>
      </c>
      <c r="C120">
        <v>3</v>
      </c>
      <c r="E120" s="182">
        <f>Fishery!H122</f>
        <v>14.69789151482007</v>
      </c>
      <c r="F120" s="131"/>
      <c r="G120" s="131"/>
      <c r="H120" s="182"/>
      <c r="I120" s="131"/>
      <c r="J120" s="183"/>
      <c r="K120" s="184">
        <f>Fishery!Q122</f>
        <v>246.87482586398571</v>
      </c>
    </row>
    <row r="121" spans="2:11" x14ac:dyDescent="0.2">
      <c r="B121" s="4">
        <v>8</v>
      </c>
      <c r="C121">
        <v>4</v>
      </c>
      <c r="E121" s="182">
        <f>Fishery!H123</f>
        <v>14.680195420885671</v>
      </c>
      <c r="F121" s="131"/>
      <c r="G121" s="131"/>
      <c r="H121" s="182"/>
      <c r="I121" s="131"/>
      <c r="J121" s="183"/>
      <c r="K121" s="184">
        <f>Fishery!Q123</f>
        <v>246.57760297810731</v>
      </c>
    </row>
    <row r="122" spans="2:11" x14ac:dyDescent="0.2">
      <c r="B122" s="4">
        <v>8</v>
      </c>
      <c r="C122">
        <v>5</v>
      </c>
      <c r="E122" s="182">
        <f>Fishery!H124</f>
        <v>14.663267967054184</v>
      </c>
      <c r="F122" s="131"/>
      <c r="G122" s="131"/>
      <c r="H122" s="182"/>
      <c r="I122" s="131"/>
      <c r="J122" s="183"/>
      <c r="K122" s="184">
        <f>Fishery!Q124</f>
        <v>246.29329014065181</v>
      </c>
    </row>
    <row r="123" spans="2:11" x14ac:dyDescent="0.2">
      <c r="B123" s="4">
        <v>8</v>
      </c>
      <c r="C123">
        <v>6</v>
      </c>
      <c r="E123" s="182">
        <f>Fishery!H125</f>
        <v>14.64719016829393</v>
      </c>
      <c r="F123" s="131"/>
      <c r="G123" s="131"/>
      <c r="H123" s="182"/>
      <c r="I123" s="131"/>
      <c r="J123" s="183"/>
      <c r="K123" s="184">
        <f>Fishery!Q125</f>
        <v>246.02324807578654</v>
      </c>
    </row>
    <row r="124" spans="2:11" x14ac:dyDescent="0.2">
      <c r="B124" s="4">
        <v>8</v>
      </c>
      <c r="C124">
        <v>7</v>
      </c>
      <c r="E124" s="182">
        <f>Fishery!H126</f>
        <v>14.631966276164192</v>
      </c>
      <c r="F124" s="131"/>
      <c r="G124" s="131"/>
      <c r="H124" s="182"/>
      <c r="I124" s="131"/>
      <c r="J124" s="183"/>
      <c r="K124" s="184">
        <f>Fishery!Q126</f>
        <v>245.76754819253111</v>
      </c>
    </row>
    <row r="125" spans="2:11" x14ac:dyDescent="0.2">
      <c r="B125" s="4">
        <v>8</v>
      </c>
      <c r="C125">
        <v>8</v>
      </c>
      <c r="E125" s="182">
        <f>Fishery!H127</f>
        <v>14.617515516960063</v>
      </c>
      <c r="F125" s="131"/>
      <c r="G125" s="131"/>
      <c r="H125" s="182"/>
      <c r="I125" s="131"/>
      <c r="J125" s="183"/>
      <c r="K125" s="184">
        <f>Fishery!Q127</f>
        <v>245.52483381896897</v>
      </c>
    </row>
    <row r="126" spans="2:11" x14ac:dyDescent="0.2">
      <c r="B126" s="4">
        <v>8</v>
      </c>
      <c r="C126">
        <v>9</v>
      </c>
      <c r="E126" s="182">
        <f>Fishery!H128</f>
        <v>14.603701545416705</v>
      </c>
      <c r="F126" s="131"/>
      <c r="G126" s="131"/>
      <c r="H126" s="182"/>
      <c r="I126" s="131"/>
      <c r="J126" s="183"/>
      <c r="K126" s="184">
        <f>Fishery!Q128</f>
        <v>245.29281490548559</v>
      </c>
    </row>
    <row r="127" spans="2:11" x14ac:dyDescent="0.2">
      <c r="B127" s="4">
        <v>8</v>
      </c>
      <c r="C127">
        <v>10</v>
      </c>
      <c r="E127" s="182">
        <f>Fishery!H129</f>
        <v>14.590384404563164</v>
      </c>
      <c r="F127" s="131"/>
      <c r="G127" s="131"/>
      <c r="H127" s="182"/>
      <c r="I127" s="131"/>
      <c r="J127" s="183"/>
      <c r="K127" s="184">
        <f>Fishery!Q129</f>
        <v>245.06914074039511</v>
      </c>
    </row>
    <row r="128" spans="2:11" x14ac:dyDescent="0.2">
      <c r="B128" s="4">
        <v>8</v>
      </c>
      <c r="C128">
        <v>11</v>
      </c>
      <c r="E128" s="182">
        <f>Fishery!H130</f>
        <v>14.577471022309473</v>
      </c>
      <c r="F128" s="131"/>
      <c r="G128" s="131"/>
      <c r="H128" s="182"/>
      <c r="I128" s="131"/>
      <c r="J128" s="183"/>
      <c r="K128" s="184">
        <f>Fishery!Q130</f>
        <v>306.06531011074674</v>
      </c>
    </row>
    <row r="129" spans="2:11" x14ac:dyDescent="0.2">
      <c r="B129" s="5">
        <v>8</v>
      </c>
      <c r="C129" s="2">
        <v>12</v>
      </c>
      <c r="E129" s="182">
        <f>Fishery!H131</f>
        <v>14.564942432338865</v>
      </c>
      <c r="F129" s="131"/>
      <c r="G129" s="131"/>
      <c r="H129" s="182"/>
      <c r="I129" s="131"/>
      <c r="J129" s="183"/>
      <c r="K129" s="184">
        <f>Fishery!Q131</f>
        <v>305.80227299074335</v>
      </c>
    </row>
    <row r="130" spans="2:11" x14ac:dyDescent="0.2">
      <c r="B130" s="3">
        <v>9</v>
      </c>
      <c r="C130">
        <v>1</v>
      </c>
      <c r="E130" s="182">
        <f>Fishery!H132</f>
        <v>14.552847399833183</v>
      </c>
      <c r="F130" s="131"/>
      <c r="G130" s="131"/>
      <c r="H130" s="182"/>
      <c r="I130" s="131"/>
      <c r="J130" s="183"/>
      <c r="K130" s="184">
        <f>Fishery!Q132</f>
        <v>305.54833838803819</v>
      </c>
    </row>
    <row r="131" spans="2:11" x14ac:dyDescent="0.2">
      <c r="B131" s="3">
        <v>9</v>
      </c>
      <c r="C131">
        <v>2</v>
      </c>
      <c r="E131" s="182">
        <f>Fishery!H133</f>
        <v>14.541267372292971</v>
      </c>
      <c r="F131" s="131"/>
      <c r="G131" s="131"/>
      <c r="H131" s="182"/>
      <c r="I131" s="131"/>
      <c r="J131" s="183"/>
      <c r="K131" s="184">
        <f>Fishery!Q133</f>
        <v>305.30521628883281</v>
      </c>
    </row>
    <row r="132" spans="2:11" x14ac:dyDescent="0.2">
      <c r="B132" s="3">
        <v>9</v>
      </c>
      <c r="C132">
        <v>3</v>
      </c>
      <c r="E132" s="182">
        <f>Fishery!H134</f>
        <v>14.530269793280901</v>
      </c>
      <c r="F132" s="131"/>
      <c r="G132" s="131"/>
      <c r="H132" s="182"/>
      <c r="I132" s="131"/>
      <c r="J132" s="183"/>
      <c r="K132" s="184">
        <f>Fishery!Q134</f>
        <v>244.05945813388269</v>
      </c>
    </row>
    <row r="133" spans="2:11" x14ac:dyDescent="0.2">
      <c r="B133" s="3">
        <v>9</v>
      </c>
      <c r="C133">
        <v>4</v>
      </c>
      <c r="E133" s="182">
        <f>Fishery!H135</f>
        <v>14.519870779565109</v>
      </c>
      <c r="F133" s="131"/>
      <c r="G133" s="131"/>
      <c r="H133" s="182"/>
      <c r="I133" s="131"/>
      <c r="J133" s="183"/>
      <c r="K133" s="184">
        <f>Fishery!Q135</f>
        <v>243.88479671547276</v>
      </c>
    </row>
    <row r="134" spans="2:11" x14ac:dyDescent="0.2">
      <c r="B134" s="3">
        <v>9</v>
      </c>
      <c r="C134">
        <v>5</v>
      </c>
      <c r="E134" s="182">
        <f>Fishery!H136</f>
        <v>14.510022799286086</v>
      </c>
      <c r="F134" s="131"/>
      <c r="G134" s="131"/>
      <c r="H134" s="182"/>
      <c r="I134" s="131"/>
      <c r="J134" s="183"/>
      <c r="K134" s="184">
        <f>Fishery!Q136</f>
        <v>243.71939043262552</v>
      </c>
    </row>
    <row r="135" spans="2:11" x14ac:dyDescent="0.2">
      <c r="B135" s="3">
        <v>9</v>
      </c>
      <c r="C135">
        <v>6</v>
      </c>
      <c r="E135" s="182">
        <f>Fishery!H137</f>
        <v>14.500631189098351</v>
      </c>
      <c r="F135" s="131"/>
      <c r="G135" s="131"/>
      <c r="H135" s="182"/>
      <c r="I135" s="131"/>
      <c r="J135" s="183"/>
      <c r="K135" s="184">
        <f>Fishery!Q137</f>
        <v>243.56164932357675</v>
      </c>
    </row>
    <row r="136" spans="2:11" x14ac:dyDescent="0.2">
      <c r="B136" s="3">
        <v>9</v>
      </c>
      <c r="C136">
        <v>7</v>
      </c>
      <c r="E136" s="182">
        <f>Fishery!H138</f>
        <v>14.491590573967498</v>
      </c>
      <c r="F136" s="131"/>
      <c r="G136" s="131"/>
      <c r="H136" s="182"/>
      <c r="I136" s="131"/>
      <c r="J136" s="183"/>
      <c r="K136" s="184">
        <f>Fishery!Q138</f>
        <v>243.40980351346354</v>
      </c>
    </row>
    <row r="137" spans="2:11" x14ac:dyDescent="0.2">
      <c r="B137" s="3">
        <v>9</v>
      </c>
      <c r="C137">
        <v>8</v>
      </c>
      <c r="E137" s="182">
        <f>Fishery!H139</f>
        <v>14.482824095197618</v>
      </c>
      <c r="F137" s="131"/>
      <c r="G137" s="131"/>
      <c r="H137" s="182"/>
      <c r="I137" s="131"/>
      <c r="J137" s="183"/>
      <c r="K137" s="184">
        <f>Fishery!Q139</f>
        <v>243.26256208670375</v>
      </c>
    </row>
    <row r="138" spans="2:11" x14ac:dyDescent="0.2">
      <c r="B138" s="3">
        <v>9</v>
      </c>
      <c r="C138">
        <v>9</v>
      </c>
      <c r="E138" s="182">
        <f>Fishery!H140</f>
        <v>14.474308121093211</v>
      </c>
      <c r="F138" s="131"/>
      <c r="G138" s="131"/>
      <c r="H138" s="182"/>
      <c r="I138" s="131"/>
      <c r="J138" s="183"/>
      <c r="K138" s="184">
        <f>Fishery!Q140</f>
        <v>243.11952812628513</v>
      </c>
    </row>
    <row r="139" spans="2:11" x14ac:dyDescent="0.2">
      <c r="B139" s="3">
        <v>9</v>
      </c>
      <c r="C139">
        <v>10</v>
      </c>
      <c r="E139" s="182">
        <f>Fishery!H141</f>
        <v>14.466072478911379</v>
      </c>
      <c r="F139" s="131"/>
      <c r="G139" s="131"/>
      <c r="H139" s="182"/>
      <c r="I139" s="131"/>
      <c r="J139" s="183"/>
      <c r="K139" s="184">
        <f>Fishery!Q141</f>
        <v>242.98120260962475</v>
      </c>
    </row>
    <row r="140" spans="2:11" x14ac:dyDescent="0.2">
      <c r="B140" s="3">
        <v>9</v>
      </c>
      <c r="C140">
        <v>11</v>
      </c>
      <c r="E140" s="182">
        <f>Fishery!H142</f>
        <v>14.458177540849046</v>
      </c>
      <c r="F140" s="131"/>
      <c r="G140" s="131"/>
      <c r="H140" s="182"/>
      <c r="I140" s="131"/>
      <c r="J140" s="183"/>
      <c r="K140" s="184">
        <f>Fishery!Q142</f>
        <v>303.56074943215918</v>
      </c>
    </row>
    <row r="141" spans="2:11" x14ac:dyDescent="0.2">
      <c r="B141" s="1">
        <v>9</v>
      </c>
      <c r="C141" s="2">
        <v>12</v>
      </c>
      <c r="E141" s="182">
        <f>Fishery!H143</f>
        <v>14.450679537026966</v>
      </c>
      <c r="F141" s="131"/>
      <c r="G141" s="131"/>
      <c r="H141" s="182"/>
      <c r="I141" s="131"/>
      <c r="J141" s="183"/>
      <c r="K141" s="184">
        <f>Fishery!Q143</f>
        <v>303.40332921681477</v>
      </c>
    </row>
    <row r="142" spans="2:11" x14ac:dyDescent="0.2">
      <c r="B142" s="4">
        <v>10</v>
      </c>
      <c r="C142">
        <v>1</v>
      </c>
      <c r="E142" s="182">
        <f>Fishery!H144</f>
        <v>14.44359994692987</v>
      </c>
      <c r="F142" s="131"/>
      <c r="G142" s="131"/>
      <c r="H142" s="182"/>
      <c r="I142" s="131"/>
      <c r="J142" s="183"/>
      <c r="K142" s="184">
        <f>Fishery!Q144</f>
        <v>303.25469357670579</v>
      </c>
    </row>
    <row r="143" spans="2:11" x14ac:dyDescent="0.2">
      <c r="B143" s="4">
        <v>10</v>
      </c>
      <c r="C143">
        <v>2</v>
      </c>
      <c r="E143" s="182">
        <f>Fishery!H145</f>
        <v>14.436912125620056</v>
      </c>
      <c r="F143" s="131"/>
      <c r="G143" s="131"/>
      <c r="H143" s="182"/>
      <c r="I143" s="131"/>
      <c r="J143" s="183"/>
      <c r="K143" s="184">
        <f>Fishery!Q145</f>
        <v>303.1142831026973</v>
      </c>
    </row>
    <row r="144" spans="2:11" x14ac:dyDescent="0.2">
      <c r="B144" s="4">
        <v>10</v>
      </c>
      <c r="C144">
        <v>3</v>
      </c>
      <c r="E144" s="182">
        <f>Fishery!H146</f>
        <v>14.430550041677133</v>
      </c>
      <c r="F144" s="131"/>
      <c r="G144" s="131"/>
      <c r="H144" s="182"/>
      <c r="I144" s="131"/>
      <c r="J144" s="183"/>
      <c r="K144" s="184">
        <f>Fishery!Q146</f>
        <v>242.38456917473587</v>
      </c>
    </row>
    <row r="145" spans="2:11" x14ac:dyDescent="0.2">
      <c r="B145" s="4">
        <v>10</v>
      </c>
      <c r="C145">
        <v>4</v>
      </c>
      <c r="E145" s="182">
        <f>Fishery!H147</f>
        <v>14.424434050157812</v>
      </c>
      <c r="F145" s="131"/>
      <c r="G145" s="131"/>
      <c r="H145" s="182"/>
      <c r="I145" s="131"/>
      <c r="J145" s="183"/>
      <c r="K145" s="184">
        <f>Fishery!Q147</f>
        <v>242.28184522581702</v>
      </c>
    </row>
    <row r="146" spans="2:11" x14ac:dyDescent="0.2">
      <c r="B146" s="4">
        <v>10</v>
      </c>
      <c r="C146">
        <v>5</v>
      </c>
      <c r="E146" s="182">
        <f>Fishery!H148</f>
        <v>14.418501429535873</v>
      </c>
      <c r="F146" s="131"/>
      <c r="G146" s="131"/>
      <c r="H146" s="182"/>
      <c r="I146" s="131"/>
      <c r="J146" s="183"/>
      <c r="K146" s="184">
        <f>Fishery!Q148</f>
        <v>242.18220116715577</v>
      </c>
    </row>
    <row r="147" spans="2:11" x14ac:dyDescent="0.2">
      <c r="B147" s="4">
        <v>10</v>
      </c>
      <c r="C147">
        <v>6</v>
      </c>
      <c r="E147" s="182">
        <f>Fishery!H149</f>
        <v>14.412727990343361</v>
      </c>
      <c r="F147" s="131"/>
      <c r="G147" s="131"/>
      <c r="H147" s="182"/>
      <c r="I147" s="131"/>
      <c r="J147" s="183"/>
      <c r="K147" s="184">
        <f>Fishery!Q149</f>
        <v>242.08523071341588</v>
      </c>
    </row>
    <row r="148" spans="2:11" x14ac:dyDescent="0.2">
      <c r="B148" s="4">
        <v>10</v>
      </c>
      <c r="C148">
        <v>7</v>
      </c>
      <c r="E148" s="182">
        <f>Fishery!H150</f>
        <v>14.407131741444525</v>
      </c>
      <c r="F148" s="131"/>
      <c r="G148" s="131"/>
      <c r="H148" s="182"/>
      <c r="I148" s="131"/>
      <c r="J148" s="183"/>
      <c r="K148" s="184">
        <f>Fishery!Q150</f>
        <v>241.99123634076102</v>
      </c>
    </row>
    <row r="149" spans="2:11" x14ac:dyDescent="0.2">
      <c r="B149" s="4">
        <v>10</v>
      </c>
      <c r="C149">
        <v>8</v>
      </c>
      <c r="E149" s="182">
        <f>Fishery!H151</f>
        <v>14.401757987674594</v>
      </c>
      <c r="F149" s="131"/>
      <c r="G149" s="131"/>
      <c r="H149" s="182"/>
      <c r="I149" s="131"/>
      <c r="J149" s="183"/>
      <c r="K149" s="184">
        <f>Fishery!Q151</f>
        <v>241.90097898739137</v>
      </c>
    </row>
    <row r="150" spans="2:11" x14ac:dyDescent="0.2">
      <c r="B150" s="4">
        <v>10</v>
      </c>
      <c r="C150">
        <v>9</v>
      </c>
      <c r="E150" s="182">
        <f>Fishery!H152</f>
        <v>14.396653428394854</v>
      </c>
      <c r="F150" s="131"/>
      <c r="G150" s="131"/>
      <c r="H150" s="182"/>
      <c r="I150" s="131"/>
      <c r="J150" s="183"/>
      <c r="K150" s="184">
        <f>Fishery!Q152</f>
        <v>241.81524301391124</v>
      </c>
    </row>
    <row r="151" spans="2:11" x14ac:dyDescent="0.2">
      <c r="B151" s="4">
        <v>10</v>
      </c>
      <c r="C151">
        <v>10</v>
      </c>
      <c r="E151" s="182">
        <f>Fishery!H153</f>
        <v>14.391841240444393</v>
      </c>
      <c r="F151" s="131"/>
      <c r="G151" s="131"/>
      <c r="H151" s="182"/>
      <c r="I151" s="131"/>
      <c r="J151" s="183"/>
      <c r="K151" s="184">
        <f>Fishery!Q153</f>
        <v>241.73441769758281</v>
      </c>
    </row>
    <row r="152" spans="2:11" x14ac:dyDescent="0.2">
      <c r="B152" s="4">
        <v>10</v>
      </c>
      <c r="C152">
        <v>11</v>
      </c>
      <c r="E152" s="182">
        <f>Fishery!H154</f>
        <v>14.387308042686769</v>
      </c>
      <c r="F152" s="131"/>
      <c r="G152" s="131"/>
      <c r="H152" s="182"/>
      <c r="I152" s="131"/>
      <c r="J152" s="183"/>
      <c r="K152" s="184">
        <f>Fishery!Q154</f>
        <v>302.07284786171704</v>
      </c>
    </row>
    <row r="153" spans="2:11" x14ac:dyDescent="0.2">
      <c r="B153" s="5">
        <v>10</v>
      </c>
      <c r="C153" s="2">
        <v>12</v>
      </c>
      <c r="E153" s="182">
        <f>Fishery!H155</f>
        <v>14.383007832988643</v>
      </c>
      <c r="F153" s="131"/>
      <c r="G153" s="131"/>
      <c r="H153" s="182"/>
      <c r="I153" s="131"/>
      <c r="J153" s="183"/>
      <c r="K153" s="184">
        <f>Fishery!Q155</f>
        <v>301.98256517411539</v>
      </c>
    </row>
    <row r="154" spans="2:11" x14ac:dyDescent="0.2">
      <c r="B154" s="3">
        <v>11</v>
      </c>
      <c r="C154">
        <v>1</v>
      </c>
      <c r="E154" s="182">
        <f>Fishery!H156</f>
        <v>14.378880253860695</v>
      </c>
      <c r="F154" s="131"/>
      <c r="G154" s="131"/>
      <c r="H154" s="182"/>
      <c r="I154" s="131"/>
      <c r="J154" s="183"/>
      <c r="K154" s="184">
        <f>Fishery!Q156</f>
        <v>301.89590685670311</v>
      </c>
    </row>
    <row r="155" spans="2:11" x14ac:dyDescent="0.2">
      <c r="B155" s="3">
        <v>11</v>
      </c>
      <c r="C155">
        <v>2</v>
      </c>
      <c r="E155" s="182">
        <f>Fishery!H157</f>
        <v>14.374874371768842</v>
      </c>
      <c r="F155" s="131"/>
      <c r="G155" s="131"/>
      <c r="H155" s="182"/>
      <c r="I155" s="131"/>
      <c r="J155" s="183"/>
      <c r="K155" s="184">
        <f>Fishery!Q157</f>
        <v>301.8118035624787</v>
      </c>
    </row>
    <row r="156" spans="2:11" x14ac:dyDescent="0.2">
      <c r="B156" s="3">
        <v>11</v>
      </c>
      <c r="C156">
        <v>3</v>
      </c>
      <c r="E156" s="182">
        <f>Fishery!H158</f>
        <v>14.370967186067471</v>
      </c>
      <c r="F156" s="131"/>
      <c r="G156" s="131"/>
      <c r="H156" s="182"/>
      <c r="I156" s="131"/>
      <c r="J156" s="183"/>
      <c r="K156" s="184">
        <f>Fishery!Q158</f>
        <v>241.38381791523022</v>
      </c>
    </row>
    <row r="157" spans="2:11" x14ac:dyDescent="0.2">
      <c r="B157" s="3">
        <v>11</v>
      </c>
      <c r="C157">
        <v>4</v>
      </c>
      <c r="E157" s="182">
        <f>Fishery!H159</f>
        <v>14.36716897554774</v>
      </c>
      <c r="F157" s="131"/>
      <c r="G157" s="131"/>
      <c r="H157" s="182"/>
      <c r="I157" s="131"/>
      <c r="J157" s="183"/>
      <c r="K157" s="184">
        <f>Fishery!Q159</f>
        <v>241.32002332326923</v>
      </c>
    </row>
    <row r="158" spans="2:11" x14ac:dyDescent="0.2">
      <c r="B158" s="3">
        <v>11</v>
      </c>
      <c r="C158">
        <v>5</v>
      </c>
      <c r="E158" s="182">
        <f>Fishery!H160</f>
        <v>14.363513815076171</v>
      </c>
      <c r="F158" s="131"/>
      <c r="G158" s="131"/>
      <c r="H158" s="182"/>
      <c r="I158" s="131"/>
      <c r="J158" s="183"/>
      <c r="K158" s="184">
        <f>Fishery!Q160</f>
        <v>241.25863139419519</v>
      </c>
    </row>
    <row r="159" spans="2:11" x14ac:dyDescent="0.2">
      <c r="B159" s="3">
        <v>11</v>
      </c>
      <c r="C159">
        <v>6</v>
      </c>
      <c r="E159" s="182">
        <f>Fishery!H161</f>
        <v>14.360040223943413</v>
      </c>
      <c r="F159" s="131"/>
      <c r="G159" s="131"/>
      <c r="H159" s="182"/>
      <c r="I159" s="131"/>
      <c r="J159" s="183"/>
      <c r="K159" s="184">
        <f>Fishery!Q161</f>
        <v>241.200289096473</v>
      </c>
    </row>
    <row r="160" spans="2:11" x14ac:dyDescent="0.2">
      <c r="B160" s="3">
        <v>11</v>
      </c>
      <c r="C160">
        <v>7</v>
      </c>
      <c r="E160" s="182">
        <f>Fishery!H162</f>
        <v>14.356770995335742</v>
      </c>
      <c r="F160" s="131"/>
      <c r="G160" s="131"/>
      <c r="H160" s="182"/>
      <c r="I160" s="131"/>
      <c r="J160" s="183"/>
      <c r="K160" s="184">
        <f>Fishery!Q162</f>
        <v>241.14537926354771</v>
      </c>
    </row>
    <row r="161" spans="2:11" x14ac:dyDescent="0.2">
      <c r="B161" s="3">
        <v>11</v>
      </c>
      <c r="C161">
        <v>8</v>
      </c>
      <c r="E161" s="182">
        <f>Fishery!H163</f>
        <v>14.353701142148317</v>
      </c>
      <c r="F161" s="131"/>
      <c r="G161" s="131"/>
      <c r="H161" s="182"/>
      <c r="I161" s="131"/>
      <c r="J161" s="183"/>
      <c r="K161" s="184">
        <f>Fishery!Q163</f>
        <v>241.09381813220585</v>
      </c>
    </row>
    <row r="162" spans="2:11" x14ac:dyDescent="0.2">
      <c r="B162" s="3">
        <v>11</v>
      </c>
      <c r="C162">
        <v>9</v>
      </c>
      <c r="E162" s="182">
        <f>Fishery!H164</f>
        <v>14.350798852771444</v>
      </c>
      <c r="F162" s="131"/>
      <c r="G162" s="131"/>
      <c r="H162" s="182"/>
      <c r="I162" s="131"/>
      <c r="J162" s="183"/>
      <c r="K162" s="184">
        <f>Fishery!Q164</f>
        <v>241.04507139592349</v>
      </c>
    </row>
    <row r="163" spans="2:11" x14ac:dyDescent="0.2">
      <c r="B163" s="3">
        <v>11</v>
      </c>
      <c r="C163">
        <v>10</v>
      </c>
      <c r="E163" s="182">
        <f>Fishery!H165</f>
        <v>14.348018360528433</v>
      </c>
      <c r="F163" s="131"/>
      <c r="G163" s="131"/>
      <c r="H163" s="182"/>
      <c r="I163" s="131"/>
      <c r="J163" s="183"/>
      <c r="K163" s="184">
        <f>Fishery!Q165</f>
        <v>240.99837035942957</v>
      </c>
    </row>
    <row r="164" spans="2:11" x14ac:dyDescent="0.2">
      <c r="B164" s="3">
        <v>11</v>
      </c>
      <c r="C164">
        <v>11</v>
      </c>
      <c r="E164" s="182">
        <f>Fishery!H166</f>
        <v>14.345318426190895</v>
      </c>
      <c r="F164" s="131"/>
      <c r="G164" s="131"/>
      <c r="H164" s="182"/>
      <c r="I164" s="131"/>
      <c r="J164" s="183"/>
      <c r="K164" s="184">
        <f>Fishery!Q166</f>
        <v>301.19127796286699</v>
      </c>
    </row>
    <row r="165" spans="2:11" x14ac:dyDescent="0.2">
      <c r="B165" s="1">
        <v>11</v>
      </c>
      <c r="C165" s="2">
        <v>12</v>
      </c>
      <c r="E165" s="182">
        <f>Fishery!H167</f>
        <v>14.34267797276798</v>
      </c>
      <c r="F165" s="131"/>
      <c r="G165" s="131"/>
      <c r="H165" s="182"/>
      <c r="I165" s="131"/>
      <c r="J165" s="183"/>
      <c r="K165" s="184">
        <f>Fishery!Q167</f>
        <v>301.13584177527559</v>
      </c>
    </row>
    <row r="166" spans="2:11" x14ac:dyDescent="0.2">
      <c r="B166" s="4">
        <v>12</v>
      </c>
      <c r="C166">
        <v>1</v>
      </c>
      <c r="E166" s="182">
        <f>Fishery!H168</f>
        <v>14.340102102083073</v>
      </c>
      <c r="F166" s="131"/>
      <c r="G166" s="131"/>
      <c r="H166" s="182"/>
      <c r="I166" s="131"/>
      <c r="J166" s="183"/>
      <c r="K166" s="184">
        <f>Fishery!Q168</f>
        <v>301.08176149903949</v>
      </c>
    </row>
    <row r="167" spans="2:11" x14ac:dyDescent="0.2">
      <c r="B167" s="4">
        <v>12</v>
      </c>
      <c r="C167">
        <v>2</v>
      </c>
      <c r="E167" s="182">
        <f>Fishery!H169</f>
        <v>14.337616322458056</v>
      </c>
      <c r="F167" s="131"/>
      <c r="G167" s="131"/>
      <c r="H167" s="182"/>
      <c r="I167" s="131"/>
      <c r="J167" s="183"/>
      <c r="K167" s="184">
        <f>Fishery!Q169</f>
        <v>301.02957268010124</v>
      </c>
    </row>
    <row r="168" spans="2:11" x14ac:dyDescent="0.2">
      <c r="B168" s="4">
        <v>12</v>
      </c>
      <c r="C168">
        <v>3</v>
      </c>
      <c r="E168" s="182">
        <f>Fishery!H170</f>
        <v>14.335252139856715</v>
      </c>
      <c r="F168" s="131"/>
      <c r="G168" s="131"/>
      <c r="H168" s="182"/>
      <c r="I168" s="131"/>
      <c r="J168" s="183"/>
      <c r="K168" s="184">
        <f>Fishery!Q170</f>
        <v>240.78394942767619</v>
      </c>
    </row>
    <row r="169" spans="2:11" x14ac:dyDescent="0.2">
      <c r="B169" s="4">
        <v>12</v>
      </c>
      <c r="C169">
        <v>4</v>
      </c>
      <c r="E169" s="182">
        <f>Fishery!H171</f>
        <v>14.33303081929032</v>
      </c>
      <c r="F169" s="131"/>
      <c r="G169" s="131"/>
      <c r="H169" s="182"/>
      <c r="I169" s="131"/>
      <c r="J169" s="183"/>
      <c r="K169" s="184">
        <f>Fishery!Q171</f>
        <v>240.74664021629584</v>
      </c>
    </row>
    <row r="170" spans="2:11" x14ac:dyDescent="0.2">
      <c r="B170" s="4">
        <v>12</v>
      </c>
      <c r="C170">
        <v>5</v>
      </c>
      <c r="E170" s="182">
        <f>Fishery!H172</f>
        <v>14.330952583871813</v>
      </c>
      <c r="F170" s="131"/>
      <c r="G170" s="131"/>
      <c r="H170" s="182"/>
      <c r="I170" s="131"/>
      <c r="J170" s="183"/>
      <c r="K170" s="184">
        <f>Fishery!Q172</f>
        <v>240.71173425733602</v>
      </c>
    </row>
    <row r="171" spans="2:11" x14ac:dyDescent="0.2">
      <c r="B171" s="4">
        <v>12</v>
      </c>
      <c r="C171">
        <v>6</v>
      </c>
      <c r="E171" s="182">
        <f>Fishery!H173</f>
        <v>14.328995748515654</v>
      </c>
      <c r="F171" s="131"/>
      <c r="G171" s="131"/>
      <c r="H171" s="182"/>
      <c r="I171" s="131"/>
      <c r="J171" s="183"/>
      <c r="K171" s="184">
        <f>Fishery!Q173</f>
        <v>240.67886732896739</v>
      </c>
    </row>
    <row r="172" spans="2:11" x14ac:dyDescent="0.2">
      <c r="B172" s="4">
        <v>12</v>
      </c>
      <c r="C172">
        <v>7</v>
      </c>
      <c r="E172" s="182">
        <f>Fishery!H174</f>
        <v>14.327125668575743</v>
      </c>
      <c r="F172" s="131"/>
      <c r="G172" s="131"/>
      <c r="H172" s="182"/>
      <c r="I172" s="131"/>
      <c r="J172" s="183"/>
      <c r="K172" s="184">
        <f>Fishery!Q174</f>
        <v>240.64745754109984</v>
      </c>
    </row>
    <row r="173" spans="2:11" x14ac:dyDescent="0.2">
      <c r="B173" s="4">
        <v>12</v>
      </c>
      <c r="C173">
        <v>8</v>
      </c>
      <c r="E173" s="182">
        <f>Fishery!H175</f>
        <v>14.325309048683998</v>
      </c>
      <c r="F173" s="131"/>
      <c r="G173" s="131"/>
      <c r="H173" s="182"/>
      <c r="I173" s="131"/>
      <c r="J173" s="183"/>
      <c r="K173" s="184">
        <f>Fishery!Q175</f>
        <v>240.61694566606289</v>
      </c>
    </row>
    <row r="174" spans="2:11" x14ac:dyDescent="0.2">
      <c r="B174" s="4">
        <v>12</v>
      </c>
      <c r="C174">
        <v>9</v>
      </c>
      <c r="E174" s="182">
        <f>Fishery!H176</f>
        <v>14.323527006485401</v>
      </c>
      <c r="F174" s="131"/>
      <c r="G174" s="131"/>
      <c r="H174" s="182"/>
      <c r="I174" s="131"/>
      <c r="J174" s="183"/>
      <c r="K174" s="184">
        <f>Fishery!Q176</f>
        <v>240.58701455657695</v>
      </c>
    </row>
    <row r="175" spans="2:11" x14ac:dyDescent="0.2">
      <c r="B175" s="4">
        <v>12</v>
      </c>
      <c r="C175">
        <v>10</v>
      </c>
      <c r="E175" s="182">
        <f>Fishery!H177</f>
        <v>14.321781166844294</v>
      </c>
      <c r="F175" s="131"/>
      <c r="G175" s="131"/>
      <c r="H175" s="182"/>
      <c r="I175" s="131"/>
      <c r="J175" s="183"/>
      <c r="K175" s="184">
        <f>Fishery!Q177</f>
        <v>240.55769150379848</v>
      </c>
    </row>
    <row r="176" spans="2:11" x14ac:dyDescent="0.2">
      <c r="B176" s="4">
        <v>12</v>
      </c>
      <c r="C176">
        <v>11</v>
      </c>
      <c r="E176" s="182">
        <f>Fishery!H178</f>
        <v>14.320090435240099</v>
      </c>
      <c r="F176" s="131"/>
      <c r="G176" s="131"/>
      <c r="H176" s="182"/>
      <c r="I176" s="131"/>
      <c r="J176" s="183"/>
      <c r="K176" s="184">
        <f>Fishery!Q178</f>
        <v>300.66161755425458</v>
      </c>
    </row>
    <row r="177" spans="2:11" x14ac:dyDescent="0.2">
      <c r="B177" s="5">
        <v>12</v>
      </c>
      <c r="C177" s="2">
        <v>12</v>
      </c>
      <c r="E177" s="182">
        <f>Fishery!H179</f>
        <v>14.318480343977352</v>
      </c>
      <c r="F177" s="131"/>
      <c r="G177" s="131"/>
      <c r="H177" s="182"/>
      <c r="I177" s="131"/>
      <c r="J177" s="183"/>
      <c r="K177" s="184">
        <f>Fishery!Q179</f>
        <v>300.62781376869782</v>
      </c>
    </row>
    <row r="178" spans="2:11" x14ac:dyDescent="0.2">
      <c r="B178" s="3">
        <v>13</v>
      </c>
      <c r="C178">
        <v>1</v>
      </c>
      <c r="E178" s="182">
        <f>Fishery!H180</f>
        <v>14.316970056773791</v>
      </c>
      <c r="F178" s="131"/>
      <c r="G178" s="131"/>
      <c r="H178" s="182"/>
      <c r="I178" s="131"/>
      <c r="J178" s="183"/>
      <c r="K178" s="184">
        <f>Fishery!Q180</f>
        <v>300.59610536437339</v>
      </c>
    </row>
    <row r="179" spans="2:11" x14ac:dyDescent="0.2">
      <c r="B179" s="3">
        <v>13</v>
      </c>
      <c r="C179">
        <v>2</v>
      </c>
      <c r="E179" s="182">
        <f>Fishery!H181</f>
        <v>14.315562898522405</v>
      </c>
      <c r="F179" s="131"/>
      <c r="G179" s="131"/>
      <c r="H179" s="182"/>
      <c r="I179" s="131"/>
      <c r="J179" s="183"/>
      <c r="K179" s="184">
        <f>Fishery!Q181</f>
        <v>300.56656214724347</v>
      </c>
    </row>
    <row r="180" spans="2:11" x14ac:dyDescent="0.2">
      <c r="B180" s="3">
        <v>13</v>
      </c>
      <c r="C180">
        <v>3</v>
      </c>
      <c r="E180" s="182">
        <f>Fishery!H182</f>
        <v>14.314244425138718</v>
      </c>
      <c r="F180" s="131"/>
      <c r="G180" s="131"/>
      <c r="H180" s="182"/>
      <c r="I180" s="131"/>
      <c r="J180" s="183"/>
      <c r="K180" s="184">
        <f>Fishery!Q182</f>
        <v>240.43110469158128</v>
      </c>
    </row>
    <row r="181" spans="2:11" x14ac:dyDescent="0.2">
      <c r="B181" s="3">
        <v>13</v>
      </c>
      <c r="C181">
        <v>4</v>
      </c>
      <c r="E181" s="182">
        <f>Fishery!H183</f>
        <v>14.312988512753497</v>
      </c>
      <c r="F181" s="131"/>
      <c r="G181" s="131"/>
      <c r="H181" s="182"/>
      <c r="I181" s="131"/>
      <c r="J181" s="183"/>
      <c r="K181" s="184">
        <f>Fishery!Q183</f>
        <v>240.41001043739564</v>
      </c>
    </row>
    <row r="182" spans="2:11" x14ac:dyDescent="0.2">
      <c r="B182" s="3">
        <v>13</v>
      </c>
      <c r="C182">
        <v>5</v>
      </c>
      <c r="E182" s="182">
        <f>Fishery!H184</f>
        <v>14.31176837093143</v>
      </c>
      <c r="F182" s="131"/>
      <c r="G182" s="131"/>
      <c r="H182" s="182"/>
      <c r="I182" s="131"/>
      <c r="J182" s="183"/>
      <c r="K182" s="184">
        <f>Fishery!Q184</f>
        <v>240.38951698415786</v>
      </c>
    </row>
    <row r="183" spans="2:11" x14ac:dyDescent="0.2">
      <c r="B183" s="3">
        <v>13</v>
      </c>
      <c r="C183">
        <v>6</v>
      </c>
      <c r="E183" s="182">
        <f>Fishery!H185</f>
        <v>14.310567355044792</v>
      </c>
      <c r="F183" s="131"/>
      <c r="G183" s="131"/>
      <c r="H183" s="182"/>
      <c r="I183" s="131"/>
      <c r="J183" s="183"/>
      <c r="K183" s="184">
        <f>Fishery!Q185</f>
        <v>240.36934476936656</v>
      </c>
    </row>
    <row r="184" spans="2:11" x14ac:dyDescent="0.2">
      <c r="B184" s="3">
        <v>13</v>
      </c>
      <c r="C184">
        <v>7</v>
      </c>
      <c r="E184" s="182">
        <f>Fishery!H186</f>
        <v>14.309384793992805</v>
      </c>
      <c r="F184" s="131"/>
      <c r="G184" s="131"/>
      <c r="H184" s="182"/>
      <c r="I184" s="131"/>
      <c r="J184" s="183"/>
      <c r="K184" s="184">
        <f>Fishery!Q186</f>
        <v>240.34948252123979</v>
      </c>
    </row>
    <row r="185" spans="2:11" x14ac:dyDescent="0.2">
      <c r="B185" s="3">
        <v>13</v>
      </c>
      <c r="C185">
        <v>8</v>
      </c>
      <c r="E185" s="182">
        <f>Fishery!H187</f>
        <v>14.308234495015579</v>
      </c>
      <c r="F185" s="131"/>
      <c r="G185" s="131"/>
      <c r="H185" s="182"/>
      <c r="I185" s="131"/>
      <c r="J185" s="183"/>
      <c r="K185" s="184">
        <f>Fishery!Q187</f>
        <v>240.33016214563028</v>
      </c>
    </row>
    <row r="186" spans="2:11" x14ac:dyDescent="0.2">
      <c r="B186" s="3">
        <v>13</v>
      </c>
      <c r="C186">
        <v>9</v>
      </c>
      <c r="E186" s="182">
        <f>Fishery!H188</f>
        <v>14.307136948523235</v>
      </c>
      <c r="F186" s="131"/>
      <c r="G186" s="131"/>
      <c r="H186" s="182"/>
      <c r="I186" s="131"/>
      <c r="J186" s="183"/>
      <c r="K186" s="184">
        <f>Fishery!Q188</f>
        <v>240.3117277986467</v>
      </c>
    </row>
    <row r="187" spans="2:11" x14ac:dyDescent="0.2">
      <c r="B187" s="3">
        <v>13</v>
      </c>
      <c r="C187">
        <v>10</v>
      </c>
      <c r="E187" s="182">
        <f>Fishery!H189</f>
        <v>14.306108996431691</v>
      </c>
      <c r="F187" s="131"/>
      <c r="G187" s="131"/>
      <c r="H187" s="182"/>
      <c r="I187" s="131"/>
      <c r="J187" s="183"/>
      <c r="K187" s="184">
        <f>Fishery!Q189</f>
        <v>240.29446235643525</v>
      </c>
    </row>
    <row r="188" spans="2:11" x14ac:dyDescent="0.2">
      <c r="B188" s="3">
        <v>13</v>
      </c>
      <c r="C188">
        <v>11</v>
      </c>
      <c r="E188" s="182">
        <f>Fishery!H190</f>
        <v>14.305155664946378</v>
      </c>
      <c r="F188" s="131"/>
      <c r="G188" s="131"/>
      <c r="H188" s="182"/>
      <c r="I188" s="131"/>
      <c r="J188" s="183"/>
      <c r="K188" s="184">
        <f>Fishery!Q190</f>
        <v>300.34806279867644</v>
      </c>
    </row>
    <row r="189" spans="2:11" x14ac:dyDescent="0.2">
      <c r="B189" s="1">
        <v>13</v>
      </c>
      <c r="C189" s="2">
        <v>12</v>
      </c>
      <c r="E189" s="182">
        <f>Fishery!H191</f>
        <v>14.304267672711401</v>
      </c>
      <c r="F189" s="131"/>
      <c r="G189" s="131"/>
      <c r="H189" s="182"/>
      <c r="I189" s="131"/>
      <c r="J189" s="183"/>
      <c r="K189" s="184">
        <f>Fishery!Q191</f>
        <v>300.32941944610269</v>
      </c>
    </row>
    <row r="190" spans="2:11" x14ac:dyDescent="0.2">
      <c r="B190" s="4">
        <v>14</v>
      </c>
      <c r="C190">
        <v>1</v>
      </c>
      <c r="E190" s="182">
        <f>Fishery!H192</f>
        <v>14.303425439230967</v>
      </c>
      <c r="F190" s="131"/>
      <c r="G190" s="131"/>
      <c r="H190" s="182"/>
      <c r="I190" s="131"/>
      <c r="J190" s="183"/>
      <c r="K190" s="184">
        <f>Fishery!Q192</f>
        <v>300.31173679629268</v>
      </c>
    </row>
    <row r="191" spans="2:11" x14ac:dyDescent="0.2">
      <c r="B191" s="4">
        <v>14</v>
      </c>
      <c r="C191">
        <v>2</v>
      </c>
      <c r="E191" s="182">
        <f>Fishery!H193</f>
        <v>14.302607497617402</v>
      </c>
      <c r="F191" s="131"/>
      <c r="G191" s="131"/>
      <c r="H191" s="182"/>
      <c r="I191" s="131"/>
      <c r="J191" s="183"/>
      <c r="K191" s="184">
        <f>Fishery!Q193</f>
        <v>300.29456415301297</v>
      </c>
    </row>
    <row r="192" spans="2:11" x14ac:dyDescent="0.2">
      <c r="B192" s="4">
        <v>14</v>
      </c>
      <c r="C192">
        <v>3</v>
      </c>
      <c r="E192" s="182">
        <f>Fishery!H194</f>
        <v>14.30179936507462</v>
      </c>
      <c r="F192" s="131"/>
      <c r="G192" s="131"/>
      <c r="H192" s="182"/>
      <c r="I192" s="131"/>
      <c r="J192" s="183"/>
      <c r="K192" s="184">
        <f>Fishery!Q194</f>
        <v>240.22207796054715</v>
      </c>
    </row>
    <row r="193" spans="2:11" x14ac:dyDescent="0.2">
      <c r="B193" s="4">
        <v>14</v>
      </c>
      <c r="C193">
        <v>4</v>
      </c>
      <c r="E193" s="182">
        <f>Fishery!H195</f>
        <v>14.300998913763491</v>
      </c>
      <c r="F193" s="131"/>
      <c r="G193" s="131"/>
      <c r="H193" s="182"/>
      <c r="I193" s="131"/>
      <c r="J193" s="183"/>
      <c r="K193" s="184">
        <f>Fishery!Q195</f>
        <v>240.20863361234345</v>
      </c>
    </row>
    <row r="194" spans="2:11" x14ac:dyDescent="0.2">
      <c r="B194" s="4">
        <v>14</v>
      </c>
      <c r="C194">
        <v>5</v>
      </c>
      <c r="E194" s="182">
        <f>Fishery!H196</f>
        <v>14.300216030175884</v>
      </c>
      <c r="F194" s="131"/>
      <c r="G194" s="131"/>
      <c r="H194" s="182"/>
      <c r="I194" s="131"/>
      <c r="J194" s="183"/>
      <c r="K194" s="184">
        <f>Fishery!Q196</f>
        <v>240.19548433092135</v>
      </c>
    </row>
    <row r="195" spans="2:11" x14ac:dyDescent="0.2">
      <c r="B195" s="4">
        <v>14</v>
      </c>
      <c r="C195">
        <v>6</v>
      </c>
      <c r="E195" s="182">
        <f>Fishery!H197</f>
        <v>14.299466992420585</v>
      </c>
      <c r="F195" s="131"/>
      <c r="G195" s="131"/>
      <c r="H195" s="182"/>
      <c r="I195" s="131"/>
      <c r="J195" s="183"/>
      <c r="K195" s="184">
        <f>Fishery!Q197</f>
        <v>240.18290352274485</v>
      </c>
    </row>
    <row r="196" spans="2:11" x14ac:dyDescent="0.2">
      <c r="B196" s="4">
        <v>14</v>
      </c>
      <c r="C196">
        <v>7</v>
      </c>
      <c r="E196" s="182">
        <f>Fishery!H198</f>
        <v>14.298766315713857</v>
      </c>
      <c r="F196" s="131"/>
      <c r="G196" s="131"/>
      <c r="H196" s="182"/>
      <c r="I196" s="131"/>
      <c r="J196" s="183"/>
      <c r="K196" s="184">
        <f>Fishery!Q198</f>
        <v>240.17113498480572</v>
      </c>
    </row>
    <row r="197" spans="2:11" x14ac:dyDescent="0.2">
      <c r="B197" s="4">
        <v>14</v>
      </c>
      <c r="C197">
        <v>8</v>
      </c>
      <c r="E197" s="182">
        <f>Fishery!H199</f>
        <v>14.2981198039425</v>
      </c>
      <c r="F197" s="131"/>
      <c r="G197" s="131"/>
      <c r="H197" s="182"/>
      <c r="I197" s="131"/>
      <c r="J197" s="183"/>
      <c r="K197" s="184">
        <f>Fishery!Q199</f>
        <v>240.16027619895445</v>
      </c>
    </row>
    <row r="198" spans="2:11" x14ac:dyDescent="0.2">
      <c r="B198" s="4">
        <v>14</v>
      </c>
      <c r="C198">
        <v>9</v>
      </c>
      <c r="E198" s="182">
        <f>Fishery!H200</f>
        <v>14.297521828129501</v>
      </c>
      <c r="F198" s="131"/>
      <c r="G198" s="131"/>
      <c r="H198" s="182"/>
      <c r="I198" s="131"/>
      <c r="J198" s="183"/>
      <c r="K198" s="184">
        <f>Fishery!Q200</f>
        <v>240.15023262111836</v>
      </c>
    </row>
    <row r="199" spans="2:11" x14ac:dyDescent="0.2">
      <c r="B199" s="4">
        <v>14</v>
      </c>
      <c r="C199">
        <v>10</v>
      </c>
      <c r="E199" s="182">
        <f>Fishery!H201</f>
        <v>14.296957832083683</v>
      </c>
      <c r="F199" s="131"/>
      <c r="G199" s="131"/>
      <c r="H199" s="182"/>
      <c r="I199" s="131"/>
      <c r="J199" s="183"/>
      <c r="K199" s="184">
        <f>Fishery!Q201</f>
        <v>240.14075976609266</v>
      </c>
    </row>
    <row r="200" spans="2:11" x14ac:dyDescent="0.2">
      <c r="B200" s="4">
        <v>14</v>
      </c>
      <c r="C200">
        <v>11</v>
      </c>
      <c r="E200" s="182">
        <f>Fishery!H202</f>
        <v>14.296410699329018</v>
      </c>
      <c r="F200" s="131"/>
      <c r="G200" s="131"/>
      <c r="H200" s="182"/>
      <c r="I200" s="131"/>
      <c r="J200" s="183"/>
      <c r="K200" s="184">
        <f>Fishery!Q202</f>
        <v>300.16446268278827</v>
      </c>
    </row>
    <row r="201" spans="2:11" x14ac:dyDescent="0.2">
      <c r="B201" s="5">
        <v>14</v>
      </c>
      <c r="C201" s="2">
        <v>12</v>
      </c>
      <c r="E201" s="182">
        <f>Fishery!H203</f>
        <v>14.295867968822675</v>
      </c>
      <c r="F201" s="131"/>
      <c r="G201" s="131"/>
      <c r="H201" s="182"/>
      <c r="I201" s="131"/>
      <c r="J201" s="183"/>
      <c r="K201" s="184">
        <f>Fishery!Q203</f>
        <v>300.15306808294412</v>
      </c>
    </row>
    <row r="202" spans="2:11" x14ac:dyDescent="0.2">
      <c r="B202" s="3">
        <v>15</v>
      </c>
      <c r="C202">
        <v>1</v>
      </c>
      <c r="E202" s="182">
        <f>Fishery!H204</f>
        <v>14.295326656198693</v>
      </c>
      <c r="F202" s="131"/>
      <c r="G202" s="131"/>
      <c r="H202" s="182"/>
      <c r="I202" s="131"/>
      <c r="J202" s="183"/>
      <c r="K202" s="184">
        <f>Fishery!Q204</f>
        <v>300.14170325146921</v>
      </c>
    </row>
    <row r="203" spans="2:11" x14ac:dyDescent="0.2">
      <c r="B203" s="3">
        <v>15</v>
      </c>
      <c r="C203">
        <v>2</v>
      </c>
      <c r="E203" s="182">
        <f>Fishery!H205</f>
        <v>14.294793657033487</v>
      </c>
      <c r="F203" s="131"/>
      <c r="G203" s="131"/>
      <c r="H203" s="182"/>
      <c r="I203" s="131"/>
      <c r="J203" s="183"/>
      <c r="K203" s="184">
        <f>Fishery!Q205</f>
        <v>300.13051296064572</v>
      </c>
    </row>
    <row r="204" spans="2:11" x14ac:dyDescent="0.2">
      <c r="B204" s="3">
        <v>15</v>
      </c>
      <c r="C204">
        <v>3</v>
      </c>
      <c r="E204" s="182">
        <f>Fishery!H206</f>
        <v>14.294281767154896</v>
      </c>
      <c r="F204" s="131"/>
      <c r="G204" s="131"/>
      <c r="H204" s="182"/>
      <c r="I204" s="131"/>
      <c r="J204" s="183"/>
      <c r="K204" s="184">
        <f>Fishery!Q206</f>
        <v>240.09581268659136</v>
      </c>
    </row>
    <row r="205" spans="2:11" x14ac:dyDescent="0.2">
      <c r="B205" s="3">
        <v>15</v>
      </c>
      <c r="C205">
        <v>4</v>
      </c>
      <c r="E205" s="182">
        <f>Fishery!H207</f>
        <v>14.293803297540771</v>
      </c>
      <c r="F205" s="131"/>
      <c r="G205" s="131"/>
      <c r="H205" s="182"/>
      <c r="I205" s="131"/>
      <c r="J205" s="183"/>
      <c r="K205" s="184">
        <f>Fishery!Q207</f>
        <v>240.08777633009129</v>
      </c>
    </row>
    <row r="206" spans="2:11" x14ac:dyDescent="0.2">
      <c r="B206" s="3">
        <v>15</v>
      </c>
      <c r="C206">
        <v>5</v>
      </c>
      <c r="E206" s="182">
        <f>Fishery!H208</f>
        <v>14.29336423193647</v>
      </c>
      <c r="F206" s="131"/>
      <c r="G206" s="131"/>
      <c r="H206" s="182"/>
      <c r="I206" s="131"/>
      <c r="J206" s="183"/>
      <c r="K206" s="184">
        <f>Fishery!Q208</f>
        <v>240.08040180176411</v>
      </c>
    </row>
    <row r="207" spans="2:11" x14ac:dyDescent="0.2">
      <c r="B207" s="3">
        <v>15</v>
      </c>
      <c r="C207">
        <v>6</v>
      </c>
      <c r="E207" s="182">
        <f>Fishery!H209</f>
        <v>14.2929614915468</v>
      </c>
      <c r="F207" s="131"/>
      <c r="G207" s="131"/>
      <c r="H207" s="182"/>
      <c r="I207" s="131"/>
      <c r="J207" s="183"/>
      <c r="K207" s="184">
        <f>Fishery!Q209</f>
        <v>240.07363739028881</v>
      </c>
    </row>
    <row r="208" spans="2:11" x14ac:dyDescent="0.2">
      <c r="B208" s="3">
        <v>15</v>
      </c>
      <c r="C208">
        <v>7</v>
      </c>
      <c r="E208" s="182">
        <f>Fishery!H210</f>
        <v>14.292584369160117</v>
      </c>
      <c r="F208" s="131"/>
      <c r="G208" s="131"/>
      <c r="H208" s="182"/>
      <c r="I208" s="131"/>
      <c r="J208" s="183"/>
      <c r="K208" s="184">
        <f>Fishery!Q210</f>
        <v>240.06730325776695</v>
      </c>
    </row>
    <row r="209" spans="2:11" x14ac:dyDescent="0.2">
      <c r="B209" s="3">
        <v>15</v>
      </c>
      <c r="C209">
        <v>8</v>
      </c>
      <c r="E209" s="182">
        <f>Fishery!H211</f>
        <v>14.292219294389415</v>
      </c>
      <c r="F209" s="131"/>
      <c r="G209" s="131"/>
      <c r="H209" s="182"/>
      <c r="I209" s="131"/>
      <c r="J209" s="183"/>
      <c r="K209" s="184">
        <f>Fishery!Q211</f>
        <v>240.06117147652122</v>
      </c>
    </row>
    <row r="210" spans="2:11" x14ac:dyDescent="0.2">
      <c r="B210" s="3">
        <v>15</v>
      </c>
      <c r="C210">
        <v>9</v>
      </c>
      <c r="E210" s="182">
        <f>Fishery!H212</f>
        <v>14.291855654156237</v>
      </c>
      <c r="F210" s="131"/>
      <c r="G210" s="131"/>
      <c r="H210" s="182"/>
      <c r="I210" s="131"/>
      <c r="J210" s="183"/>
      <c r="K210" s="184">
        <f>Fishery!Q212</f>
        <v>240.05506378971037</v>
      </c>
    </row>
    <row r="211" spans="2:11" x14ac:dyDescent="0.2">
      <c r="B211" s="3">
        <v>15</v>
      </c>
      <c r="C211">
        <v>10</v>
      </c>
      <c r="E211" s="182">
        <f>Fishery!H213</f>
        <v>14.291490033942447</v>
      </c>
      <c r="F211" s="131"/>
      <c r="G211" s="131"/>
      <c r="H211" s="182"/>
      <c r="I211" s="131"/>
      <c r="J211" s="183"/>
      <c r="K211" s="184">
        <f>Fishery!Q213</f>
        <v>240.04892284722439</v>
      </c>
    </row>
    <row r="212" spans="2:11" x14ac:dyDescent="0.2">
      <c r="B212" s="3">
        <v>15</v>
      </c>
      <c r="C212">
        <v>11</v>
      </c>
      <c r="E212" s="182">
        <f>Fishery!H214</f>
        <v>14.291127073417245</v>
      </c>
      <c r="F212" s="131"/>
      <c r="G212" s="131"/>
      <c r="H212" s="182"/>
      <c r="I212" s="131"/>
      <c r="J212" s="183"/>
      <c r="K212" s="184">
        <f>Fishery!Q214</f>
        <v>300.05353322095186</v>
      </c>
    </row>
    <row r="213" spans="2:11" x14ac:dyDescent="0.2">
      <c r="B213" s="1">
        <v>15</v>
      </c>
      <c r="C213" s="2">
        <v>12</v>
      </c>
      <c r="E213" s="182">
        <f>Fishery!H215</f>
        <v>14.290776719967438</v>
      </c>
      <c r="F213" s="131"/>
      <c r="G213" s="131"/>
      <c r="H213" s="182"/>
      <c r="I213" s="131"/>
      <c r="J213" s="183"/>
      <c r="K213" s="184">
        <f>Fishery!Q215</f>
        <v>300.04617756779083</v>
      </c>
    </row>
    <row r="214" spans="2:11" x14ac:dyDescent="0.2">
      <c r="B214" s="4">
        <v>16</v>
      </c>
      <c r="C214">
        <v>1</v>
      </c>
      <c r="E214" s="182">
        <f>Fishery!H216</f>
        <v>14.290449272507251</v>
      </c>
      <c r="F214" s="131"/>
      <c r="G214" s="131"/>
      <c r="H214" s="182"/>
      <c r="I214" s="131"/>
      <c r="J214" s="183"/>
      <c r="K214" s="184">
        <f>Fishery!Q216</f>
        <v>300.03930282473658</v>
      </c>
    </row>
    <row r="215" spans="2:11" x14ac:dyDescent="0.2">
      <c r="B215" s="4">
        <v>16</v>
      </c>
      <c r="C215">
        <v>2</v>
      </c>
      <c r="E215" s="182">
        <f>Fishery!H217</f>
        <v>14.290150520869316</v>
      </c>
      <c r="F215" s="131"/>
      <c r="G215" s="131"/>
      <c r="H215" s="182"/>
      <c r="I215" s="131"/>
      <c r="J215" s="183"/>
      <c r="K215" s="184">
        <f>Fishery!Q217</f>
        <v>300.03303054903574</v>
      </c>
    </row>
    <row r="216" spans="2:11" x14ac:dyDescent="0.2">
      <c r="B216" s="4">
        <v>16</v>
      </c>
      <c r="C216">
        <v>3</v>
      </c>
      <c r="E216" s="182">
        <f>Fishery!H218</f>
        <v>14.289879132218926</v>
      </c>
      <c r="F216" s="131"/>
      <c r="G216" s="131"/>
      <c r="H216" s="182"/>
      <c r="I216" s="131"/>
      <c r="J216" s="183"/>
      <c r="K216" s="184">
        <f>Fishery!Q218</f>
        <v>240.02186620631221</v>
      </c>
    </row>
    <row r="217" spans="2:11" x14ac:dyDescent="0.2">
      <c r="B217" s="4">
        <v>16</v>
      </c>
      <c r="C217">
        <v>4</v>
      </c>
      <c r="E217" s="182">
        <f>Fishery!H219</f>
        <v>14.289627335345299</v>
      </c>
      <c r="F217" s="131"/>
      <c r="G217" s="131"/>
      <c r="H217" s="182"/>
      <c r="I217" s="131"/>
      <c r="J217" s="183"/>
      <c r="K217" s="184">
        <f>Fishery!Q219</f>
        <v>240.01763703609464</v>
      </c>
    </row>
    <row r="218" spans="2:11" x14ac:dyDescent="0.2">
      <c r="B218" s="4">
        <v>16</v>
      </c>
      <c r="C218">
        <v>5</v>
      </c>
      <c r="E218" s="182">
        <f>Fishery!H220</f>
        <v>14.28938443991043</v>
      </c>
      <c r="F218" s="131"/>
      <c r="G218" s="131"/>
      <c r="H218" s="182"/>
      <c r="I218" s="131"/>
      <c r="J218" s="183"/>
      <c r="K218" s="184">
        <f>Fishery!Q220</f>
        <v>240.01355737408642</v>
      </c>
    </row>
    <row r="219" spans="2:11" x14ac:dyDescent="0.2">
      <c r="B219" s="4">
        <v>16</v>
      </c>
      <c r="C219">
        <v>6</v>
      </c>
      <c r="E219" s="182">
        <f>Fishery!H221</f>
        <v>14.289141491915361</v>
      </c>
      <c r="F219" s="131"/>
      <c r="G219" s="131"/>
      <c r="H219" s="182"/>
      <c r="I219" s="131"/>
      <c r="J219" s="183"/>
      <c r="K219" s="184">
        <f>Fishery!Q221</f>
        <v>240.00947682927915</v>
      </c>
    </row>
    <row r="220" spans="2:11" x14ac:dyDescent="0.2">
      <c r="B220" s="4">
        <v>16</v>
      </c>
      <c r="C220">
        <v>7</v>
      </c>
      <c r="E220" s="182">
        <f>Fishery!H222</f>
        <v>14.288894943986966</v>
      </c>
      <c r="F220" s="131"/>
      <c r="G220" s="131"/>
      <c r="H220" s="182"/>
      <c r="I220" s="131"/>
      <c r="J220" s="183"/>
      <c r="K220" s="184">
        <f>Fishery!Q222</f>
        <v>240.00533582013574</v>
      </c>
    </row>
    <row r="221" spans="2:11" x14ac:dyDescent="0.2">
      <c r="B221" s="4">
        <v>16</v>
      </c>
      <c r="C221">
        <v>8</v>
      </c>
      <c r="E221" s="182">
        <f>Fishery!H223</f>
        <v>14.288647758498518</v>
      </c>
      <c r="F221" s="131"/>
      <c r="G221" s="131"/>
      <c r="H221" s="182"/>
      <c r="I221" s="131"/>
      <c r="J221" s="183"/>
      <c r="K221" s="184">
        <f>Fishery!Q223</f>
        <v>240.00118410255919</v>
      </c>
    </row>
    <row r="222" spans="2:11" x14ac:dyDescent="0.2">
      <c r="B222" s="4">
        <v>16</v>
      </c>
      <c r="C222">
        <v>9</v>
      </c>
      <c r="E222" s="182">
        <f>Fishery!H224</f>
        <v>14.288407577311457</v>
      </c>
      <c r="F222" s="131"/>
      <c r="G222" s="131"/>
      <c r="H222" s="182"/>
      <c r="I222" s="131"/>
      <c r="J222" s="183"/>
      <c r="K222" s="184">
        <f>Fishery!Q224</f>
        <v>239.99715002894857</v>
      </c>
    </row>
    <row r="223" spans="2:11" x14ac:dyDescent="0.2">
      <c r="B223" s="4">
        <v>16</v>
      </c>
      <c r="C223">
        <v>10</v>
      </c>
      <c r="E223" s="182">
        <f>Fishery!H225</f>
        <v>14.288182911511603</v>
      </c>
      <c r="F223" s="131"/>
      <c r="G223" s="131"/>
      <c r="H223" s="182"/>
      <c r="I223" s="131"/>
      <c r="J223" s="183"/>
      <c r="K223" s="184">
        <f>Fishery!Q225</f>
        <v>239.99337655116085</v>
      </c>
    </row>
    <row r="224" spans="2:11" x14ac:dyDescent="0.2">
      <c r="B224" s="4">
        <v>16</v>
      </c>
      <c r="C224">
        <v>11</v>
      </c>
      <c r="E224" s="182">
        <f>Fishery!H226</f>
        <v>14.287979137147854</v>
      </c>
      <c r="F224" s="131"/>
      <c r="G224" s="131"/>
      <c r="H224" s="182"/>
      <c r="I224" s="131"/>
      <c r="J224" s="183"/>
      <c r="K224" s="184">
        <f>Fishery!Q226</f>
        <v>299.98744245637283</v>
      </c>
    </row>
    <row r="225" spans="2:11" x14ac:dyDescent="0.2">
      <c r="B225" s="5">
        <v>16</v>
      </c>
      <c r="C225" s="2">
        <v>12</v>
      </c>
      <c r="E225" s="182">
        <f>Fishery!H227</f>
        <v>14.287796082949539</v>
      </c>
      <c r="F225" s="131"/>
      <c r="G225" s="131"/>
      <c r="H225" s="182"/>
      <c r="I225" s="131"/>
      <c r="J225" s="183"/>
      <c r="K225" s="184">
        <f>Fishery!Q227</f>
        <v>299.9835992426319</v>
      </c>
    </row>
    <row r="226" spans="2:11" x14ac:dyDescent="0.2">
      <c r="B226" s="3">
        <v>17</v>
      </c>
      <c r="C226">
        <v>1</v>
      </c>
      <c r="E226" s="182">
        <f>Fishery!H228</f>
        <v>14.287628203655933</v>
      </c>
      <c r="F226" s="131"/>
      <c r="G226" s="131"/>
      <c r="H226" s="182"/>
      <c r="I226" s="131"/>
      <c r="J226" s="183"/>
      <c r="K226" s="184">
        <f>Fishery!Q228</f>
        <v>299.98007462525663</v>
      </c>
    </row>
    <row r="227" spans="2:11" x14ac:dyDescent="0.2">
      <c r="B227" s="3">
        <v>17</v>
      </c>
      <c r="C227">
        <v>2</v>
      </c>
      <c r="E227" s="182">
        <f>Fishery!H229</f>
        <v>14.287467137463487</v>
      </c>
      <c r="F227" s="131"/>
      <c r="G227" s="131"/>
      <c r="H227" s="182"/>
      <c r="I227" s="131"/>
      <c r="J227" s="183"/>
      <c r="K227" s="184">
        <f>Fishery!Q229</f>
        <v>299.97669304859954</v>
      </c>
    </row>
    <row r="228" spans="2:11" x14ac:dyDescent="0.2">
      <c r="B228" s="3">
        <v>17</v>
      </c>
      <c r="C228">
        <v>3</v>
      </c>
      <c r="E228" s="182">
        <f>Fishery!H230</f>
        <v>14.287305397620271</v>
      </c>
      <c r="F228" s="131"/>
      <c r="G228" s="131"/>
      <c r="H228" s="182"/>
      <c r="I228" s="131"/>
      <c r="J228" s="183"/>
      <c r="K228" s="184">
        <f>Fishery!Q230</f>
        <v>239.97863786294258</v>
      </c>
    </row>
    <row r="229" spans="2:11" x14ac:dyDescent="0.2">
      <c r="B229" s="3">
        <v>17</v>
      </c>
      <c r="C229">
        <v>4</v>
      </c>
      <c r="E229" s="182">
        <f>Fishery!H231</f>
        <v>14.287139504731556</v>
      </c>
      <c r="F229" s="131"/>
      <c r="G229" s="131"/>
      <c r="H229" s="182"/>
      <c r="I229" s="131"/>
      <c r="J229" s="183"/>
      <c r="K229" s="184">
        <f>Fishery!Q231</f>
        <v>239.97585153261946</v>
      </c>
    </row>
    <row r="230" spans="2:11" x14ac:dyDescent="0.2">
      <c r="B230" s="3">
        <v>17</v>
      </c>
      <c r="C230">
        <v>5</v>
      </c>
      <c r="E230" s="182">
        <f>Fishery!H232</f>
        <v>14.286971195961893</v>
      </c>
      <c r="F230" s="131"/>
      <c r="G230" s="131"/>
      <c r="H230" s="182"/>
      <c r="I230" s="131"/>
      <c r="J230" s="183"/>
      <c r="K230" s="184">
        <f>Fishery!Q232</f>
        <v>239.9730246252565</v>
      </c>
    </row>
    <row r="231" spans="2:11" x14ac:dyDescent="0.2">
      <c r="B231" s="3">
        <v>17</v>
      </c>
      <c r="C231">
        <v>6</v>
      </c>
      <c r="E231" s="182">
        <f>Fishery!H233</f>
        <v>14.286806266630695</v>
      </c>
      <c r="F231" s="131"/>
      <c r="G231" s="131"/>
      <c r="H231" s="182"/>
      <c r="I231" s="131"/>
      <c r="J231" s="183"/>
      <c r="K231" s="184">
        <f>Fishery!Q233</f>
        <v>239.97025447880688</v>
      </c>
    </row>
    <row r="232" spans="2:11" x14ac:dyDescent="0.2">
      <c r="B232" s="3">
        <v>17</v>
      </c>
      <c r="C232">
        <v>7</v>
      </c>
      <c r="E232" s="182">
        <f>Fishery!H234</f>
        <v>14.286651672053171</v>
      </c>
      <c r="F232" s="131"/>
      <c r="G232" s="131"/>
      <c r="H232" s="182"/>
      <c r="I232" s="131"/>
      <c r="J232" s="183"/>
      <c r="K232" s="184">
        <f>Fishery!Q234</f>
        <v>239.96765791446657</v>
      </c>
    </row>
    <row r="233" spans="2:11" x14ac:dyDescent="0.2">
      <c r="B233" s="3">
        <v>17</v>
      </c>
      <c r="C233">
        <v>8</v>
      </c>
      <c r="E233" s="182">
        <f>Fishery!H235</f>
        <v>14.286512259410042</v>
      </c>
      <c r="F233" s="131"/>
      <c r="G233" s="131"/>
      <c r="H233" s="182"/>
      <c r="I233" s="131"/>
      <c r="J233" s="183"/>
      <c r="K233" s="184">
        <f>Fishery!Q235</f>
        <v>239.96531634528907</v>
      </c>
    </row>
    <row r="234" spans="2:11" x14ac:dyDescent="0.2">
      <c r="B234" s="3">
        <v>17</v>
      </c>
      <c r="C234">
        <v>9</v>
      </c>
      <c r="E234" s="182">
        <f>Fishery!H236</f>
        <v>14.286388597706647</v>
      </c>
      <c r="F234" s="131"/>
      <c r="G234" s="131"/>
      <c r="H234" s="182"/>
      <c r="I234" s="131"/>
      <c r="J234" s="183"/>
      <c r="K234" s="184">
        <f>Fishery!Q236</f>
        <v>239.96323932826536</v>
      </c>
    </row>
    <row r="235" spans="2:11" x14ac:dyDescent="0.2">
      <c r="B235" s="3">
        <v>17</v>
      </c>
      <c r="C235">
        <v>10</v>
      </c>
      <c r="E235" s="182">
        <f>Fishery!H237</f>
        <v>14.286276816014714</v>
      </c>
      <c r="F235" s="131"/>
      <c r="G235" s="131"/>
      <c r="H235" s="182"/>
      <c r="I235" s="131"/>
      <c r="J235" s="183"/>
      <c r="K235" s="184">
        <f>Fishery!Q237</f>
        <v>239.96136184743892</v>
      </c>
    </row>
    <row r="236" spans="2:11" x14ac:dyDescent="0.2">
      <c r="B236" s="3">
        <v>17</v>
      </c>
      <c r="C236">
        <v>11</v>
      </c>
      <c r="E236" s="182">
        <f>Fishery!H238</f>
        <v>14.286170425201245</v>
      </c>
      <c r="F236" s="131"/>
      <c r="G236" s="131"/>
      <c r="H236" s="182"/>
      <c r="I236" s="131"/>
      <c r="J236" s="183"/>
      <c r="K236" s="184">
        <f>Fishery!Q238</f>
        <v>299.9494686394894</v>
      </c>
    </row>
    <row r="237" spans="2:11" x14ac:dyDescent="0.2">
      <c r="B237" s="1">
        <v>17</v>
      </c>
      <c r="C237" s="2">
        <v>12</v>
      </c>
      <c r="E237" s="182">
        <f>Fishery!H239</f>
        <v>14.286063219123077</v>
      </c>
      <c r="F237" s="131"/>
      <c r="G237" s="131"/>
      <c r="H237" s="182"/>
      <c r="I237" s="131"/>
      <c r="J237" s="183"/>
      <c r="K237" s="184">
        <f>Fishery!Q239</f>
        <v>299.94721785323856</v>
      </c>
    </row>
    <row r="238" spans="2:11" x14ac:dyDescent="0.2">
      <c r="B238" s="4">
        <v>18</v>
      </c>
      <c r="C238">
        <v>1</v>
      </c>
      <c r="E238" s="182">
        <f>Fishery!H240</f>
        <v>14.2859519153943</v>
      </c>
      <c r="F238" s="131"/>
      <c r="G238" s="131"/>
      <c r="H238" s="182"/>
      <c r="I238" s="131"/>
      <c r="J238" s="183"/>
      <c r="K238" s="184">
        <f>Fishery!Q240</f>
        <v>299.94488103701804</v>
      </c>
    </row>
    <row r="239" spans="2:11" x14ac:dyDescent="0.2">
      <c r="B239" s="4">
        <v>18</v>
      </c>
      <c r="C239">
        <v>2</v>
      </c>
      <c r="E239" s="182">
        <f>Fishery!H241</f>
        <v>14.28583737572054</v>
      </c>
      <c r="F239" s="131"/>
      <c r="G239" s="131"/>
      <c r="H239" s="182"/>
      <c r="I239" s="131"/>
      <c r="J239" s="183"/>
      <c r="K239" s="184">
        <f>Fishery!Q241</f>
        <v>299.94247628229442</v>
      </c>
    </row>
    <row r="240" spans="2:11" x14ac:dyDescent="0.2">
      <c r="B240" s="4">
        <v>18</v>
      </c>
      <c r="C240">
        <v>3</v>
      </c>
      <c r="E240" s="182">
        <f>Fishery!H242</f>
        <v>14.285723932107862</v>
      </c>
      <c r="F240" s="131"/>
      <c r="G240" s="131"/>
      <c r="H240" s="182"/>
      <c r="I240" s="131"/>
      <c r="J240" s="183"/>
      <c r="K240" s="184">
        <f>Fishery!Q242</f>
        <v>239.95207563145479</v>
      </c>
    </row>
    <row r="241" spans="2:11" x14ac:dyDescent="0.2">
      <c r="B241" s="4">
        <v>18</v>
      </c>
      <c r="C241">
        <v>4</v>
      </c>
      <c r="E241" s="182">
        <f>Fishery!H243</f>
        <v>14.285617208878534</v>
      </c>
      <c r="F241" s="131"/>
      <c r="G241" s="131"/>
      <c r="H241" s="182"/>
      <c r="I241" s="131"/>
      <c r="J241" s="183"/>
      <c r="K241" s="184">
        <f>Fishery!Q243</f>
        <v>239.95028311236391</v>
      </c>
    </row>
    <row r="242" spans="2:11" x14ac:dyDescent="0.2">
      <c r="B242" s="4">
        <v>18</v>
      </c>
      <c r="C242">
        <v>5</v>
      </c>
      <c r="E242" s="182">
        <f>Fishery!H244</f>
        <v>14.285521479371099</v>
      </c>
      <c r="F242" s="131"/>
      <c r="G242" s="131"/>
      <c r="H242" s="182"/>
      <c r="I242" s="131"/>
      <c r="J242" s="183"/>
      <c r="K242" s="184">
        <f>Fishery!Q244</f>
        <v>239.94867524338622</v>
      </c>
    </row>
    <row r="243" spans="2:11" x14ac:dyDescent="0.2">
      <c r="B243" s="4">
        <v>18</v>
      </c>
      <c r="C243">
        <v>6</v>
      </c>
      <c r="E243" s="182">
        <f>Fishery!H245</f>
        <v>14.285437752811504</v>
      </c>
      <c r="F243" s="131"/>
      <c r="G243" s="131"/>
      <c r="H243" s="182"/>
      <c r="I243" s="131"/>
      <c r="J243" s="183"/>
      <c r="K243" s="184">
        <f>Fishery!Q245</f>
        <v>239.94726897544029</v>
      </c>
    </row>
    <row r="244" spans="2:11" x14ac:dyDescent="0.2">
      <c r="B244" s="4">
        <v>18</v>
      </c>
      <c r="C244">
        <v>7</v>
      </c>
      <c r="E244" s="182">
        <f>Fishery!H246</f>
        <v>14.285363405373506</v>
      </c>
      <c r="F244" s="131"/>
      <c r="G244" s="131"/>
      <c r="H244" s="182"/>
      <c r="I244" s="131"/>
      <c r="J244" s="183"/>
      <c r="K244" s="184">
        <f>Fishery!Q246</f>
        <v>239.94602023884559</v>
      </c>
    </row>
    <row r="245" spans="2:11" x14ac:dyDescent="0.2">
      <c r="B245" s="4">
        <v>18</v>
      </c>
      <c r="C245">
        <v>8</v>
      </c>
      <c r="E245" s="182">
        <f>Fishery!H247</f>
        <v>14.285293445011353</v>
      </c>
      <c r="F245" s="131"/>
      <c r="G245" s="131"/>
      <c r="H245" s="182"/>
      <c r="I245" s="131"/>
      <c r="J245" s="183"/>
      <c r="K245" s="184">
        <f>Fishery!Q247</f>
        <v>239.94484518740128</v>
      </c>
    </row>
    <row r="246" spans="2:11" x14ac:dyDescent="0.2">
      <c r="B246" s="4">
        <v>18</v>
      </c>
      <c r="C246">
        <v>9</v>
      </c>
      <c r="E246" s="182">
        <f>Fishery!H248</f>
        <v>14.285222770123465</v>
      </c>
      <c r="F246" s="131"/>
      <c r="G246" s="131"/>
      <c r="H246" s="182"/>
      <c r="I246" s="131"/>
      <c r="J246" s="183"/>
      <c r="K246" s="184">
        <f>Fishery!Q248</f>
        <v>239.94365813481133</v>
      </c>
    </row>
    <row r="247" spans="2:11" x14ac:dyDescent="0.2">
      <c r="B247" s="4">
        <v>18</v>
      </c>
      <c r="C247">
        <v>10</v>
      </c>
      <c r="E247" s="182">
        <f>Fishery!H249</f>
        <v>14.285148371553486</v>
      </c>
      <c r="F247" s="131"/>
      <c r="G247" s="131"/>
      <c r="H247" s="182"/>
      <c r="I247" s="131"/>
      <c r="J247" s="183"/>
      <c r="K247" s="184">
        <f>Fishery!Q249</f>
        <v>239.94240853940587</v>
      </c>
    </row>
    <row r="248" spans="2:11" x14ac:dyDescent="0.2">
      <c r="B248" s="4">
        <v>18</v>
      </c>
      <c r="C248">
        <v>11</v>
      </c>
      <c r="E248" s="182">
        <f>Fishery!H250</f>
        <v>14.285070502935284</v>
      </c>
      <c r="F248" s="131"/>
      <c r="G248" s="131"/>
      <c r="H248" s="182"/>
      <c r="I248" s="131"/>
      <c r="J248" s="183"/>
      <c r="K248" s="184">
        <f>Fishery!Q250</f>
        <v>299.92637582651162</v>
      </c>
    </row>
    <row r="249" spans="2:11" x14ac:dyDescent="0.2">
      <c r="B249" s="5">
        <v>18</v>
      </c>
      <c r="C249" s="2">
        <v>12</v>
      </c>
      <c r="E249" s="182">
        <f>Fishery!H251</f>
        <v>14.284992349184911</v>
      </c>
      <c r="F249" s="131"/>
      <c r="G249" s="131"/>
      <c r="H249" s="182"/>
      <c r="I249" s="131"/>
      <c r="J249" s="183"/>
      <c r="K249" s="184">
        <f>Fishery!Q251</f>
        <v>299.92473499243022</v>
      </c>
    </row>
    <row r="250" spans="2:11" x14ac:dyDescent="0.2">
      <c r="B250" s="3">
        <v>19</v>
      </c>
      <c r="C250">
        <v>1</v>
      </c>
      <c r="E250" s="182">
        <f>Fishery!H252</f>
        <v>14.284918412269411</v>
      </c>
      <c r="F250" s="131"/>
      <c r="G250" s="131"/>
      <c r="H250" s="182"/>
      <c r="I250" s="131"/>
      <c r="J250" s="183"/>
      <c r="K250" s="184">
        <f>Fishery!Q252</f>
        <v>299.92318269058615</v>
      </c>
    </row>
    <row r="251" spans="2:11" x14ac:dyDescent="0.2">
      <c r="B251" s="3">
        <v>19</v>
      </c>
      <c r="C251">
        <v>2</v>
      </c>
      <c r="E251" s="182">
        <f>Fishery!H253</f>
        <v>14.284852392287961</v>
      </c>
      <c r="F251" s="131"/>
      <c r="G251" s="131"/>
      <c r="H251" s="182"/>
      <c r="I251" s="131"/>
      <c r="J251" s="183"/>
      <c r="K251" s="184">
        <f>Fishery!Q253</f>
        <v>299.9217966043766</v>
      </c>
    </row>
    <row r="252" spans="2:11" x14ac:dyDescent="0.2">
      <c r="B252" s="3">
        <v>19</v>
      </c>
      <c r="C252">
        <v>3</v>
      </c>
      <c r="E252" s="182">
        <f>Fishery!H254</f>
        <v>14.284795528576945</v>
      </c>
      <c r="F252" s="131"/>
      <c r="G252" s="131"/>
      <c r="H252" s="182"/>
      <c r="I252" s="131"/>
      <c r="J252" s="183"/>
      <c r="K252" s="184">
        <f>Fishery!Q254</f>
        <v>239.93648220288563</v>
      </c>
    </row>
    <row r="253" spans="2:11" x14ac:dyDescent="0.2">
      <c r="B253" s="3">
        <v>19</v>
      </c>
      <c r="C253">
        <v>4</v>
      </c>
      <c r="E253" s="182">
        <f>Fishery!H255</f>
        <v>14.284746115079153</v>
      </c>
      <c r="F253" s="131"/>
      <c r="G253" s="131"/>
      <c r="H253" s="182"/>
      <c r="I253" s="131"/>
      <c r="J253" s="183"/>
      <c r="K253" s="184">
        <f>Fishery!Q255</f>
        <v>239.93565225575327</v>
      </c>
    </row>
    <row r="254" spans="2:11" x14ac:dyDescent="0.2">
      <c r="B254" s="3">
        <v>19</v>
      </c>
      <c r="C254">
        <v>5</v>
      </c>
      <c r="E254" s="182">
        <f>Fishery!H256</f>
        <v>14.284700348742822</v>
      </c>
      <c r="F254" s="131"/>
      <c r="G254" s="131"/>
      <c r="H254" s="182"/>
      <c r="I254" s="131"/>
      <c r="J254" s="183"/>
      <c r="K254" s="184">
        <f>Fishery!Q256</f>
        <v>239.93488356619889</v>
      </c>
    </row>
    <row r="255" spans="2:11" x14ac:dyDescent="0.2">
      <c r="B255" s="3">
        <v>19</v>
      </c>
      <c r="C255">
        <v>6</v>
      </c>
      <c r="E255" s="182">
        <f>Fishery!H257</f>
        <v>14.284654070353321</v>
      </c>
      <c r="F255" s="131"/>
      <c r="G255" s="131"/>
      <c r="H255" s="182"/>
      <c r="I255" s="131"/>
      <c r="J255" s="183"/>
      <c r="K255" s="184">
        <f>Fishery!Q257</f>
        <v>239.93410627621998</v>
      </c>
    </row>
    <row r="256" spans="2:11" x14ac:dyDescent="0.2">
      <c r="B256" s="3">
        <v>19</v>
      </c>
      <c r="C256">
        <v>7</v>
      </c>
      <c r="E256" s="182">
        <f>Fishery!H258</f>
        <v>14.284604582096124</v>
      </c>
      <c r="F256" s="131"/>
      <c r="G256" s="131"/>
      <c r="H256" s="182"/>
      <c r="I256" s="131"/>
      <c r="J256" s="183"/>
      <c r="K256" s="184">
        <f>Fishery!Q258</f>
        <v>239.93327507343162</v>
      </c>
    </row>
    <row r="257" spans="2:11" x14ac:dyDescent="0.2">
      <c r="B257" s="3">
        <v>19</v>
      </c>
      <c r="C257">
        <v>8</v>
      </c>
      <c r="E257" s="182">
        <f>Fishery!H259</f>
        <v>14.284551731152563</v>
      </c>
      <c r="F257" s="131"/>
      <c r="G257" s="131"/>
      <c r="H257" s="182"/>
      <c r="I257" s="131"/>
      <c r="J257" s="183"/>
      <c r="K257" s="184">
        <f>Fishery!Q259</f>
        <v>239.93238739109762</v>
      </c>
    </row>
    <row r="258" spans="2:11" x14ac:dyDescent="0.2">
      <c r="B258" s="3">
        <v>19</v>
      </c>
      <c r="C258">
        <v>9</v>
      </c>
      <c r="E258" s="182">
        <f>Fishery!H260</f>
        <v>14.284497813357973</v>
      </c>
      <c r="F258" s="131"/>
      <c r="G258" s="131"/>
      <c r="H258" s="182"/>
      <c r="I258" s="131"/>
      <c r="J258" s="183"/>
      <c r="K258" s="184">
        <f>Fishery!Q260</f>
        <v>239.93148178997637</v>
      </c>
    </row>
    <row r="259" spans="2:11" x14ac:dyDescent="0.2">
      <c r="B259" s="3">
        <v>19</v>
      </c>
      <c r="C259">
        <v>10</v>
      </c>
      <c r="E259" s="182">
        <f>Fishery!H261</f>
        <v>14.284446396200311</v>
      </c>
      <c r="F259" s="131"/>
      <c r="G259" s="131"/>
      <c r="H259" s="182"/>
      <c r="I259" s="131"/>
      <c r="J259" s="183"/>
      <c r="K259" s="184">
        <f>Fishery!Q261</f>
        <v>239.93061818945299</v>
      </c>
    </row>
    <row r="260" spans="2:11" x14ac:dyDescent="0.2">
      <c r="B260" s="3">
        <v>19</v>
      </c>
      <c r="C260">
        <v>11</v>
      </c>
      <c r="E260" s="182">
        <f>Fishery!H262</f>
        <v>14.284400635427067</v>
      </c>
      <c r="F260" s="131"/>
      <c r="G260" s="131"/>
      <c r="H260" s="182"/>
      <c r="I260" s="131"/>
      <c r="J260" s="183"/>
      <c r="K260" s="184">
        <f>Fishery!Q262</f>
        <v>299.91231199166998</v>
      </c>
    </row>
    <row r="261" spans="2:11" x14ac:dyDescent="0.2">
      <c r="B261" s="1">
        <v>19</v>
      </c>
      <c r="C261" s="2">
        <v>12</v>
      </c>
      <c r="E261" s="182">
        <f>Fishery!H263</f>
        <v>14.284361856776675</v>
      </c>
      <c r="F261" s="131"/>
      <c r="G261" s="131"/>
      <c r="H261" s="182"/>
      <c r="I261" s="131"/>
      <c r="J261" s="183"/>
      <c r="K261" s="184">
        <f>Fishery!Q263</f>
        <v>299.91149783584393</v>
      </c>
    </row>
    <row r="262" spans="2:11" x14ac:dyDescent="0.2">
      <c r="B262" s="4">
        <v>20</v>
      </c>
      <c r="C262">
        <v>1</v>
      </c>
      <c r="E262" s="182">
        <f>Fishery!H264</f>
        <v>14.284329019670372</v>
      </c>
      <c r="F262" s="131"/>
      <c r="G262" s="131"/>
      <c r="H262" s="182"/>
      <c r="I262" s="131"/>
      <c r="J262" s="183"/>
      <c r="K262" s="184">
        <f>Fishery!Q264</f>
        <v>299.91080842243895</v>
      </c>
    </row>
    <row r="263" spans="2:11" x14ac:dyDescent="0.2">
      <c r="B263" s="4">
        <v>20</v>
      </c>
      <c r="C263">
        <v>2</v>
      </c>
      <c r="E263" s="182">
        <f>Fishery!H265</f>
        <v>14.284299258634691</v>
      </c>
      <c r="F263" s="131"/>
      <c r="G263" s="131"/>
      <c r="H263" s="182"/>
      <c r="I263" s="131"/>
      <c r="J263" s="183"/>
      <c r="K263" s="184">
        <f>Fishery!Q265</f>
        <v>299.91018359098291</v>
      </c>
    </row>
    <row r="264" spans="2:11" x14ac:dyDescent="0.2">
      <c r="B264" s="4">
        <v>20</v>
      </c>
      <c r="C264">
        <v>3</v>
      </c>
      <c r="E264" s="182">
        <f>Fishery!H266</f>
        <v>14.284269210408981</v>
      </c>
      <c r="F264" s="131"/>
      <c r="G264" s="131"/>
      <c r="H264" s="182"/>
      <c r="I264" s="131"/>
      <c r="J264" s="183"/>
      <c r="K264" s="184">
        <f>Fishery!Q266</f>
        <v>239.92764218398921</v>
      </c>
    </row>
    <row r="265" spans="2:11" x14ac:dyDescent="0.2">
      <c r="B265" s="4">
        <v>20</v>
      </c>
      <c r="C265">
        <v>4</v>
      </c>
      <c r="E265" s="182">
        <f>Fishery!H267</f>
        <v>14.284236499857707</v>
      </c>
      <c r="F265" s="131"/>
      <c r="G265" s="131"/>
      <c r="H265" s="182"/>
      <c r="I265" s="131"/>
      <c r="J265" s="183"/>
      <c r="K265" s="184">
        <f>Fishery!Q267</f>
        <v>239.92709277887846</v>
      </c>
    </row>
    <row r="266" spans="2:11" x14ac:dyDescent="0.2">
      <c r="B266" s="4">
        <v>20</v>
      </c>
      <c r="C266">
        <v>5</v>
      </c>
      <c r="E266" s="182">
        <f>Fishery!H268</f>
        <v>14.284200717316523</v>
      </c>
      <c r="F266" s="131"/>
      <c r="G266" s="131"/>
      <c r="H266" s="182"/>
      <c r="I266" s="131"/>
      <c r="J266" s="183"/>
      <c r="K266" s="184">
        <f>Fishery!Q268</f>
        <v>239.92649177674804</v>
      </c>
    </row>
    <row r="267" spans="2:11" x14ac:dyDescent="0.2">
      <c r="B267" s="4">
        <v>20</v>
      </c>
      <c r="C267">
        <v>6</v>
      </c>
      <c r="E267" s="182">
        <f>Fishery!H269</f>
        <v>14.284163477771441</v>
      </c>
      <c r="F267" s="131"/>
      <c r="G267" s="131"/>
      <c r="H267" s="182"/>
      <c r="I267" s="131"/>
      <c r="J267" s="183"/>
      <c r="K267" s="184">
        <f>Fishery!Q269</f>
        <v>239.92586630283841</v>
      </c>
    </row>
    <row r="268" spans="2:11" x14ac:dyDescent="0.2">
      <c r="B268" s="4">
        <v>20</v>
      </c>
      <c r="C268">
        <v>7</v>
      </c>
      <c r="E268" s="182">
        <f>Fishery!H270</f>
        <v>14.284127579552866</v>
      </c>
      <c r="F268" s="131"/>
      <c r="G268" s="131"/>
      <c r="H268" s="182"/>
      <c r="I268" s="131"/>
      <c r="J268" s="183"/>
      <c r="K268" s="184">
        <f>Fishery!Q270</f>
        <v>239.92526335779519</v>
      </c>
    </row>
    <row r="269" spans="2:11" x14ac:dyDescent="0.2">
      <c r="B269" s="4">
        <v>20</v>
      </c>
      <c r="C269">
        <v>8</v>
      </c>
      <c r="E269" s="182">
        <f>Fishery!H271</f>
        <v>14.284095679157948</v>
      </c>
      <c r="F269" s="131"/>
      <c r="G269" s="131"/>
      <c r="H269" s="182"/>
      <c r="I269" s="131"/>
      <c r="J269" s="183"/>
      <c r="K269" s="184">
        <f>Fishery!Q271</f>
        <v>239.92472756003815</v>
      </c>
    </row>
    <row r="270" spans="2:11" x14ac:dyDescent="0.2">
      <c r="B270" s="4">
        <v>20</v>
      </c>
      <c r="C270">
        <v>9</v>
      </c>
      <c r="E270" s="182">
        <f>Fishery!H272</f>
        <v>14.284069093649055</v>
      </c>
      <c r="F270" s="131"/>
      <c r="G270" s="131"/>
      <c r="H270" s="182"/>
      <c r="I270" s="131"/>
      <c r="J270" s="183"/>
      <c r="K270" s="184">
        <f>Fishery!Q272</f>
        <v>239.92428103089421</v>
      </c>
    </row>
    <row r="271" spans="2:11" x14ac:dyDescent="0.2">
      <c r="B271" s="4">
        <v>20</v>
      </c>
      <c r="C271">
        <v>10</v>
      </c>
      <c r="E271" s="182">
        <f>Fishery!H273</f>
        <v>14.284047256136985</v>
      </c>
      <c r="F271" s="131"/>
      <c r="G271" s="131"/>
      <c r="H271" s="182"/>
      <c r="I271" s="131"/>
      <c r="J271" s="183"/>
      <c r="K271" s="184">
        <f>Fishery!Q273</f>
        <v>239.92391424891494</v>
      </c>
    </row>
    <row r="272" spans="2:11" x14ac:dyDescent="0.2">
      <c r="B272" s="4">
        <v>20</v>
      </c>
      <c r="C272">
        <v>11</v>
      </c>
      <c r="E272" s="182">
        <f>Fishery!H274</f>
        <v>14.284028034762848</v>
      </c>
      <c r="F272" s="131"/>
      <c r="G272" s="131"/>
      <c r="H272" s="182"/>
      <c r="I272" s="131"/>
      <c r="J272" s="183"/>
      <c r="K272" s="184">
        <f>Fishery!Q274</f>
        <v>299.90448925935476</v>
      </c>
    </row>
    <row r="273" spans="2:11" x14ac:dyDescent="0.2">
      <c r="B273" s="5">
        <v>20</v>
      </c>
      <c r="C273" s="2">
        <v>12</v>
      </c>
      <c r="E273" s="182">
        <f>Fishery!H275</f>
        <v>14.284008732172655</v>
      </c>
      <c r="F273" s="131"/>
      <c r="G273" s="131"/>
      <c r="H273" s="182"/>
      <c r="I273" s="131"/>
      <c r="J273" s="183"/>
      <c r="K273" s="184">
        <f>Fishery!Q275</f>
        <v>299.90408400243876</v>
      </c>
    </row>
  </sheetData>
  <phoneticPr fontId="3" type="noConversion"/>
  <pageMargins left="0.75" right="0.75" top="1" bottom="1" header="0.5" footer="0.5"/>
  <pageSetup paperSize="9" orientation="portrait" r:id="rId1"/>
  <headerFooter alignWithMargins="0">
    <oddHeader>&amp;L&amp;F&amp;C
&amp;A&amp;R//JdS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"/>
  <sheetViews>
    <sheetView workbookViewId="0">
      <selection activeCell="A3" sqref="A3"/>
    </sheetView>
  </sheetViews>
  <sheetFormatPr defaultColWidth="11.42578125" defaultRowHeight="12.75" x14ac:dyDescent="0.2"/>
  <cols>
    <col min="1" max="256" width="9.140625" customWidth="1"/>
  </cols>
  <sheetData>
    <row r="3" spans="1:1" ht="18" x14ac:dyDescent="0.25">
      <c r="A3" s="227" t="s">
        <v>173</v>
      </c>
    </row>
  </sheetData>
  <phoneticPr fontId="3" type="noConversion"/>
  <pageMargins left="0.75" right="0.75" top="1" bottom="1" header="0.5" footer="0.5"/>
  <pageSetup paperSize="9" orientation="portrait" r:id="rId1"/>
  <headerFooter alignWithMargins="0">
    <oddHeader>&amp;L&amp;F&amp;C
&amp;A&amp;R//JdS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A4" sqref="A4"/>
    </sheetView>
  </sheetViews>
  <sheetFormatPr defaultRowHeight="12.75" x14ac:dyDescent="0.2"/>
  <sheetData>
    <row r="1" spans="1:5" x14ac:dyDescent="0.2">
      <c r="A1" s="234" t="s">
        <v>325</v>
      </c>
    </row>
    <row r="2" spans="1:5" x14ac:dyDescent="0.2">
      <c r="A2" s="235" t="s">
        <v>326</v>
      </c>
    </row>
    <row r="3" spans="1:5" x14ac:dyDescent="0.2">
      <c r="A3" s="235"/>
    </row>
    <row r="4" spans="1:5" x14ac:dyDescent="0.2">
      <c r="A4" s="236" t="s">
        <v>329</v>
      </c>
    </row>
    <row r="5" spans="1:5" x14ac:dyDescent="0.2">
      <c r="A5" s="238" t="s">
        <v>328</v>
      </c>
      <c r="B5" s="39"/>
      <c r="C5" s="39"/>
      <c r="D5" s="39"/>
      <c r="E5" s="39"/>
    </row>
    <row r="6" spans="1:5" x14ac:dyDescent="0.2">
      <c r="A6" s="235"/>
    </row>
    <row r="8" spans="1:5" x14ac:dyDescent="0.2">
      <c r="A8" s="237" t="s">
        <v>327</v>
      </c>
    </row>
  </sheetData>
  <hyperlinks>
    <hyperlink ref="A8" r:id="rId1" display="http://creativecommons.org/licenses/by/4.0/"/>
    <hyperlink ref="A5" r:id="rId2" display="http://dx.doi.org/10.7557/8.3514"/>
  </hyperlinks>
  <pageMargins left="0.75" right="0.75" top="1" bottom="1" header="0.5" footer="0.5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 x14ac:dyDescent="0.2"/>
  <cols>
    <col min="1" max="256" width="9.140625" customWidth="1"/>
  </cols>
  <sheetData/>
  <phoneticPr fontId="3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 x14ac:dyDescent="0.2"/>
  <cols>
    <col min="1" max="256" width="9.140625" customWidth="1"/>
  </cols>
  <sheetData/>
  <phoneticPr fontId="3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 x14ac:dyDescent="0.2"/>
  <cols>
    <col min="1" max="256" width="9.140625" customWidth="1"/>
  </cols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AIMS</vt:lpstr>
      <vt:lpstr>Intro</vt:lpstr>
      <vt:lpstr>Parameters</vt:lpstr>
      <vt:lpstr>Simulations</vt:lpstr>
      <vt:lpstr>Design</vt:lpstr>
      <vt:lpstr>License &amp; Reference</vt:lpstr>
      <vt:lpstr>Sheet1</vt:lpstr>
      <vt:lpstr>Sheet2</vt:lpstr>
      <vt:lpstr>Sheet3</vt:lpstr>
      <vt:lpstr>Ecosystem</vt:lpstr>
      <vt:lpstr>Selectivity</vt:lpstr>
      <vt:lpstr>Fishery</vt:lpstr>
      <vt:lpstr>Selectivity!LWRelationshipList</vt:lpstr>
    </vt:vector>
  </TitlesOfParts>
  <Company>Universitetet i Tromsø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Dos Santos</dc:creator>
  <cp:lastModifiedBy>Ekanger Aysa Arylova</cp:lastModifiedBy>
  <cp:lastPrinted>2009-03-04T16:56:56Z</cp:lastPrinted>
  <dcterms:created xsi:type="dcterms:W3CDTF">2009-02-24T12:23:24Z</dcterms:created>
  <dcterms:modified xsi:type="dcterms:W3CDTF">2015-09-22T08:51:56Z</dcterms:modified>
</cp:coreProperties>
</file>