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AIMS" sheetId="10" r:id="rId1"/>
    <sheet name="Intro" sheetId="9" r:id="rId2"/>
    <sheet name="Parameters" sheetId="8" r:id="rId3"/>
    <sheet name="Simulations" sheetId="7" r:id="rId4"/>
    <sheet name="Design" sheetId="11" r:id="rId5"/>
    <sheet name="License &amp; Reference" sheetId="12" r:id="rId6"/>
    <sheet name="Sheet1" sheetId="4" r:id="rId7"/>
    <sheet name="Sheet2" sheetId="5" r:id="rId8"/>
    <sheet name="Sheet3" sheetId="6" r:id="rId9"/>
    <sheet name="Ecosystem" sheetId="1" state="hidden" r:id="rId10"/>
    <sheet name="Selectivity" sheetId="2" state="hidden" r:id="rId11"/>
    <sheet name="Fishery" sheetId="3" state="hidden" r:id="rId12"/>
  </sheets>
  <externalReferences>
    <externalReference r:id="rId13"/>
  </externalReferences>
  <definedNames>
    <definedName name="aLW">'[1]motor1(shrimp)'!$B$9</definedName>
    <definedName name="assesserr">'[1]motor1(shrimp)'!$B$33</definedName>
    <definedName name="assesserrTvi">'[1]motor2(Tvi)'!$B$25</definedName>
    <definedName name="B0Tvi">'[1]motor2(Tvi)'!$B$7</definedName>
    <definedName name="bLW">'[1]motor1(shrimp)'!$B$10</definedName>
    <definedName name="CostFArt">'[1]motor1(shrimp)'!$B$44</definedName>
    <definedName name="CostFInd">'[1]motor1(shrimp)'!$B$46</definedName>
    <definedName name="CostVArt">'[1]motor1(shrimp)'!$B$43</definedName>
    <definedName name="CostVInd">'[1]motor1(shrimp)'!$B$45</definedName>
    <definedName name="cvRec">'[1]motor1(shrimp)'!$B$16</definedName>
    <definedName name="K">'[1]motor1(shrimp)'!$B$6</definedName>
    <definedName name="KTvi">'[1]motor2(Tvi)'!$B$6</definedName>
    <definedName name="L50Art">'[1]motor1(shrimp)'!$B$30</definedName>
    <definedName name="L50ArtTvi">'[1]motor2(Tvi)'!$B$17</definedName>
    <definedName name="Lmax">'[1]motor1(shrimp)'!$B$5</definedName>
    <definedName name="LWRelationshipList" localSheetId="10">Selectivity!$C$27</definedName>
    <definedName name="M">'[1]motor1(shrimp)'!$B$20</definedName>
    <definedName name="OtherSppInd">'[1]motor1(shrimp)'!$B$40</definedName>
    <definedName name="priceTvi">'[1]motor2(Tvi)'!$B$28</definedName>
    <definedName name="PriSkgArta">'[1]motor1(shrimp)'!$B$36</definedName>
    <definedName name="PriSkgArtb">'[1]motor1(shrimp)'!$B$37</definedName>
    <definedName name="PriSkgInda">'[1]motor1(shrimp)'!$B$38</definedName>
    <definedName name="PriSkgIndb">'[1]motor1(shrimp)'!$B$39</definedName>
    <definedName name="procerrorTvi">'[1]motor2(Tvi)'!$B$8</definedName>
    <definedName name="qArtCV">'[1]motor1(shrimp)'!$B$27</definedName>
    <definedName name="qArtCVTvi">'[1]motor2(Tvi)'!$B$13</definedName>
    <definedName name="qArtinfl">'[1]motor1(shrimp)'!$B$28</definedName>
    <definedName name="qArtinflTvi">'[1]motor2(Tvi)'!$B$14</definedName>
    <definedName name="qArtTvi">'[1]motor2(Tvi)'!$B$12</definedName>
    <definedName name="qIndCV">'[1]motor1(shrimp)'!$B$22</definedName>
    <definedName name="qIndinfl">'[1]motor1(shrimp)'!$B$23</definedName>
    <definedName name="r_base">'[1]motor2(Tvi)'!$B$9</definedName>
    <definedName name="Rec">'[1]motor1(shrimp)'!$B$15</definedName>
    <definedName name="S50_">'[1]motor1(shrimp)'!$B$12</definedName>
    <definedName name="selFact">'[1]motor2(Tvi)'!$B$18</definedName>
    <definedName name="t0">'[1]motor1(shrimp)'!$B$7</definedName>
    <definedName name="tcArt">'[1]motor1(shrimp)'!$B$29</definedName>
    <definedName name="tcInd">'[1]motor1(shrimp)'!$B$24</definedName>
  </definedNames>
  <calcPr calcId="152511"/>
</workbook>
</file>

<file path=xl/calcChain.xml><?xml version="1.0" encoding="utf-8"?>
<calcChain xmlns="http://schemas.openxmlformats.org/spreadsheetml/2006/main">
  <c r="B5" i="1" l="1"/>
  <c r="F52" i="1" s="1"/>
  <c r="AJ4" i="1"/>
  <c r="AK4" i="1"/>
  <c r="B8" i="3"/>
  <c r="N76" i="2" s="1"/>
  <c r="B6" i="3"/>
  <c r="B5" i="3"/>
  <c r="I7" i="3"/>
  <c r="B7" i="3"/>
  <c r="AK6" i="1"/>
  <c r="AL6" i="1"/>
  <c r="BG30" i="1" s="1"/>
  <c r="AJ5" i="1"/>
  <c r="AK5" i="1"/>
  <c r="AM30" i="1" s="1"/>
  <c r="AL5" i="1"/>
  <c r="B14" i="3"/>
  <c r="U36" i="3" s="1"/>
  <c r="I8" i="3"/>
  <c r="C37" i="3" s="1"/>
  <c r="I9" i="3"/>
  <c r="I10" i="3"/>
  <c r="C87" i="3" s="1"/>
  <c r="C39" i="3"/>
  <c r="I11" i="3"/>
  <c r="I12" i="3"/>
  <c r="C89" i="3" s="1"/>
  <c r="I13" i="3"/>
  <c r="C126" i="3" s="1"/>
  <c r="I14" i="3"/>
  <c r="C43" i="3" s="1"/>
  <c r="I15" i="3"/>
  <c r="I16" i="3"/>
  <c r="C45" i="3" s="1"/>
  <c r="I17" i="3"/>
  <c r="I18" i="3"/>
  <c r="C49" i="3"/>
  <c r="C51" i="3"/>
  <c r="C53" i="3"/>
  <c r="C61" i="3"/>
  <c r="C63" i="3"/>
  <c r="C67" i="3"/>
  <c r="C71" i="3"/>
  <c r="C73" i="3"/>
  <c r="C75" i="3"/>
  <c r="C77" i="3"/>
  <c r="C83" i="3"/>
  <c r="C85" i="3"/>
  <c r="C95" i="3"/>
  <c r="C97" i="3"/>
  <c r="C107" i="3"/>
  <c r="C109" i="3"/>
  <c r="C117" i="3"/>
  <c r="C119" i="3"/>
  <c r="C121" i="3"/>
  <c r="C123" i="3"/>
  <c r="C127" i="3"/>
  <c r="C131" i="3"/>
  <c r="C133" i="3"/>
  <c r="C135" i="3"/>
  <c r="C139" i="3"/>
  <c r="C143" i="3"/>
  <c r="C145" i="3"/>
  <c r="C147" i="3"/>
  <c r="C151" i="3"/>
  <c r="C155" i="3"/>
  <c r="C157" i="3"/>
  <c r="C159" i="3"/>
  <c r="C162" i="3"/>
  <c r="C167" i="3"/>
  <c r="C169" i="3"/>
  <c r="C171" i="3"/>
  <c r="C173" i="3"/>
  <c r="C179" i="3"/>
  <c r="C181" i="3"/>
  <c r="C183" i="3"/>
  <c r="C191" i="3"/>
  <c r="C193" i="3"/>
  <c r="C195" i="3"/>
  <c r="C203" i="3"/>
  <c r="C205" i="3"/>
  <c r="C207" i="3"/>
  <c r="C210" i="3"/>
  <c r="C211" i="3"/>
  <c r="C213" i="3"/>
  <c r="C215" i="3"/>
  <c r="C217" i="3"/>
  <c r="C219" i="3"/>
  <c r="C227" i="3"/>
  <c r="C229" i="3"/>
  <c r="C231" i="3"/>
  <c r="C239" i="3"/>
  <c r="C241" i="3"/>
  <c r="C243" i="3"/>
  <c r="C251" i="3"/>
  <c r="C253" i="3"/>
  <c r="C255" i="3"/>
  <c r="C258" i="3"/>
  <c r="C261" i="3"/>
  <c r="C263" i="3"/>
  <c r="C265" i="3"/>
  <c r="C267" i="3"/>
  <c r="C269" i="3"/>
  <c r="C271" i="3"/>
  <c r="C275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C28" i="7"/>
  <c r="E19" i="3"/>
  <c r="J9" i="7"/>
  <c r="C6" i="8" s="1"/>
  <c r="E20" i="3"/>
  <c r="J10" i="7" s="1"/>
  <c r="C7" i="8" s="1"/>
  <c r="P16" i="3"/>
  <c r="E18" i="3"/>
  <c r="J8" i="7" s="1"/>
  <c r="C5" i="8" s="1"/>
  <c r="I24" i="7"/>
  <c r="H24" i="7"/>
  <c r="G24" i="7"/>
  <c r="F14" i="3"/>
  <c r="O11" i="3"/>
  <c r="B9" i="3"/>
  <c r="B15" i="3"/>
  <c r="BC30" i="1"/>
  <c r="BM30" i="1" s="1"/>
  <c r="AK30" i="1"/>
  <c r="AV30" i="1" s="1"/>
  <c r="T30" i="3"/>
  <c r="X30" i="1"/>
  <c r="AF30" i="1" s="1"/>
  <c r="O30" i="1"/>
  <c r="F42" i="2"/>
  <c r="BB42" i="2"/>
  <c r="BB43" i="2" s="1"/>
  <c r="BB44" i="2" s="1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O43" i="2"/>
  <c r="AN42" i="2"/>
  <c r="AM42" i="2"/>
  <c r="AL42" i="2"/>
  <c r="AL43" i="2"/>
  <c r="AK42" i="2"/>
  <c r="AJ42" i="2"/>
  <c r="AI42" i="2"/>
  <c r="AH42" i="2"/>
  <c r="AH43" i="2" s="1"/>
  <c r="AG42" i="2"/>
  <c r="AF42" i="2"/>
  <c r="AE42" i="2"/>
  <c r="AD42" i="2"/>
  <c r="AC42" i="2"/>
  <c r="AB42" i="2"/>
  <c r="AA42" i="2"/>
  <c r="Z42" i="2"/>
  <c r="Y42" i="2"/>
  <c r="X42" i="2"/>
  <c r="X43" i="2" s="1"/>
  <c r="W42" i="2"/>
  <c r="V42" i="2"/>
  <c r="U42" i="2"/>
  <c r="T42" i="2"/>
  <c r="S42" i="2"/>
  <c r="R42" i="2"/>
  <c r="Q42" i="2"/>
  <c r="Q43" i="2" s="1"/>
  <c r="P42" i="2"/>
  <c r="P43" i="2" s="1"/>
  <c r="O42" i="2"/>
  <c r="N42" i="2"/>
  <c r="N43" i="2"/>
  <c r="M42" i="2"/>
  <c r="L42" i="2"/>
  <c r="K42" i="2"/>
  <c r="J42" i="2"/>
  <c r="J43" i="2" s="1"/>
  <c r="I42" i="2"/>
  <c r="H42" i="2"/>
  <c r="G42" i="2"/>
  <c r="BB28" i="2"/>
  <c r="BA28" i="2"/>
  <c r="AZ28" i="2"/>
  <c r="AY28" i="2"/>
  <c r="AX28" i="2"/>
  <c r="AW28" i="2"/>
  <c r="AV28" i="2"/>
  <c r="AV29" i="2" s="1"/>
  <c r="AU28" i="2"/>
  <c r="AT28" i="2"/>
  <c r="AS28" i="2"/>
  <c r="AS29" i="2"/>
  <c r="AR28" i="2"/>
  <c r="AQ28" i="2"/>
  <c r="AP28" i="2"/>
  <c r="AO28" i="2"/>
  <c r="AO29" i="2" s="1"/>
  <c r="AN28" i="2"/>
  <c r="AM28" i="2"/>
  <c r="AL28" i="2"/>
  <c r="AK28" i="2"/>
  <c r="AJ28" i="2"/>
  <c r="AI28" i="2"/>
  <c r="AH28" i="2"/>
  <c r="AG28" i="2"/>
  <c r="AG29" i="2" s="1"/>
  <c r="AF28" i="2"/>
  <c r="AE28" i="2"/>
  <c r="AD28" i="2"/>
  <c r="AC28" i="2"/>
  <c r="AB28" i="2"/>
  <c r="AA28" i="2"/>
  <c r="Z28" i="2"/>
  <c r="Y28" i="2"/>
  <c r="X28" i="2"/>
  <c r="W28" i="2"/>
  <c r="V28" i="2"/>
  <c r="U28" i="2"/>
  <c r="U29" i="2" s="1"/>
  <c r="T28" i="2"/>
  <c r="S28" i="2"/>
  <c r="R28" i="2"/>
  <c r="Q28" i="2"/>
  <c r="P28" i="2"/>
  <c r="O28" i="2"/>
  <c r="N28" i="2"/>
  <c r="N29" i="2" s="1"/>
  <c r="M28" i="2"/>
  <c r="L28" i="2"/>
  <c r="K28" i="2"/>
  <c r="J28" i="2"/>
  <c r="I28" i="2"/>
  <c r="I29" i="2" s="1"/>
  <c r="H28" i="2"/>
  <c r="G28" i="2"/>
  <c r="G29" i="2" s="1"/>
  <c r="F28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P15" i="2" s="1"/>
  <c r="AO14" i="2"/>
  <c r="AN14" i="2"/>
  <c r="AM14" i="2"/>
  <c r="AM15" i="2"/>
  <c r="AL14" i="2"/>
  <c r="AK14" i="2"/>
  <c r="AJ14" i="2"/>
  <c r="AI14" i="2"/>
  <c r="AH14" i="2"/>
  <c r="AG14" i="2"/>
  <c r="AF14" i="2"/>
  <c r="AF15" i="2" s="1"/>
  <c r="AE14" i="2"/>
  <c r="AD14" i="2"/>
  <c r="AC14" i="2"/>
  <c r="AB14" i="2"/>
  <c r="AA14" i="2"/>
  <c r="Z14" i="2"/>
  <c r="Y14" i="2"/>
  <c r="X14" i="2"/>
  <c r="W14" i="2"/>
  <c r="V14" i="2"/>
  <c r="U14" i="2"/>
  <c r="U15" i="2" s="1"/>
  <c r="T14" i="2"/>
  <c r="S14" i="2"/>
  <c r="R14" i="2"/>
  <c r="Q14" i="2"/>
  <c r="P14" i="2"/>
  <c r="O14" i="2"/>
  <c r="N14" i="2"/>
  <c r="M14" i="2"/>
  <c r="L14" i="2"/>
  <c r="K14" i="2"/>
  <c r="J14" i="2"/>
  <c r="I14" i="2"/>
  <c r="I15" i="2" s="1"/>
  <c r="H14" i="2"/>
  <c r="G14" i="2"/>
  <c r="F14" i="2"/>
  <c r="Y19" i="1"/>
  <c r="X20" i="1"/>
  <c r="X19" i="1"/>
  <c r="I30" i="1"/>
  <c r="F32" i="3"/>
  <c r="F33" i="3"/>
  <c r="E32" i="3"/>
  <c r="E33" i="3"/>
  <c r="D32" i="3"/>
  <c r="D33" i="3"/>
  <c r="L78" i="2"/>
  <c r="M78" i="2"/>
  <c r="L79" i="2"/>
  <c r="M79" i="2"/>
  <c r="M77" i="2"/>
  <c r="L77" i="2"/>
  <c r="D49" i="2"/>
  <c r="D48" i="2"/>
  <c r="G40" i="2"/>
  <c r="H40" i="2" s="1"/>
  <c r="I40" i="2" s="1"/>
  <c r="J40" i="2" s="1"/>
  <c r="K40" i="2"/>
  <c r="L40" i="2"/>
  <c r="M40" i="2" s="1"/>
  <c r="N40" i="2" s="1"/>
  <c r="O40" i="2" s="1"/>
  <c r="P40" i="2" s="1"/>
  <c r="Q40" i="2" s="1"/>
  <c r="R40" i="2" s="1"/>
  <c r="S40" i="2" s="1"/>
  <c r="T40" i="2" s="1"/>
  <c r="U40" i="2" s="1"/>
  <c r="G26" i="2"/>
  <c r="H26" i="2" s="1"/>
  <c r="I26" i="2"/>
  <c r="J26" i="2"/>
  <c r="G12" i="2"/>
  <c r="H12" i="2" s="1"/>
  <c r="I12" i="2"/>
  <c r="J12" i="2" s="1"/>
  <c r="K12" i="2" s="1"/>
  <c r="F38" i="2"/>
  <c r="F39" i="2"/>
  <c r="F41" i="2"/>
  <c r="G38" i="2"/>
  <c r="G39" i="2" s="1"/>
  <c r="G41" i="2"/>
  <c r="H38" i="2"/>
  <c r="H39" i="2" s="1"/>
  <c r="H41" i="2" s="1"/>
  <c r="I38" i="2"/>
  <c r="I39" i="2"/>
  <c r="I41" i="2" s="1"/>
  <c r="J38" i="2"/>
  <c r="J39" i="2"/>
  <c r="J41" i="2" s="1"/>
  <c r="K38" i="2"/>
  <c r="K39" i="2" s="1"/>
  <c r="K41" i="2" s="1"/>
  <c r="L38" i="2"/>
  <c r="M38" i="2"/>
  <c r="M39" i="2" s="1"/>
  <c r="M41" i="2"/>
  <c r="N38" i="2"/>
  <c r="N39" i="2" s="1"/>
  <c r="O38" i="2"/>
  <c r="O39" i="2" s="1"/>
  <c r="O41" i="2" s="1"/>
  <c r="P38" i="2"/>
  <c r="P39" i="2"/>
  <c r="P41" i="2" s="1"/>
  <c r="Q38" i="2"/>
  <c r="Q39" i="2" s="1"/>
  <c r="Q41" i="2"/>
  <c r="R38" i="2"/>
  <c r="R39" i="2" s="1"/>
  <c r="S38" i="2"/>
  <c r="S39" i="2"/>
  <c r="S41" i="2"/>
  <c r="T38" i="2"/>
  <c r="U38" i="2"/>
  <c r="U39" i="2"/>
  <c r="V38" i="2"/>
  <c r="V39" i="2" s="1"/>
  <c r="W38" i="2"/>
  <c r="W39" i="2" s="1"/>
  <c r="X38" i="2"/>
  <c r="X39" i="2" s="1"/>
  <c r="Y38" i="2"/>
  <c r="Y39" i="2"/>
  <c r="Z38" i="2"/>
  <c r="Z43" i="2" s="1"/>
  <c r="Z39" i="2"/>
  <c r="AA38" i="2"/>
  <c r="AA39" i="2" s="1"/>
  <c r="AB38" i="2"/>
  <c r="AC38" i="2"/>
  <c r="AC39" i="2" s="1"/>
  <c r="AD38" i="2"/>
  <c r="AD39" i="2"/>
  <c r="AE38" i="2"/>
  <c r="AE39" i="2"/>
  <c r="AF38" i="2"/>
  <c r="AF39" i="2" s="1"/>
  <c r="AG38" i="2"/>
  <c r="AG39" i="2"/>
  <c r="AH38" i="2"/>
  <c r="AH39" i="2" s="1"/>
  <c r="AI38" i="2"/>
  <c r="AJ38" i="2"/>
  <c r="AJ39" i="2" s="1"/>
  <c r="AK38" i="2"/>
  <c r="AK39" i="2"/>
  <c r="AL38" i="2"/>
  <c r="AL39" i="2"/>
  <c r="AM38" i="2"/>
  <c r="AM39" i="2" s="1"/>
  <c r="AN38" i="2"/>
  <c r="AN39" i="2"/>
  <c r="AO38" i="2"/>
  <c r="AO39" i="2" s="1"/>
  <c r="AP38" i="2"/>
  <c r="AP39" i="2"/>
  <c r="AQ38" i="2"/>
  <c r="AQ39" i="2" s="1"/>
  <c r="AR38" i="2"/>
  <c r="AS38" i="2"/>
  <c r="AS39" i="2" s="1"/>
  <c r="AT38" i="2"/>
  <c r="AT39" i="2" s="1"/>
  <c r="AU38" i="2"/>
  <c r="AU39" i="2"/>
  <c r="AV38" i="2"/>
  <c r="AW38" i="2"/>
  <c r="AW39" i="2" s="1"/>
  <c r="AX38" i="2"/>
  <c r="AX43" i="2" s="1"/>
  <c r="AX39" i="2"/>
  <c r="AY38" i="2"/>
  <c r="AZ38" i="2"/>
  <c r="BA38" i="2"/>
  <c r="BA39" i="2" s="1"/>
  <c r="BB38" i="2"/>
  <c r="BB39" i="2"/>
  <c r="F24" i="2"/>
  <c r="F25" i="2" s="1"/>
  <c r="F27" i="2"/>
  <c r="G24" i="2"/>
  <c r="G25" i="2" s="1"/>
  <c r="G27" i="2" s="1"/>
  <c r="H24" i="2"/>
  <c r="H25" i="2"/>
  <c r="H27" i="2" s="1"/>
  <c r="I24" i="2"/>
  <c r="I25" i="2"/>
  <c r="I27" i="2" s="1"/>
  <c r="J24" i="2"/>
  <c r="J25" i="2" s="1"/>
  <c r="K24" i="2"/>
  <c r="K25" i="2" s="1"/>
  <c r="L24" i="2"/>
  <c r="L29" i="2"/>
  <c r="M24" i="2"/>
  <c r="N24" i="2"/>
  <c r="N25" i="2"/>
  <c r="O24" i="2"/>
  <c r="O25" i="2" s="1"/>
  <c r="P24" i="2"/>
  <c r="P25" i="2" s="1"/>
  <c r="Q24" i="2"/>
  <c r="Q25" i="2" s="1"/>
  <c r="R24" i="2"/>
  <c r="R25" i="2"/>
  <c r="S24" i="2"/>
  <c r="S25" i="2" s="1"/>
  <c r="T24" i="2"/>
  <c r="T29" i="2"/>
  <c r="U24" i="2"/>
  <c r="U25" i="2" s="1"/>
  <c r="V24" i="2"/>
  <c r="V25" i="2"/>
  <c r="W24" i="2"/>
  <c r="W25" i="2" s="1"/>
  <c r="X24" i="2"/>
  <c r="X25" i="2" s="1"/>
  <c r="Y24" i="2"/>
  <c r="Y25" i="2" s="1"/>
  <c r="Z24" i="2"/>
  <c r="Z25" i="2" s="1"/>
  <c r="AA24" i="2"/>
  <c r="AA25" i="2" s="1"/>
  <c r="AB24" i="2"/>
  <c r="AB29" i="2"/>
  <c r="AC24" i="2"/>
  <c r="AC25" i="2" s="1"/>
  <c r="AD24" i="2"/>
  <c r="AD25" i="2"/>
  <c r="AE24" i="2"/>
  <c r="AF24" i="2"/>
  <c r="AG24" i="2"/>
  <c r="AG25" i="2"/>
  <c r="AH24" i="2"/>
  <c r="AH25" i="2" s="1"/>
  <c r="AI24" i="2"/>
  <c r="AI25" i="2"/>
  <c r="AJ24" i="2"/>
  <c r="AJ29" i="2" s="1"/>
  <c r="AK24" i="2"/>
  <c r="AK29" i="2" s="1"/>
  <c r="AK25" i="2"/>
  <c r="AL24" i="2"/>
  <c r="AM24" i="2"/>
  <c r="AM25" i="2"/>
  <c r="AN24" i="2"/>
  <c r="AO24" i="2"/>
  <c r="AO25" i="2"/>
  <c r="AP24" i="2"/>
  <c r="AQ24" i="2"/>
  <c r="AQ25" i="2"/>
  <c r="AR24" i="2"/>
  <c r="AS24" i="2"/>
  <c r="AS25" i="2"/>
  <c r="AT24" i="2"/>
  <c r="AU24" i="2"/>
  <c r="AU25" i="2"/>
  <c r="AV24" i="2"/>
  <c r="AV25" i="2" s="1"/>
  <c r="AW24" i="2"/>
  <c r="AW25" i="2"/>
  <c r="AX24" i="2"/>
  <c r="AY24" i="2"/>
  <c r="AY25" i="2"/>
  <c r="AZ24" i="2"/>
  <c r="AZ25" i="2" s="1"/>
  <c r="BA24" i="2"/>
  <c r="BA25" i="2"/>
  <c r="BB24" i="2"/>
  <c r="BB25" i="2" s="1"/>
  <c r="U11" i="2"/>
  <c r="AA11" i="2"/>
  <c r="AE11" i="2"/>
  <c r="AU11" i="2"/>
  <c r="AA10" i="2"/>
  <c r="AB10" i="2"/>
  <c r="AC10" i="2"/>
  <c r="AC15" i="2" s="1"/>
  <c r="AD10" i="2"/>
  <c r="AE10" i="2"/>
  <c r="AE15" i="2" s="1"/>
  <c r="AF10" i="2"/>
  <c r="AF11" i="2"/>
  <c r="AG10" i="2"/>
  <c r="AG11" i="2" s="1"/>
  <c r="AH10" i="2"/>
  <c r="AI10" i="2"/>
  <c r="AJ10" i="2"/>
  <c r="AK10" i="2"/>
  <c r="AK15" i="2" s="1"/>
  <c r="AK11" i="2"/>
  <c r="AL10" i="2"/>
  <c r="AL11" i="2" s="1"/>
  <c r="AM10" i="2"/>
  <c r="AM11" i="2" s="1"/>
  <c r="AN10" i="2"/>
  <c r="AN11" i="2"/>
  <c r="AO10" i="2"/>
  <c r="AO11" i="2" s="1"/>
  <c r="AP10" i="2"/>
  <c r="AP11" i="2"/>
  <c r="AQ10" i="2"/>
  <c r="AR10" i="2"/>
  <c r="AS10" i="2"/>
  <c r="AS15" i="2" s="1"/>
  <c r="AS11" i="2"/>
  <c r="AT10" i="2"/>
  <c r="AT11" i="2" s="1"/>
  <c r="AU10" i="2"/>
  <c r="AV10" i="2"/>
  <c r="AV11" i="2" s="1"/>
  <c r="AW10" i="2"/>
  <c r="AW11" i="2" s="1"/>
  <c r="AX10" i="2"/>
  <c r="AX11" i="2"/>
  <c r="AY10" i="2"/>
  <c r="AZ10" i="2"/>
  <c r="BA10" i="2"/>
  <c r="BA11" i="2" s="1"/>
  <c r="BA15" i="2"/>
  <c r="BB10" i="2"/>
  <c r="BB11" i="2" s="1"/>
  <c r="N10" i="2"/>
  <c r="N11" i="2"/>
  <c r="O10" i="2"/>
  <c r="O11" i="2"/>
  <c r="P10" i="2"/>
  <c r="Q10" i="2"/>
  <c r="Q11" i="2"/>
  <c r="R10" i="2"/>
  <c r="R11" i="2" s="1"/>
  <c r="S10" i="2"/>
  <c r="S11" i="2"/>
  <c r="T10" i="2"/>
  <c r="U10" i="2"/>
  <c r="V10" i="2"/>
  <c r="V15" i="2" s="1"/>
  <c r="V11" i="2"/>
  <c r="W10" i="2"/>
  <c r="W11" i="2" s="1"/>
  <c r="X10" i="2"/>
  <c r="Y10" i="2"/>
  <c r="Y11" i="2" s="1"/>
  <c r="Z10" i="2"/>
  <c r="Z15" i="2" s="1"/>
  <c r="Z11" i="2"/>
  <c r="G10" i="2"/>
  <c r="G11" i="2"/>
  <c r="G13" i="2"/>
  <c r="H10" i="2"/>
  <c r="H11" i="2" s="1"/>
  <c r="H13" i="2" s="1"/>
  <c r="I10" i="2"/>
  <c r="I11" i="2"/>
  <c r="I13" i="2" s="1"/>
  <c r="J10" i="2"/>
  <c r="J11" i="2"/>
  <c r="J13" i="2" s="1"/>
  <c r="K10" i="2"/>
  <c r="K11" i="2"/>
  <c r="L10" i="2"/>
  <c r="M10" i="2"/>
  <c r="M15" i="2" s="1"/>
  <c r="M11" i="2"/>
  <c r="F10" i="2"/>
  <c r="F11" i="2" s="1"/>
  <c r="F13" i="2" s="1"/>
  <c r="D30" i="1"/>
  <c r="D31" i="1"/>
  <c r="D32" i="1"/>
  <c r="E32" i="1" s="1"/>
  <c r="D33" i="1"/>
  <c r="D34" i="1"/>
  <c r="D35" i="1"/>
  <c r="D36" i="1"/>
  <c r="E36" i="1" s="1"/>
  <c r="D37" i="1"/>
  <c r="E37" i="1"/>
  <c r="D38" i="1"/>
  <c r="E38" i="1" s="1"/>
  <c r="D39" i="1"/>
  <c r="E39" i="1" s="1"/>
  <c r="D40" i="1"/>
  <c r="D41" i="1"/>
  <c r="E41" i="1"/>
  <c r="D42" i="1"/>
  <c r="E42" i="1" s="1"/>
  <c r="D43" i="1"/>
  <c r="D44" i="1"/>
  <c r="D45" i="1"/>
  <c r="E45" i="1"/>
  <c r="D46" i="1"/>
  <c r="D47" i="1"/>
  <c r="D48" i="1"/>
  <c r="E48" i="1" s="1"/>
  <c r="D49" i="1"/>
  <c r="E49" i="1" s="1"/>
  <c r="D50" i="1"/>
  <c r="D51" i="1"/>
  <c r="E51" i="1" s="1"/>
  <c r="D52" i="1"/>
  <c r="D53" i="1"/>
  <c r="E53" i="1"/>
  <c r="D54" i="1"/>
  <c r="E54" i="1" s="1"/>
  <c r="D55" i="1"/>
  <c r="E55" i="1" s="1"/>
  <c r="D56" i="1"/>
  <c r="D57" i="1"/>
  <c r="E57" i="1"/>
  <c r="D58" i="1"/>
  <c r="D59" i="1"/>
  <c r="D60" i="1"/>
  <c r="D61" i="1"/>
  <c r="E61" i="1" s="1"/>
  <c r="D62" i="1"/>
  <c r="D63" i="1"/>
  <c r="D64" i="1"/>
  <c r="E64" i="1" s="1"/>
  <c r="D65" i="1"/>
  <c r="E65" i="1" s="1"/>
  <c r="D66" i="1"/>
  <c r="D67" i="1"/>
  <c r="D68" i="1"/>
  <c r="E68" i="1" s="1"/>
  <c r="D69" i="1"/>
  <c r="E69" i="1"/>
  <c r="D70" i="1"/>
  <c r="E70" i="1" s="1"/>
  <c r="D71" i="1"/>
  <c r="E71" i="1" s="1"/>
  <c r="D72" i="1"/>
  <c r="D73" i="1"/>
  <c r="E73" i="1"/>
  <c r="D74" i="1"/>
  <c r="E74" i="1" s="1"/>
  <c r="D75" i="1"/>
  <c r="D76" i="1"/>
  <c r="D77" i="1"/>
  <c r="E77" i="1"/>
  <c r="D78" i="1"/>
  <c r="D79" i="1"/>
  <c r="D80" i="1"/>
  <c r="E80" i="1" s="1"/>
  <c r="D81" i="1"/>
  <c r="E81" i="1" s="1"/>
  <c r="D82" i="1"/>
  <c r="D83" i="1"/>
  <c r="E83" i="1" s="1"/>
  <c r="D84" i="1"/>
  <c r="D85" i="1"/>
  <c r="E85" i="1"/>
  <c r="D86" i="1"/>
  <c r="E86" i="1" s="1"/>
  <c r="D87" i="1"/>
  <c r="E87" i="1" s="1"/>
  <c r="D88" i="1"/>
  <c r="D89" i="1"/>
  <c r="E89" i="1"/>
  <c r="D90" i="1"/>
  <c r="D91" i="1"/>
  <c r="D92" i="1"/>
  <c r="D93" i="1"/>
  <c r="E93" i="1" s="1"/>
  <c r="D94" i="1"/>
  <c r="D95" i="1"/>
  <c r="D96" i="1"/>
  <c r="E96" i="1" s="1"/>
  <c r="D97" i="1"/>
  <c r="E97" i="1" s="1"/>
  <c r="D98" i="1"/>
  <c r="D99" i="1"/>
  <c r="D100" i="1"/>
  <c r="E100" i="1" s="1"/>
  <c r="D101" i="1"/>
  <c r="E101" i="1"/>
  <c r="D102" i="1"/>
  <c r="E102" i="1" s="1"/>
  <c r="D103" i="1"/>
  <c r="E103" i="1" s="1"/>
  <c r="D104" i="1"/>
  <c r="D105" i="1"/>
  <c r="E105" i="1"/>
  <c r="D106" i="1"/>
  <c r="E106" i="1" s="1"/>
  <c r="D107" i="1"/>
  <c r="D108" i="1"/>
  <c r="D109" i="1"/>
  <c r="E109" i="1"/>
  <c r="D110" i="1"/>
  <c r="D111" i="1"/>
  <c r="D112" i="1"/>
  <c r="E112" i="1" s="1"/>
  <c r="D113" i="1"/>
  <c r="E113" i="1" s="1"/>
  <c r="D114" i="1"/>
  <c r="D115" i="1"/>
  <c r="E115" i="1" s="1"/>
  <c r="D116" i="1"/>
  <c r="D117" i="1"/>
  <c r="E117" i="1"/>
  <c r="D118" i="1"/>
  <c r="E118" i="1" s="1"/>
  <c r="D119" i="1"/>
  <c r="E119" i="1" s="1"/>
  <c r="D120" i="1"/>
  <c r="D121" i="1"/>
  <c r="E121" i="1"/>
  <c r="D122" i="1"/>
  <c r="D123" i="1"/>
  <c r="D124" i="1"/>
  <c r="D125" i="1"/>
  <c r="E125" i="1" s="1"/>
  <c r="D126" i="1"/>
  <c r="D127" i="1"/>
  <c r="D128" i="1"/>
  <c r="E128" i="1" s="1"/>
  <c r="D129" i="1"/>
  <c r="E129" i="1" s="1"/>
  <c r="D130" i="1"/>
  <c r="D131" i="1"/>
  <c r="D132" i="1"/>
  <c r="E132" i="1" s="1"/>
  <c r="D133" i="1"/>
  <c r="E133" i="1"/>
  <c r="D134" i="1"/>
  <c r="E134" i="1" s="1"/>
  <c r="D135" i="1"/>
  <c r="E135" i="1" s="1"/>
  <c r="D136" i="1"/>
  <c r="D137" i="1"/>
  <c r="E137" i="1"/>
  <c r="D138" i="1"/>
  <c r="E138" i="1" s="1"/>
  <c r="D139" i="1"/>
  <c r="D140" i="1"/>
  <c r="D141" i="1"/>
  <c r="E141" i="1"/>
  <c r="D142" i="1"/>
  <c r="D143" i="1"/>
  <c r="D144" i="1"/>
  <c r="E144" i="1" s="1"/>
  <c r="D145" i="1"/>
  <c r="E145" i="1" s="1"/>
  <c r="D146" i="1"/>
  <c r="D147" i="1"/>
  <c r="E147" i="1" s="1"/>
  <c r="D148" i="1"/>
  <c r="D149" i="1"/>
  <c r="E149" i="1"/>
  <c r="D150" i="1"/>
  <c r="E150" i="1" s="1"/>
  <c r="D151" i="1"/>
  <c r="E151" i="1" s="1"/>
  <c r="D152" i="1"/>
  <c r="D153" i="1"/>
  <c r="E153" i="1"/>
  <c r="D154" i="1"/>
  <c r="D155" i="1"/>
  <c r="D156" i="1"/>
  <c r="D157" i="1"/>
  <c r="E157" i="1" s="1"/>
  <c r="D158" i="1"/>
  <c r="D159" i="1"/>
  <c r="D160" i="1"/>
  <c r="E160" i="1" s="1"/>
  <c r="D161" i="1"/>
  <c r="E161" i="1" s="1"/>
  <c r="D162" i="1"/>
  <c r="D163" i="1"/>
  <c r="D164" i="1"/>
  <c r="E164" i="1" s="1"/>
  <c r="D165" i="1"/>
  <c r="E165" i="1"/>
  <c r="D166" i="1"/>
  <c r="E166" i="1" s="1"/>
  <c r="D167" i="1"/>
  <c r="E167" i="1" s="1"/>
  <c r="D168" i="1"/>
  <c r="D169" i="1"/>
  <c r="E169" i="1"/>
  <c r="D170" i="1"/>
  <c r="E170" i="1" s="1"/>
  <c r="D171" i="1"/>
  <c r="D172" i="1"/>
  <c r="D173" i="1"/>
  <c r="E173" i="1"/>
  <c r="D174" i="1"/>
  <c r="D175" i="1"/>
  <c r="D176" i="1"/>
  <c r="E176" i="1" s="1"/>
  <c r="D177" i="1"/>
  <c r="E177" i="1" s="1"/>
  <c r="D178" i="1"/>
  <c r="D179" i="1"/>
  <c r="E179" i="1" s="1"/>
  <c r="D180" i="1"/>
  <c r="D181" i="1"/>
  <c r="E181" i="1"/>
  <c r="D182" i="1"/>
  <c r="E182" i="1" s="1"/>
  <c r="D183" i="1"/>
  <c r="E183" i="1" s="1"/>
  <c r="D184" i="1"/>
  <c r="D185" i="1"/>
  <c r="E185" i="1"/>
  <c r="D186" i="1"/>
  <c r="D187" i="1"/>
  <c r="D188" i="1"/>
  <c r="D189" i="1"/>
  <c r="E189" i="1" s="1"/>
  <c r="D190" i="1"/>
  <c r="D191" i="1"/>
  <c r="D192" i="1"/>
  <c r="E192" i="1" s="1"/>
  <c r="D193" i="1"/>
  <c r="E193" i="1" s="1"/>
  <c r="D194" i="1"/>
  <c r="D195" i="1"/>
  <c r="D196" i="1"/>
  <c r="E196" i="1" s="1"/>
  <c r="D197" i="1"/>
  <c r="E197" i="1"/>
  <c r="D198" i="1"/>
  <c r="E198" i="1" s="1"/>
  <c r="D199" i="1"/>
  <c r="E199" i="1" s="1"/>
  <c r="D200" i="1"/>
  <c r="D201" i="1"/>
  <c r="E201" i="1"/>
  <c r="D202" i="1"/>
  <c r="E202" i="1" s="1"/>
  <c r="D203" i="1"/>
  <c r="D204" i="1"/>
  <c r="D205" i="1"/>
  <c r="E205" i="1"/>
  <c r="D206" i="1"/>
  <c r="D207" i="1"/>
  <c r="D208" i="1"/>
  <c r="E208" i="1" s="1"/>
  <c r="D209" i="1"/>
  <c r="E209" i="1" s="1"/>
  <c r="D210" i="1"/>
  <c r="D211" i="1"/>
  <c r="E211" i="1" s="1"/>
  <c r="D212" i="1"/>
  <c r="D213" i="1"/>
  <c r="E213" i="1"/>
  <c r="D214" i="1"/>
  <c r="E214" i="1" s="1"/>
  <c r="D215" i="1"/>
  <c r="E215" i="1" s="1"/>
  <c r="D216" i="1"/>
  <c r="D217" i="1"/>
  <c r="E217" i="1"/>
  <c r="D218" i="1"/>
  <c r="D219" i="1"/>
  <c r="D220" i="1"/>
  <c r="D221" i="1"/>
  <c r="E221" i="1" s="1"/>
  <c r="D222" i="1"/>
  <c r="D223" i="1"/>
  <c r="D224" i="1"/>
  <c r="E224" i="1" s="1"/>
  <c r="D225" i="1"/>
  <c r="E225" i="1" s="1"/>
  <c r="D226" i="1"/>
  <c r="D227" i="1"/>
  <c r="D228" i="1"/>
  <c r="E228" i="1" s="1"/>
  <c r="D229" i="1"/>
  <c r="E229" i="1"/>
  <c r="D230" i="1"/>
  <c r="E230" i="1" s="1"/>
  <c r="D231" i="1"/>
  <c r="E231" i="1" s="1"/>
  <c r="D232" i="1"/>
  <c r="D233" i="1"/>
  <c r="E233" i="1"/>
  <c r="D234" i="1"/>
  <c r="E234" i="1" s="1"/>
  <c r="D235" i="1"/>
  <c r="D236" i="1"/>
  <c r="D237" i="1"/>
  <c r="E237" i="1"/>
  <c r="D238" i="1"/>
  <c r="D239" i="1"/>
  <c r="D240" i="1"/>
  <c r="E240" i="1" s="1"/>
  <c r="D241" i="1"/>
  <c r="E241" i="1" s="1"/>
  <c r="D242" i="1"/>
  <c r="D243" i="1"/>
  <c r="E243" i="1" s="1"/>
  <c r="D244" i="1"/>
  <c r="D245" i="1"/>
  <c r="E245" i="1"/>
  <c r="D246" i="1"/>
  <c r="E246" i="1" s="1"/>
  <c r="D247" i="1"/>
  <c r="E247" i="1" s="1"/>
  <c r="D248" i="1"/>
  <c r="D249" i="1"/>
  <c r="E249" i="1"/>
  <c r="D250" i="1"/>
  <c r="D251" i="1"/>
  <c r="D252" i="1"/>
  <c r="D253" i="1"/>
  <c r="E253" i="1" s="1"/>
  <c r="D254" i="1"/>
  <c r="D255" i="1"/>
  <c r="D256" i="1"/>
  <c r="E256" i="1" s="1"/>
  <c r="D257" i="1"/>
  <c r="E257" i="1" s="1"/>
  <c r="D258" i="1"/>
  <c r="D259" i="1"/>
  <c r="D260" i="1"/>
  <c r="E260" i="1" s="1"/>
  <c r="D261" i="1"/>
  <c r="E261" i="1"/>
  <c r="D262" i="1"/>
  <c r="E262" i="1" s="1"/>
  <c r="D263" i="1"/>
  <c r="E263" i="1" s="1"/>
  <c r="D264" i="1"/>
  <c r="D265" i="1"/>
  <c r="E265" i="1"/>
  <c r="D266" i="1"/>
  <c r="E266" i="1" s="1"/>
  <c r="D267" i="1"/>
  <c r="D268" i="1"/>
  <c r="AI30" i="1"/>
  <c r="D269" i="1"/>
  <c r="E269" i="1" s="1"/>
  <c r="E30" i="1"/>
  <c r="E31" i="1"/>
  <c r="E34" i="1"/>
  <c r="E35" i="1"/>
  <c r="E40" i="1"/>
  <c r="E43" i="1"/>
  <c r="E44" i="1"/>
  <c r="E46" i="1"/>
  <c r="E47" i="1"/>
  <c r="E50" i="1"/>
  <c r="E52" i="1"/>
  <c r="E56" i="1"/>
  <c r="E58" i="1"/>
  <c r="E59" i="1"/>
  <c r="E60" i="1"/>
  <c r="E62" i="1"/>
  <c r="E63" i="1"/>
  <c r="E66" i="1"/>
  <c r="E67" i="1"/>
  <c r="E72" i="1"/>
  <c r="E75" i="1"/>
  <c r="E76" i="1"/>
  <c r="E78" i="1"/>
  <c r="E79" i="1"/>
  <c r="E82" i="1"/>
  <c r="E84" i="1"/>
  <c r="E88" i="1"/>
  <c r="E90" i="1"/>
  <c r="E91" i="1"/>
  <c r="E92" i="1"/>
  <c r="E94" i="1"/>
  <c r="E95" i="1"/>
  <c r="E98" i="1"/>
  <c r="E99" i="1"/>
  <c r="E104" i="1"/>
  <c r="E107" i="1"/>
  <c r="E108" i="1"/>
  <c r="E110" i="1"/>
  <c r="E111" i="1"/>
  <c r="E114" i="1"/>
  <c r="E116" i="1"/>
  <c r="E120" i="1"/>
  <c r="E122" i="1"/>
  <c r="E123" i="1"/>
  <c r="E124" i="1"/>
  <c r="E126" i="1"/>
  <c r="E127" i="1"/>
  <c r="E130" i="1"/>
  <c r="E131" i="1"/>
  <c r="E136" i="1"/>
  <c r="E139" i="1"/>
  <c r="E140" i="1"/>
  <c r="E142" i="1"/>
  <c r="E143" i="1"/>
  <c r="E146" i="1"/>
  <c r="E148" i="1"/>
  <c r="E152" i="1"/>
  <c r="E154" i="1"/>
  <c r="E155" i="1"/>
  <c r="E156" i="1"/>
  <c r="E158" i="1"/>
  <c r="E159" i="1"/>
  <c r="E162" i="1"/>
  <c r="E163" i="1"/>
  <c r="E168" i="1"/>
  <c r="E171" i="1"/>
  <c r="E172" i="1"/>
  <c r="E174" i="1"/>
  <c r="E175" i="1"/>
  <c r="E178" i="1"/>
  <c r="E180" i="1"/>
  <c r="E184" i="1"/>
  <c r="E186" i="1"/>
  <c r="E187" i="1"/>
  <c r="E188" i="1"/>
  <c r="E190" i="1"/>
  <c r="E191" i="1"/>
  <c r="E194" i="1"/>
  <c r="E195" i="1"/>
  <c r="E200" i="1"/>
  <c r="E203" i="1"/>
  <c r="E204" i="1"/>
  <c r="E206" i="1"/>
  <c r="E207" i="1"/>
  <c r="E210" i="1"/>
  <c r="E212" i="1"/>
  <c r="E216" i="1"/>
  <c r="E218" i="1"/>
  <c r="E219" i="1"/>
  <c r="E220" i="1"/>
  <c r="E222" i="1"/>
  <c r="E223" i="1"/>
  <c r="E226" i="1"/>
  <c r="E227" i="1"/>
  <c r="E232" i="1"/>
  <c r="E235" i="1"/>
  <c r="E236" i="1"/>
  <c r="E238" i="1"/>
  <c r="E239" i="1"/>
  <c r="E242" i="1"/>
  <c r="E244" i="1"/>
  <c r="E248" i="1"/>
  <c r="E250" i="1"/>
  <c r="E251" i="1"/>
  <c r="E252" i="1"/>
  <c r="E254" i="1"/>
  <c r="E255" i="1"/>
  <c r="E258" i="1"/>
  <c r="E259" i="1"/>
  <c r="E264" i="1"/>
  <c r="E267" i="1"/>
  <c r="E268" i="1"/>
  <c r="C30" i="1"/>
  <c r="C31" i="1"/>
  <c r="F31" i="1" s="1"/>
  <c r="C32" i="1"/>
  <c r="C33" i="1"/>
  <c r="C34" i="1"/>
  <c r="F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F108" i="1" s="1"/>
  <c r="C109" i="1"/>
  <c r="C110" i="1"/>
  <c r="C111" i="1"/>
  <c r="C112" i="1"/>
  <c r="F112" i="1" s="1"/>
  <c r="C113" i="1"/>
  <c r="C114" i="1"/>
  <c r="C115" i="1"/>
  <c r="C116" i="1"/>
  <c r="C117" i="1"/>
  <c r="C118" i="1"/>
  <c r="C119" i="1"/>
  <c r="C120" i="1"/>
  <c r="C121" i="1"/>
  <c r="C122" i="1"/>
  <c r="C123" i="1"/>
  <c r="C124" i="1"/>
  <c r="F124" i="1" s="1"/>
  <c r="C125" i="1"/>
  <c r="C126" i="1"/>
  <c r="C127" i="1"/>
  <c r="C128" i="1"/>
  <c r="F128" i="1" s="1"/>
  <c r="C129" i="1"/>
  <c r="C130" i="1"/>
  <c r="C131" i="1"/>
  <c r="F131" i="1" s="1"/>
  <c r="C132" i="1"/>
  <c r="C133" i="1"/>
  <c r="C134" i="1"/>
  <c r="C135" i="1"/>
  <c r="F135" i="1" s="1"/>
  <c r="C136" i="1"/>
  <c r="C137" i="1"/>
  <c r="C138" i="1"/>
  <c r="C139" i="1"/>
  <c r="C140" i="1"/>
  <c r="F140" i="1" s="1"/>
  <c r="C141" i="1"/>
  <c r="C142" i="1"/>
  <c r="C143" i="1"/>
  <c r="F143" i="1" s="1"/>
  <c r="C144" i="1"/>
  <c r="F144" i="1" s="1"/>
  <c r="C145" i="1"/>
  <c r="C146" i="1"/>
  <c r="F146" i="1"/>
  <c r="C147" i="1"/>
  <c r="F147" i="1" s="1"/>
  <c r="C148" i="1"/>
  <c r="C149" i="1"/>
  <c r="C150" i="1"/>
  <c r="F150" i="1" s="1"/>
  <c r="C151" i="1"/>
  <c r="F151" i="1" s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F184" i="1" s="1"/>
  <c r="C185" i="1"/>
  <c r="C186" i="1"/>
  <c r="C187" i="1"/>
  <c r="C188" i="1"/>
  <c r="F188" i="1" s="1"/>
  <c r="C189" i="1"/>
  <c r="C190" i="1"/>
  <c r="C191" i="1"/>
  <c r="F191" i="1" s="1"/>
  <c r="C192" i="1"/>
  <c r="F192" i="1" s="1"/>
  <c r="C193" i="1"/>
  <c r="C194" i="1"/>
  <c r="F194" i="1"/>
  <c r="C195" i="1"/>
  <c r="F195" i="1" s="1"/>
  <c r="C196" i="1"/>
  <c r="C197" i="1"/>
  <c r="C198" i="1"/>
  <c r="F198" i="1"/>
  <c r="C199" i="1"/>
  <c r="C200" i="1"/>
  <c r="C201" i="1"/>
  <c r="F201" i="1" s="1"/>
  <c r="C202" i="1"/>
  <c r="C203" i="1"/>
  <c r="C204" i="1"/>
  <c r="C205" i="1"/>
  <c r="F205" i="1" s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L25" i="1"/>
  <c r="J17" i="1"/>
  <c r="AZ11" i="2"/>
  <c r="AZ15" i="2"/>
  <c r="AR15" i="2"/>
  <c r="AR11" i="2"/>
  <c r="AJ11" i="2"/>
  <c r="AJ15" i="2"/>
  <c r="U43" i="2"/>
  <c r="BA43" i="2"/>
  <c r="AZ43" i="2"/>
  <c r="AZ39" i="2"/>
  <c r="AR43" i="2"/>
  <c r="AR39" i="2"/>
  <c r="K29" i="2"/>
  <c r="AH11" i="2"/>
  <c r="AH15" i="2"/>
  <c r="AD11" i="2"/>
  <c r="AD15" i="2"/>
  <c r="AL25" i="2"/>
  <c r="AL29" i="2"/>
  <c r="AX15" i="2"/>
  <c r="V29" i="2"/>
  <c r="AD29" i="2"/>
  <c r="AH29" i="2"/>
  <c r="AZ29" i="2"/>
  <c r="AF43" i="2"/>
  <c r="AJ43" i="2"/>
  <c r="AV15" i="2"/>
  <c r="R41" i="2"/>
  <c r="T43" i="2"/>
  <c r="T39" i="2"/>
  <c r="T41" i="2"/>
  <c r="L43" i="2"/>
  <c r="L39" i="2"/>
  <c r="L41" i="2" s="1"/>
  <c r="P30" i="1"/>
  <c r="J30" i="1" s="1"/>
  <c r="AN15" i="2"/>
  <c r="E33" i="1"/>
  <c r="L15" i="2"/>
  <c r="L11" i="2"/>
  <c r="T11" i="2"/>
  <c r="T15" i="2"/>
  <c r="P11" i="2"/>
  <c r="P15" i="2"/>
  <c r="AR25" i="2"/>
  <c r="AJ25" i="2"/>
  <c r="AF25" i="2"/>
  <c r="AF29" i="2"/>
  <c r="AB25" i="2"/>
  <c r="T25" i="2"/>
  <c r="L25" i="2"/>
  <c r="G15" i="2"/>
  <c r="P29" i="2"/>
  <c r="H43" i="2"/>
  <c r="AN43" i="2"/>
  <c r="Q15" i="2"/>
  <c r="AG15" i="2"/>
  <c r="AW15" i="2"/>
  <c r="Z29" i="2"/>
  <c r="AI29" i="2"/>
  <c r="M43" i="2"/>
  <c r="S43" i="2"/>
  <c r="AG43" i="2"/>
  <c r="AS43" i="2"/>
  <c r="AB15" i="2"/>
  <c r="AB11" i="2"/>
  <c r="AL15" i="2"/>
  <c r="BB15" i="2"/>
  <c r="BB16" i="2" s="1"/>
  <c r="R29" i="2"/>
  <c r="AA29" i="2"/>
  <c r="K43" i="2"/>
  <c r="Y43" i="2"/>
  <c r="AK43" i="2"/>
  <c r="AQ43" i="2"/>
  <c r="K15" i="2"/>
  <c r="O15" i="2"/>
  <c r="S15" i="2"/>
  <c r="W15" i="2"/>
  <c r="J29" i="2"/>
  <c r="S29" i="2"/>
  <c r="AY29" i="2"/>
  <c r="AC43" i="2"/>
  <c r="AW43" i="2"/>
  <c r="U30" i="1"/>
  <c r="H15" i="2"/>
  <c r="O29" i="2"/>
  <c r="W29" i="2"/>
  <c r="AM29" i="2"/>
  <c r="AU29" i="2"/>
  <c r="G43" i="2"/>
  <c r="O43" i="2"/>
  <c r="W43" i="2"/>
  <c r="AE43" i="2"/>
  <c r="AM43" i="2"/>
  <c r="AU43" i="2"/>
  <c r="BE30" i="1"/>
  <c r="AD30" i="1"/>
  <c r="BD30" i="1"/>
  <c r="F36" i="3"/>
  <c r="BF30" i="1"/>
  <c r="AT30" i="1"/>
  <c r="D36" i="3"/>
  <c r="Z30" i="1"/>
  <c r="R30" i="1" s="1"/>
  <c r="Y30" i="1"/>
  <c r="AO30" i="1"/>
  <c r="AS30" i="1" s="1"/>
  <c r="AN30" i="1"/>
  <c r="AC30" i="1" s="1"/>
  <c r="AP30" i="1"/>
  <c r="BJ30" i="1" s="1"/>
  <c r="AL30" i="1"/>
  <c r="L30" i="1" s="1"/>
  <c r="E36" i="3"/>
  <c r="C47" i="3"/>
  <c r="C59" i="3"/>
  <c r="K30" i="1"/>
  <c r="Q30" i="1"/>
  <c r="T30" i="1"/>
  <c r="F208" i="1" l="1"/>
  <c r="F178" i="1"/>
  <c r="F175" i="1"/>
  <c r="F172" i="1"/>
  <c r="F168" i="1"/>
  <c r="F157" i="1"/>
  <c r="F153" i="1"/>
  <c r="F98" i="1"/>
  <c r="F95" i="1"/>
  <c r="F80" i="1"/>
  <c r="F76" i="1"/>
  <c r="F44" i="1"/>
  <c r="F37" i="1"/>
  <c r="F266" i="1"/>
  <c r="F262" i="1"/>
  <c r="F258" i="1"/>
  <c r="F254" i="1"/>
  <c r="F250" i="1"/>
  <c r="F246" i="1"/>
  <c r="F242" i="1"/>
  <c r="F238" i="1"/>
  <c r="F234" i="1"/>
  <c r="F230" i="1"/>
  <c r="F226" i="1"/>
  <c r="F222" i="1"/>
  <c r="F218" i="1"/>
  <c r="F214" i="1"/>
  <c r="F211" i="1"/>
  <c r="F189" i="1"/>
  <c r="F185" i="1"/>
  <c r="F181" i="1"/>
  <c r="F174" i="1"/>
  <c r="F171" i="1"/>
  <c r="F125" i="1"/>
  <c r="F121" i="1"/>
  <c r="F109" i="1"/>
  <c r="F105" i="1"/>
  <c r="F86" i="1"/>
  <c r="F83" i="1"/>
  <c r="F30" i="1"/>
  <c r="F269" i="1"/>
  <c r="F265" i="1"/>
  <c r="F261" i="1"/>
  <c r="F257" i="1"/>
  <c r="F253" i="1"/>
  <c r="F249" i="1"/>
  <c r="F245" i="1"/>
  <c r="F241" i="1"/>
  <c r="F237" i="1"/>
  <c r="F233" i="1"/>
  <c r="F229" i="1"/>
  <c r="F225" i="1"/>
  <c r="F221" i="1"/>
  <c r="F217" i="1"/>
  <c r="F210" i="1"/>
  <c r="F207" i="1"/>
  <c r="F204" i="1"/>
  <c r="F200" i="1"/>
  <c r="F197" i="1"/>
  <c r="F190" i="1"/>
  <c r="F187" i="1"/>
  <c r="F167" i="1"/>
  <c r="F163" i="1"/>
  <c r="F160" i="1"/>
  <c r="F156" i="1"/>
  <c r="F152" i="1"/>
  <c r="F134" i="1"/>
  <c r="F130" i="1"/>
  <c r="F127" i="1"/>
  <c r="F119" i="1"/>
  <c r="F115" i="1"/>
  <c r="F70" i="1"/>
  <c r="F67" i="1"/>
  <c r="F64" i="1"/>
  <c r="F60" i="1"/>
  <c r="F53" i="1"/>
  <c r="F50" i="1"/>
  <c r="F47" i="1"/>
  <c r="F36" i="1"/>
  <c r="F268" i="1"/>
  <c r="F264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3" i="1"/>
  <c r="F206" i="1"/>
  <c r="F203" i="1"/>
  <c r="F182" i="1"/>
  <c r="F179" i="1"/>
  <c r="F176" i="1"/>
  <c r="F173" i="1"/>
  <c r="F169" i="1"/>
  <c r="F166" i="1"/>
  <c r="F162" i="1"/>
  <c r="F159" i="1"/>
  <c r="F102" i="1"/>
  <c r="F99" i="1"/>
  <c r="F96" i="1"/>
  <c r="F92" i="1"/>
  <c r="F77" i="1"/>
  <c r="F73" i="1"/>
  <c r="F66" i="1"/>
  <c r="F63" i="1"/>
  <c r="F32" i="1"/>
  <c r="F40" i="1"/>
  <c r="F48" i="1"/>
  <c r="F56" i="1"/>
  <c r="F74" i="1"/>
  <c r="F90" i="1"/>
  <c r="F106" i="1"/>
  <c r="F122" i="1"/>
  <c r="F138" i="1"/>
  <c r="F154" i="1"/>
  <c r="F170" i="1"/>
  <c r="F186" i="1"/>
  <c r="F202" i="1"/>
  <c r="F38" i="1"/>
  <c r="F46" i="1"/>
  <c r="F54" i="1"/>
  <c r="F62" i="1"/>
  <c r="F78" i="1"/>
  <c r="F94" i="1"/>
  <c r="F110" i="1"/>
  <c r="F120" i="1"/>
  <c r="F126" i="1"/>
  <c r="F136" i="1"/>
  <c r="F142" i="1"/>
  <c r="F165" i="1"/>
  <c r="F158" i="1"/>
  <c r="F155" i="1"/>
  <c r="F141" i="1"/>
  <c r="F137" i="1"/>
  <c r="F118" i="1"/>
  <c r="F114" i="1"/>
  <c r="F111" i="1"/>
  <c r="F93" i="1"/>
  <c r="F89" i="1"/>
  <c r="F82" i="1"/>
  <c r="F79" i="1"/>
  <c r="F61" i="1"/>
  <c r="F58" i="1"/>
  <c r="F55" i="1"/>
  <c r="F45" i="1"/>
  <c r="F42" i="1"/>
  <c r="F39" i="1"/>
  <c r="F149" i="1"/>
  <c r="F139" i="1"/>
  <c r="F133" i="1"/>
  <c r="F123" i="1"/>
  <c r="F117" i="1"/>
  <c r="F107" i="1"/>
  <c r="F104" i="1"/>
  <c r="F101" i="1"/>
  <c r="F91" i="1"/>
  <c r="F88" i="1"/>
  <c r="F85" i="1"/>
  <c r="F75" i="1"/>
  <c r="F72" i="1"/>
  <c r="F69" i="1"/>
  <c r="F57" i="1"/>
  <c r="F49" i="1"/>
  <c r="F41" i="1"/>
  <c r="F33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2" i="1"/>
  <c r="F209" i="1"/>
  <c r="F199" i="1"/>
  <c r="F196" i="1"/>
  <c r="F193" i="1"/>
  <c r="F183" i="1"/>
  <c r="F180" i="1"/>
  <c r="F177" i="1"/>
  <c r="F164" i="1"/>
  <c r="F161" i="1"/>
  <c r="F148" i="1"/>
  <c r="F145" i="1"/>
  <c r="F132" i="1"/>
  <c r="F129" i="1"/>
  <c r="F116" i="1"/>
  <c r="F113" i="1"/>
  <c r="F103" i="1"/>
  <c r="F100" i="1"/>
  <c r="F97" i="1"/>
  <c r="F87" i="1"/>
  <c r="F84" i="1"/>
  <c r="F81" i="1"/>
  <c r="F71" i="1"/>
  <c r="F68" i="1"/>
  <c r="F65" i="1"/>
  <c r="F59" i="1"/>
  <c r="F51" i="1"/>
  <c r="F43" i="1"/>
  <c r="F35" i="1"/>
  <c r="BK30" i="1"/>
  <c r="BH30" i="1"/>
  <c r="BI30" i="1"/>
  <c r="V36" i="3"/>
  <c r="C199" i="3"/>
  <c r="C187" i="3"/>
  <c r="C175" i="3"/>
  <c r="C115" i="3"/>
  <c r="C259" i="3"/>
  <c r="C165" i="3"/>
  <c r="C114" i="3"/>
  <c r="C103" i="3"/>
  <c r="C91" i="3"/>
  <c r="C79" i="3"/>
  <c r="C247" i="3"/>
  <c r="C235" i="3"/>
  <c r="C223" i="3"/>
  <c r="C163" i="3"/>
  <c r="C111" i="3"/>
  <c r="C99" i="3"/>
  <c r="C69" i="3"/>
  <c r="C55" i="3"/>
  <c r="M30" i="1"/>
  <c r="C221" i="3"/>
  <c r="C125" i="3"/>
  <c r="C65" i="3"/>
  <c r="C270" i="3"/>
  <c r="C257" i="3"/>
  <c r="C249" i="3"/>
  <c r="C233" i="3"/>
  <c r="C225" i="3"/>
  <c r="C197" i="3"/>
  <c r="C189" i="3"/>
  <c r="C174" i="3"/>
  <c r="C161" i="3"/>
  <c r="C153" i="3"/>
  <c r="C137" i="3"/>
  <c r="C129" i="3"/>
  <c r="C101" i="3"/>
  <c r="C93" i="3"/>
  <c r="C78" i="3"/>
  <c r="C54" i="3"/>
  <c r="C41" i="3"/>
  <c r="C273" i="3"/>
  <c r="C245" i="3"/>
  <c r="C237" i="3"/>
  <c r="C222" i="3"/>
  <c r="C209" i="3"/>
  <c r="C201" i="3"/>
  <c r="C185" i="3"/>
  <c r="C177" i="3"/>
  <c r="C149" i="3"/>
  <c r="C141" i="3"/>
  <c r="C113" i="3"/>
  <c r="C105" i="3"/>
  <c r="C81" i="3"/>
  <c r="C57" i="3"/>
  <c r="AX25" i="2"/>
  <c r="AX29" i="2"/>
  <c r="AP25" i="2"/>
  <c r="AP29" i="2"/>
  <c r="AE25" i="2"/>
  <c r="AE29" i="2"/>
  <c r="AY39" i="2"/>
  <c r="AY43" i="2"/>
  <c r="AV43" i="2"/>
  <c r="AV39" i="2"/>
  <c r="AB43" i="2"/>
  <c r="AB39" i="2"/>
  <c r="E270" i="1"/>
  <c r="AQ30" i="1"/>
  <c r="S30" i="1"/>
  <c r="V30" i="1" s="1"/>
  <c r="O31" i="1" s="1"/>
  <c r="AB30" i="1"/>
  <c r="AA30" i="1"/>
  <c r="C46" i="3"/>
  <c r="C106" i="3"/>
  <c r="C154" i="3"/>
  <c r="C202" i="3"/>
  <c r="C250" i="3"/>
  <c r="C58" i="3"/>
  <c r="C70" i="3"/>
  <c r="C118" i="3"/>
  <c r="C166" i="3"/>
  <c r="C214" i="3"/>
  <c r="C262" i="3"/>
  <c r="C130" i="3"/>
  <c r="C226" i="3"/>
  <c r="C94" i="3"/>
  <c r="C190" i="3"/>
  <c r="C82" i="3"/>
  <c r="C178" i="3"/>
  <c r="C274" i="3"/>
  <c r="C142" i="3"/>
  <c r="C238" i="3"/>
  <c r="C38" i="3"/>
  <c r="C74" i="3"/>
  <c r="C122" i="3"/>
  <c r="C170" i="3"/>
  <c r="C218" i="3"/>
  <c r="C266" i="3"/>
  <c r="C86" i="3"/>
  <c r="C134" i="3"/>
  <c r="C182" i="3"/>
  <c r="C230" i="3"/>
  <c r="C98" i="3"/>
  <c r="C194" i="3"/>
  <c r="C62" i="3"/>
  <c r="C158" i="3"/>
  <c r="C254" i="3"/>
  <c r="C50" i="3"/>
  <c r="C242" i="3"/>
  <c r="C146" i="3"/>
  <c r="N79" i="2"/>
  <c r="B20" i="3" s="1"/>
  <c r="N77" i="2"/>
  <c r="B18" i="3" s="1"/>
  <c r="N78" i="2"/>
  <c r="B19" i="3" s="1"/>
  <c r="C270" i="1"/>
  <c r="AQ15" i="2"/>
  <c r="AQ11" i="2"/>
  <c r="L12" i="2"/>
  <c r="K13" i="2"/>
  <c r="C206" i="3"/>
  <c r="X15" i="2"/>
  <c r="X11" i="2"/>
  <c r="AT25" i="2"/>
  <c r="AT29" i="2"/>
  <c r="AI39" i="2"/>
  <c r="AI43" i="2"/>
  <c r="V40" i="2"/>
  <c r="W40" i="2" s="1"/>
  <c r="U41" i="2"/>
  <c r="C110" i="3"/>
  <c r="AR30" i="1"/>
  <c r="AY11" i="2"/>
  <c r="AY15" i="2"/>
  <c r="AI15" i="2"/>
  <c r="AI11" i="2"/>
  <c r="AN29" i="2"/>
  <c r="AN25" i="2"/>
  <c r="K27" i="2"/>
  <c r="AR29" i="2"/>
  <c r="K26" i="2"/>
  <c r="L26" i="2" s="1"/>
  <c r="J27" i="2"/>
  <c r="D270" i="1"/>
  <c r="AC11" i="2"/>
  <c r="M29" i="2"/>
  <c r="M25" i="2"/>
  <c r="N41" i="2"/>
  <c r="C64" i="3"/>
  <c r="C76" i="3"/>
  <c r="C88" i="3"/>
  <c r="C100" i="3"/>
  <c r="C112" i="3"/>
  <c r="C124" i="3"/>
  <c r="C136" i="3"/>
  <c r="C148" i="3"/>
  <c r="C160" i="3"/>
  <c r="C172" i="3"/>
  <c r="C184" i="3"/>
  <c r="C196" i="3"/>
  <c r="C208" i="3"/>
  <c r="C220" i="3"/>
  <c r="C232" i="3"/>
  <c r="C244" i="3"/>
  <c r="C256" i="3"/>
  <c r="C268" i="3"/>
  <c r="C52" i="3"/>
  <c r="C40" i="3"/>
  <c r="C36" i="3"/>
  <c r="C60" i="3"/>
  <c r="C72" i="3"/>
  <c r="C84" i="3"/>
  <c r="C96" i="3"/>
  <c r="C108" i="3"/>
  <c r="C120" i="3"/>
  <c r="C132" i="3"/>
  <c r="C144" i="3"/>
  <c r="C156" i="3"/>
  <c r="C168" i="3"/>
  <c r="C180" i="3"/>
  <c r="C192" i="3"/>
  <c r="C204" i="3"/>
  <c r="C216" i="3"/>
  <c r="C228" i="3"/>
  <c r="C240" i="3"/>
  <c r="C252" i="3"/>
  <c r="C264" i="3"/>
  <c r="C48" i="3"/>
  <c r="I19" i="3"/>
  <c r="X29" i="2"/>
  <c r="J15" i="2"/>
  <c r="N15" i="2"/>
  <c r="R15" i="2"/>
  <c r="Y15" i="2"/>
  <c r="AU15" i="2"/>
  <c r="H29" i="2"/>
  <c r="AA43" i="2"/>
  <c r="C42" i="3"/>
  <c r="C90" i="3"/>
  <c r="C138" i="3"/>
  <c r="C186" i="3"/>
  <c r="C234" i="3"/>
  <c r="C102" i="3"/>
  <c r="C150" i="3"/>
  <c r="C198" i="3"/>
  <c r="C246" i="3"/>
  <c r="AO15" i="2"/>
  <c r="Q29" i="2"/>
  <c r="BB29" i="2"/>
  <c r="BB30" i="2" s="1"/>
  <c r="AT43" i="2"/>
  <c r="C66" i="3"/>
  <c r="C68" i="3"/>
  <c r="C80" i="3"/>
  <c r="C92" i="3"/>
  <c r="C104" i="3"/>
  <c r="C116" i="3"/>
  <c r="C128" i="3"/>
  <c r="C140" i="3"/>
  <c r="C152" i="3"/>
  <c r="C164" i="3"/>
  <c r="C176" i="3"/>
  <c r="C188" i="3"/>
  <c r="C200" i="3"/>
  <c r="C212" i="3"/>
  <c r="C224" i="3"/>
  <c r="C236" i="3"/>
  <c r="C248" i="3"/>
  <c r="C260" i="3"/>
  <c r="C272" i="3"/>
  <c r="C56" i="3"/>
  <c r="C44" i="3"/>
  <c r="AT15" i="2"/>
  <c r="Y29" i="2"/>
  <c r="AC29" i="2"/>
  <c r="AW29" i="2"/>
  <c r="BA29" i="2"/>
  <c r="R43" i="2"/>
  <c r="V43" i="2"/>
  <c r="AP43" i="2"/>
  <c r="AA15" i="2"/>
  <c r="AQ29" i="2"/>
  <c r="I43" i="2"/>
  <c r="AD43" i="2"/>
  <c r="I31" i="1" l="1"/>
  <c r="P31" i="1" s="1"/>
  <c r="U31" i="1"/>
  <c r="O8" i="3"/>
  <c r="H8" i="7"/>
  <c r="B24" i="3"/>
  <c r="X40" i="2"/>
  <c r="W41" i="2"/>
  <c r="V41" i="2"/>
  <c r="H36" i="3"/>
  <c r="M26" i="2"/>
  <c r="N26" i="2" s="1"/>
  <c r="L27" i="2"/>
  <c r="M12" i="2"/>
  <c r="L13" i="2"/>
  <c r="B26" i="3"/>
  <c r="H10" i="7"/>
  <c r="M27" i="2"/>
  <c r="B25" i="3"/>
  <c r="H9" i="7"/>
  <c r="N36" i="3" l="1"/>
  <c r="X36" i="3"/>
  <c r="E34" i="7"/>
  <c r="J36" i="3"/>
  <c r="Y40" i="2"/>
  <c r="X41" i="2"/>
  <c r="N12" i="2"/>
  <c r="M13" i="2"/>
  <c r="O26" i="2"/>
  <c r="N27" i="2"/>
  <c r="J31" i="1"/>
  <c r="Q31" i="1"/>
  <c r="I36" i="3"/>
  <c r="Z40" i="2" l="1"/>
  <c r="Y41" i="2"/>
  <c r="G34" i="7"/>
  <c r="Z36" i="3"/>
  <c r="P36" i="3"/>
  <c r="Y36" i="3"/>
  <c r="F34" i="7"/>
  <c r="O36" i="3"/>
  <c r="Q36" i="3" s="1"/>
  <c r="O12" i="2"/>
  <c r="N13" i="2"/>
  <c r="P26" i="2"/>
  <c r="O27" i="2"/>
  <c r="AE30" i="1"/>
  <c r="AG30" i="1" s="1"/>
  <c r="X31" i="1" s="1"/>
  <c r="H34" i="7"/>
  <c r="S36" i="3" l="1"/>
  <c r="K34" i="7"/>
  <c r="Z31" i="1"/>
  <c r="R31" i="1" s="1"/>
  <c r="D37" i="3"/>
  <c r="Y31" i="1"/>
  <c r="AF31" i="1"/>
  <c r="BL30" i="1"/>
  <c r="BN30" i="1" s="1"/>
  <c r="BC31" i="1" s="1"/>
  <c r="J34" i="7"/>
  <c r="P12" i="2"/>
  <c r="O13" i="2"/>
  <c r="Q26" i="2"/>
  <c r="P27" i="2"/>
  <c r="I34" i="7"/>
  <c r="AU30" i="1"/>
  <c r="AW30" i="1" s="1"/>
  <c r="AK31" i="1" s="1"/>
  <c r="AI31" i="1" s="1"/>
  <c r="AA40" i="2"/>
  <c r="Z41" i="2"/>
  <c r="BD31" i="1" l="1"/>
  <c r="F37" i="3"/>
  <c r="BE31" i="1"/>
  <c r="AD31" i="1" s="1"/>
  <c r="BG31" i="1"/>
  <c r="BK31" i="1" s="1"/>
  <c r="BF31" i="1"/>
  <c r="AT31" i="1" s="1"/>
  <c r="BM31" i="1"/>
  <c r="H37" i="3"/>
  <c r="AB40" i="2"/>
  <c r="AA41" i="2"/>
  <c r="Q12" i="2"/>
  <c r="P13" i="2"/>
  <c r="Q27" i="2"/>
  <c r="R26" i="2"/>
  <c r="AV31" i="1"/>
  <c r="AM31" i="1"/>
  <c r="S31" i="1" s="1"/>
  <c r="AO31" i="1"/>
  <c r="AS31" i="1" s="1"/>
  <c r="AP31" i="1"/>
  <c r="BJ31" i="1" s="1"/>
  <c r="E37" i="3"/>
  <c r="AN31" i="1"/>
  <c r="AC31" i="1" s="1"/>
  <c r="AL31" i="1"/>
  <c r="K31" i="1"/>
  <c r="AA31" i="1"/>
  <c r="AB31" i="1"/>
  <c r="L31" i="1" l="1"/>
  <c r="M31" i="1" s="1"/>
  <c r="I32" i="1" s="1"/>
  <c r="AQ31" i="1"/>
  <c r="AR31" i="1"/>
  <c r="S26" i="2"/>
  <c r="R27" i="2"/>
  <c r="U37" i="3"/>
  <c r="I37" i="3"/>
  <c r="X37" i="3"/>
  <c r="N37" i="3"/>
  <c r="E35" i="7"/>
  <c r="V37" i="3"/>
  <c r="J37" i="3"/>
  <c r="AC40" i="2"/>
  <c r="AB41" i="2"/>
  <c r="R12" i="2"/>
  <c r="Q13" i="2"/>
  <c r="BI31" i="1"/>
  <c r="BH31" i="1"/>
  <c r="T31" i="1"/>
  <c r="V31" i="1" s="1"/>
  <c r="O32" i="1" s="1"/>
  <c r="P32" i="1" l="1"/>
  <c r="U32" i="1"/>
  <c r="S12" i="2"/>
  <c r="R13" i="2"/>
  <c r="Z37" i="3"/>
  <c r="P37" i="3"/>
  <c r="G35" i="7"/>
  <c r="O37" i="3"/>
  <c r="F35" i="7"/>
  <c r="Y37" i="3"/>
  <c r="T26" i="2"/>
  <c r="S27" i="2"/>
  <c r="AD40" i="2"/>
  <c r="AC41" i="2"/>
  <c r="AE31" i="1"/>
  <c r="AG31" i="1" s="1"/>
  <c r="X32" i="1" s="1"/>
  <c r="H35" i="7"/>
  <c r="Q37" i="3" l="1"/>
  <c r="S37" i="3" s="1"/>
  <c r="K35" i="7"/>
  <c r="AU31" i="1"/>
  <c r="AW31" i="1" s="1"/>
  <c r="AK32" i="1" s="1"/>
  <c r="I35" i="7"/>
  <c r="T12" i="2"/>
  <c r="S13" i="2"/>
  <c r="Y32" i="1"/>
  <c r="D38" i="3"/>
  <c r="AF32" i="1"/>
  <c r="Z32" i="1"/>
  <c r="R32" i="1" s="1"/>
  <c r="U26" i="2"/>
  <c r="T27" i="2"/>
  <c r="AE40" i="2"/>
  <c r="AD41" i="2"/>
  <c r="BL31" i="1"/>
  <c r="BN31" i="1" s="1"/>
  <c r="BC32" i="1" s="1"/>
  <c r="J35" i="7"/>
  <c r="J32" i="1"/>
  <c r="Q32" i="1"/>
  <c r="AI32" i="1" l="1"/>
  <c r="V26" i="2"/>
  <c r="U27" i="2"/>
  <c r="AF40" i="2"/>
  <c r="AE41" i="2"/>
  <c r="H38" i="3"/>
  <c r="AB32" i="1"/>
  <c r="AA32" i="1"/>
  <c r="K32" i="1"/>
  <c r="BF32" i="1"/>
  <c r="AT32" i="1" s="1"/>
  <c r="F38" i="3"/>
  <c r="BD32" i="1"/>
  <c r="BG32" i="1"/>
  <c r="BK32" i="1" s="1"/>
  <c r="BM32" i="1"/>
  <c r="BE32" i="1"/>
  <c r="AD32" i="1" s="1"/>
  <c r="U12" i="2"/>
  <c r="T13" i="2"/>
  <c r="AN32" i="1"/>
  <c r="AC32" i="1" s="1"/>
  <c r="AV32" i="1"/>
  <c r="AP32" i="1"/>
  <c r="BJ32" i="1" s="1"/>
  <c r="AM32" i="1"/>
  <c r="S32" i="1" s="1"/>
  <c r="AO32" i="1"/>
  <c r="AS32" i="1" s="1"/>
  <c r="E38" i="3"/>
  <c r="AL32" i="1"/>
  <c r="BH32" i="1" l="1"/>
  <c r="T32" i="1"/>
  <c r="V32" i="1" s="1"/>
  <c r="O33" i="1" s="1"/>
  <c r="BI32" i="1"/>
  <c r="X38" i="3"/>
  <c r="E36" i="7"/>
  <c r="N38" i="3"/>
  <c r="AG40" i="2"/>
  <c r="AF41" i="2"/>
  <c r="L32" i="1"/>
  <c r="M32" i="1" s="1"/>
  <c r="I33" i="1" s="1"/>
  <c r="AQ32" i="1"/>
  <c r="AR32" i="1"/>
  <c r="V38" i="3"/>
  <c r="J38" i="3"/>
  <c r="U38" i="3"/>
  <c r="I38" i="3"/>
  <c r="V12" i="2"/>
  <c r="U13" i="2"/>
  <c r="W26" i="2"/>
  <c r="V27" i="2"/>
  <c r="U33" i="1" l="1"/>
  <c r="P33" i="1"/>
  <c r="AH40" i="2"/>
  <c r="AG41" i="2"/>
  <c r="Y38" i="3"/>
  <c r="F36" i="7"/>
  <c r="O38" i="3"/>
  <c r="Q38" i="3" s="1"/>
  <c r="AE32" i="1"/>
  <c r="AG32" i="1" s="1"/>
  <c r="X33" i="1" s="1"/>
  <c r="H36" i="7"/>
  <c r="X26" i="2"/>
  <c r="W27" i="2"/>
  <c r="W12" i="2"/>
  <c r="V13" i="2"/>
  <c r="Z38" i="3"/>
  <c r="P38" i="3"/>
  <c r="G36" i="7"/>
  <c r="K36" i="7" l="1"/>
  <c r="S38" i="3"/>
  <c r="X12" i="2"/>
  <c r="W13" i="2"/>
  <c r="AI40" i="2"/>
  <c r="AH41" i="2"/>
  <c r="Z33" i="1"/>
  <c r="R33" i="1" s="1"/>
  <c r="AF33" i="1"/>
  <c r="D39" i="3"/>
  <c r="Y33" i="1"/>
  <c r="Y26" i="2"/>
  <c r="X27" i="2"/>
  <c r="BL32" i="1"/>
  <c r="BN32" i="1" s="1"/>
  <c r="BC33" i="1" s="1"/>
  <c r="J36" i="7"/>
  <c r="AU32" i="1"/>
  <c r="AW32" i="1" s="1"/>
  <c r="AK33" i="1" s="1"/>
  <c r="I36" i="7"/>
  <c r="Q33" i="1"/>
  <c r="J33" i="1"/>
  <c r="AI33" i="1" l="1"/>
  <c r="H39" i="3"/>
  <c r="AJ40" i="2"/>
  <c r="AI41" i="2"/>
  <c r="BE33" i="1"/>
  <c r="AD33" i="1" s="1"/>
  <c r="BF33" i="1"/>
  <c r="AT33" i="1" s="1"/>
  <c r="BD33" i="1"/>
  <c r="F39" i="3"/>
  <c r="BM33" i="1"/>
  <c r="BG33" i="1"/>
  <c r="BK33" i="1" s="1"/>
  <c r="Z26" i="2"/>
  <c r="Y27" i="2"/>
  <c r="E39" i="3"/>
  <c r="AP33" i="1"/>
  <c r="BJ33" i="1" s="1"/>
  <c r="AO33" i="1"/>
  <c r="AS33" i="1" s="1"/>
  <c r="AM33" i="1"/>
  <c r="S33" i="1" s="1"/>
  <c r="AV33" i="1"/>
  <c r="AL33" i="1"/>
  <c r="AN33" i="1"/>
  <c r="AC33" i="1" s="1"/>
  <c r="AA33" i="1"/>
  <c r="K33" i="1"/>
  <c r="AB33" i="1"/>
  <c r="Y12" i="2"/>
  <c r="X13" i="2"/>
  <c r="AQ33" i="1" l="1"/>
  <c r="L33" i="1"/>
  <c r="M33" i="1" s="1"/>
  <c r="I34" i="1" s="1"/>
  <c r="AR33" i="1"/>
  <c r="AA26" i="2"/>
  <c r="Z27" i="2"/>
  <c r="V39" i="3"/>
  <c r="J39" i="3"/>
  <c r="E37" i="7"/>
  <c r="X39" i="3"/>
  <c r="N39" i="3"/>
  <c r="AK40" i="2"/>
  <c r="AJ41" i="2"/>
  <c r="Z12" i="2"/>
  <c r="Y13" i="2"/>
  <c r="U39" i="3"/>
  <c r="I39" i="3"/>
  <c r="T33" i="1"/>
  <c r="V33" i="1" s="1"/>
  <c r="O34" i="1" s="1"/>
  <c r="BH33" i="1"/>
  <c r="BI33" i="1"/>
  <c r="P34" i="1" l="1"/>
  <c r="AL40" i="2"/>
  <c r="AK41" i="2"/>
  <c r="P39" i="3"/>
  <c r="G37" i="7"/>
  <c r="Z39" i="3"/>
  <c r="AB26" i="2"/>
  <c r="AA27" i="2"/>
  <c r="AE33" i="1"/>
  <c r="AG33" i="1" s="1"/>
  <c r="X34" i="1" s="1"/>
  <c r="H37" i="7"/>
  <c r="Y39" i="3"/>
  <c r="O39" i="3"/>
  <c r="Q39" i="3" s="1"/>
  <c r="F37" i="7"/>
  <c r="U34" i="1"/>
  <c r="AA12" i="2"/>
  <c r="Z13" i="2"/>
  <c r="K37" i="7" l="1"/>
  <c r="S39" i="3"/>
  <c r="Y34" i="1"/>
  <c r="D40" i="3"/>
  <c r="Z34" i="1"/>
  <c r="R34" i="1" s="1"/>
  <c r="AF34" i="1"/>
  <c r="BL33" i="1"/>
  <c r="BN33" i="1" s="1"/>
  <c r="BC34" i="1" s="1"/>
  <c r="J37" i="7"/>
  <c r="AB12" i="2"/>
  <c r="AA13" i="2"/>
  <c r="AU33" i="1"/>
  <c r="AW33" i="1" s="1"/>
  <c r="AK34" i="1" s="1"/>
  <c r="I37" i="7"/>
  <c r="AC26" i="2"/>
  <c r="AB27" i="2"/>
  <c r="AM40" i="2"/>
  <c r="AL41" i="2"/>
  <c r="J34" i="1"/>
  <c r="Q34" i="1"/>
  <c r="AN40" i="2" l="1"/>
  <c r="AM41" i="2"/>
  <c r="AC12" i="2"/>
  <c r="AB13" i="2"/>
  <c r="AD26" i="2"/>
  <c r="AC27" i="2"/>
  <c r="H40" i="3"/>
  <c r="F40" i="3"/>
  <c r="BD34" i="1"/>
  <c r="BG34" i="1"/>
  <c r="BK34" i="1" s="1"/>
  <c r="BF34" i="1"/>
  <c r="AT34" i="1" s="1"/>
  <c r="BE34" i="1"/>
  <c r="AD34" i="1" s="1"/>
  <c r="BM34" i="1"/>
  <c r="AI34" i="1"/>
  <c r="E40" i="3"/>
  <c r="AO34" i="1"/>
  <c r="AS34" i="1" s="1"/>
  <c r="AN34" i="1"/>
  <c r="AC34" i="1" s="1"/>
  <c r="AM34" i="1"/>
  <c r="S34" i="1" s="1"/>
  <c r="AL34" i="1"/>
  <c r="AP34" i="1"/>
  <c r="BJ34" i="1" s="1"/>
  <c r="AV34" i="1"/>
  <c r="AA34" i="1"/>
  <c r="K34" i="1"/>
  <c r="AB34" i="1"/>
  <c r="AO40" i="2" l="1"/>
  <c r="AN41" i="2"/>
  <c r="AE26" i="2"/>
  <c r="AD27" i="2"/>
  <c r="T34" i="1"/>
  <c r="V34" i="1" s="1"/>
  <c r="O35" i="1" s="1"/>
  <c r="BI34" i="1"/>
  <c r="BH34" i="1"/>
  <c r="N40" i="3"/>
  <c r="X40" i="3"/>
  <c r="E38" i="7"/>
  <c r="V40" i="3"/>
  <c r="J40" i="3"/>
  <c r="L34" i="1"/>
  <c r="M34" i="1" s="1"/>
  <c r="I35" i="1" s="1"/>
  <c r="AR34" i="1"/>
  <c r="AQ34" i="1"/>
  <c r="U40" i="3"/>
  <c r="I40" i="3"/>
  <c r="AD12" i="2"/>
  <c r="AC13" i="2"/>
  <c r="P35" i="1" l="1"/>
  <c r="U35" i="1"/>
  <c r="AE12" i="2"/>
  <c r="AD13" i="2"/>
  <c r="AF26" i="2"/>
  <c r="AE27" i="2"/>
  <c r="AE34" i="1"/>
  <c r="AG34" i="1" s="1"/>
  <c r="X35" i="1" s="1"/>
  <c r="H38" i="7"/>
  <c r="G38" i="7"/>
  <c r="Z40" i="3"/>
  <c r="P40" i="3"/>
  <c r="Y40" i="3"/>
  <c r="F38" i="7"/>
  <c r="O40" i="3"/>
  <c r="AP40" i="2"/>
  <c r="AO41" i="2"/>
  <c r="Q40" i="3" l="1"/>
  <c r="K38" i="7" s="1"/>
  <c r="D41" i="3"/>
  <c r="Y35" i="1"/>
  <c r="AF35" i="1"/>
  <c r="Z35" i="1"/>
  <c r="R35" i="1" s="1"/>
  <c r="AU34" i="1"/>
  <c r="AW34" i="1" s="1"/>
  <c r="AK35" i="1" s="1"/>
  <c r="I38" i="7"/>
  <c r="BL34" i="1"/>
  <c r="BN34" i="1" s="1"/>
  <c r="BC35" i="1" s="1"/>
  <c r="J38" i="7"/>
  <c r="AE13" i="2"/>
  <c r="AF12" i="2"/>
  <c r="AQ40" i="2"/>
  <c r="AP41" i="2"/>
  <c r="AG26" i="2"/>
  <c r="AF27" i="2"/>
  <c r="J35" i="1"/>
  <c r="Q35" i="1"/>
  <c r="S40" i="3" l="1"/>
  <c r="AI35" i="1"/>
  <c r="BD35" i="1"/>
  <c r="BG35" i="1"/>
  <c r="BK35" i="1" s="1"/>
  <c r="F41" i="3"/>
  <c r="BF35" i="1"/>
  <c r="AT35" i="1" s="1"/>
  <c r="BM35" i="1"/>
  <c r="BE35" i="1"/>
  <c r="AD35" i="1" s="1"/>
  <c r="AB35" i="1"/>
  <c r="K35" i="1"/>
  <c r="AA35" i="1"/>
  <c r="AG27" i="2"/>
  <c r="AH26" i="2"/>
  <c r="AR40" i="2"/>
  <c r="AQ41" i="2"/>
  <c r="AM35" i="1"/>
  <c r="S35" i="1" s="1"/>
  <c r="AO35" i="1"/>
  <c r="AS35" i="1" s="1"/>
  <c r="E41" i="3"/>
  <c r="AN35" i="1"/>
  <c r="AC35" i="1" s="1"/>
  <c r="AV35" i="1"/>
  <c r="AP35" i="1"/>
  <c r="BJ35" i="1" s="1"/>
  <c r="AL35" i="1"/>
  <c r="AG12" i="2"/>
  <c r="AF13" i="2"/>
  <c r="H41" i="3"/>
  <c r="AR35" i="1" l="1"/>
  <c r="AQ35" i="1"/>
  <c r="L35" i="1"/>
  <c r="M35" i="1" s="1"/>
  <c r="I36" i="1" s="1"/>
  <c r="U41" i="3"/>
  <c r="I41" i="3"/>
  <c r="AS40" i="2"/>
  <c r="AR41" i="2"/>
  <c r="V41" i="3"/>
  <c r="J41" i="3"/>
  <c r="AH12" i="2"/>
  <c r="AG13" i="2"/>
  <c r="E39" i="7"/>
  <c r="X41" i="3"/>
  <c r="N41" i="3"/>
  <c r="AI26" i="2"/>
  <c r="AH27" i="2"/>
  <c r="T35" i="1"/>
  <c r="V35" i="1" s="1"/>
  <c r="O36" i="1" s="1"/>
  <c r="BH35" i="1"/>
  <c r="BI35" i="1"/>
  <c r="U36" i="1" l="1"/>
  <c r="AH13" i="2"/>
  <c r="AI12" i="2"/>
  <c r="AT40" i="2"/>
  <c r="AS41" i="2"/>
  <c r="P36" i="1"/>
  <c r="AE35" i="1"/>
  <c r="AG35" i="1" s="1"/>
  <c r="X36" i="1" s="1"/>
  <c r="H39" i="7"/>
  <c r="Z41" i="3"/>
  <c r="G39" i="7"/>
  <c r="P41" i="3"/>
  <c r="AJ26" i="2"/>
  <c r="AI27" i="2"/>
  <c r="O41" i="3"/>
  <c r="F39" i="7"/>
  <c r="Y41" i="3"/>
  <c r="Q41" i="3" l="1"/>
  <c r="K39" i="7" s="1"/>
  <c r="Y36" i="1"/>
  <c r="D42" i="3"/>
  <c r="H42" i="3" s="1"/>
  <c r="Z36" i="1"/>
  <c r="R36" i="1" s="1"/>
  <c r="AF36" i="1"/>
  <c r="AU40" i="2"/>
  <c r="AT41" i="2"/>
  <c r="I39" i="7"/>
  <c r="AU35" i="1"/>
  <c r="AW35" i="1" s="1"/>
  <c r="AK36" i="1" s="1"/>
  <c r="AK26" i="2"/>
  <c r="AJ27" i="2"/>
  <c r="J39" i="7"/>
  <c r="BL35" i="1"/>
  <c r="BN35" i="1" s="1"/>
  <c r="BC36" i="1" s="1"/>
  <c r="Q36" i="1"/>
  <c r="J36" i="1"/>
  <c r="AJ12" i="2"/>
  <c r="AI13" i="2"/>
  <c r="S41" i="3" l="1"/>
  <c r="AL36" i="1"/>
  <c r="AP36" i="1"/>
  <c r="BJ36" i="1" s="1"/>
  <c r="AN36" i="1"/>
  <c r="AC36" i="1" s="1"/>
  <c r="E42" i="3"/>
  <c r="AV36" i="1"/>
  <c r="AO36" i="1"/>
  <c r="AS36" i="1" s="1"/>
  <c r="AM36" i="1"/>
  <c r="S36" i="1" s="1"/>
  <c r="AI36" i="1"/>
  <c r="AJ13" i="2"/>
  <c r="AK12" i="2"/>
  <c r="BG36" i="1"/>
  <c r="BK36" i="1" s="1"/>
  <c r="BF36" i="1"/>
  <c r="AT36" i="1" s="1"/>
  <c r="F42" i="3"/>
  <c r="BM36" i="1"/>
  <c r="BD36" i="1"/>
  <c r="BE36" i="1"/>
  <c r="AD36" i="1" s="1"/>
  <c r="AA36" i="1"/>
  <c r="AB36" i="1"/>
  <c r="K36" i="1"/>
  <c r="AL26" i="2"/>
  <c r="AK27" i="2"/>
  <c r="AV40" i="2"/>
  <c r="AU41" i="2"/>
  <c r="N42" i="3"/>
  <c r="E40" i="7"/>
  <c r="X42" i="3"/>
  <c r="V42" i="3" l="1"/>
  <c r="J42" i="3"/>
  <c r="U42" i="3"/>
  <c r="I42" i="3"/>
  <c r="H40" i="7"/>
  <c r="AE36" i="1"/>
  <c r="AG36" i="1" s="1"/>
  <c r="X37" i="1" s="1"/>
  <c r="T36" i="1"/>
  <c r="V36" i="1" s="1"/>
  <c r="O37" i="1" s="1"/>
  <c r="BI36" i="1"/>
  <c r="BH36" i="1"/>
  <c r="AL12" i="2"/>
  <c r="AK13" i="2"/>
  <c r="AW40" i="2"/>
  <c r="AV41" i="2"/>
  <c r="AM26" i="2"/>
  <c r="AL27" i="2"/>
  <c r="L36" i="1"/>
  <c r="M36" i="1" s="1"/>
  <c r="I37" i="1" s="1"/>
  <c r="AQ36" i="1"/>
  <c r="AR36" i="1"/>
  <c r="P37" i="1" l="1"/>
  <c r="Z37" i="1"/>
  <c r="R37" i="1" s="1"/>
  <c r="Y37" i="1"/>
  <c r="D43" i="3"/>
  <c r="H43" i="3" s="1"/>
  <c r="AF37" i="1"/>
  <c r="U37" i="1"/>
  <c r="AL13" i="2"/>
  <c r="AM12" i="2"/>
  <c r="P42" i="3"/>
  <c r="Z42" i="3"/>
  <c r="G40" i="7"/>
  <c r="AX40" i="2"/>
  <c r="AW41" i="2"/>
  <c r="Y42" i="3"/>
  <c r="F40" i="7"/>
  <c r="O42" i="3"/>
  <c r="Q42" i="3" s="1"/>
  <c r="AN26" i="2"/>
  <c r="AM27" i="2"/>
  <c r="K40" i="7" l="1"/>
  <c r="S42" i="3"/>
  <c r="AY40" i="2"/>
  <c r="AX41" i="2"/>
  <c r="AN12" i="2"/>
  <c r="AM13" i="2"/>
  <c r="K37" i="1"/>
  <c r="AA37" i="1"/>
  <c r="AB37" i="1"/>
  <c r="I40" i="7"/>
  <c r="AU36" i="1"/>
  <c r="AW36" i="1" s="1"/>
  <c r="AK37" i="1" s="1"/>
  <c r="J40" i="7"/>
  <c r="BL36" i="1"/>
  <c r="BN36" i="1" s="1"/>
  <c r="BC37" i="1" s="1"/>
  <c r="Q37" i="1"/>
  <c r="J37" i="1"/>
  <c r="AO26" i="2"/>
  <c r="AN27" i="2"/>
  <c r="X43" i="3"/>
  <c r="N43" i="3"/>
  <c r="E41" i="7"/>
  <c r="AL37" i="1" l="1"/>
  <c r="E43" i="3"/>
  <c r="AP37" i="1"/>
  <c r="BJ37" i="1" s="1"/>
  <c r="AV37" i="1"/>
  <c r="AO37" i="1"/>
  <c r="AS37" i="1" s="1"/>
  <c r="AM37" i="1"/>
  <c r="S37" i="1" s="1"/>
  <c r="AN37" i="1"/>
  <c r="AC37" i="1" s="1"/>
  <c r="AI37" i="1"/>
  <c r="AZ40" i="2"/>
  <c r="AY41" i="2"/>
  <c r="H41" i="7"/>
  <c r="AE37" i="1"/>
  <c r="BG37" i="1"/>
  <c r="BK37" i="1" s="1"/>
  <c r="BF37" i="1"/>
  <c r="AT37" i="1" s="1"/>
  <c r="F43" i="3"/>
  <c r="BM37" i="1"/>
  <c r="BD37" i="1"/>
  <c r="BE37" i="1"/>
  <c r="AD37" i="1" s="1"/>
  <c r="AP26" i="2"/>
  <c r="AO27" i="2"/>
  <c r="AO12" i="2"/>
  <c r="AN13" i="2"/>
  <c r="L37" i="1" l="1"/>
  <c r="M37" i="1" s="1"/>
  <c r="I38" i="1" s="1"/>
  <c r="AQ37" i="1"/>
  <c r="AR37" i="1"/>
  <c r="AQ26" i="2"/>
  <c r="AP27" i="2"/>
  <c r="U43" i="3"/>
  <c r="I43" i="3"/>
  <c r="AG37" i="1"/>
  <c r="X38" i="1" s="1"/>
  <c r="AP12" i="2"/>
  <c r="AO13" i="2"/>
  <c r="V43" i="3"/>
  <c r="J43" i="3"/>
  <c r="T37" i="1"/>
  <c r="V37" i="1" s="1"/>
  <c r="O38" i="1" s="1"/>
  <c r="BH37" i="1"/>
  <c r="BI37" i="1"/>
  <c r="BA40" i="2"/>
  <c r="AZ41" i="2"/>
  <c r="U38" i="1" l="1"/>
  <c r="P38" i="1"/>
  <c r="P43" i="3"/>
  <c r="Z43" i="3"/>
  <c r="G41" i="7"/>
  <c r="AQ12" i="2"/>
  <c r="AP13" i="2"/>
  <c r="Z38" i="1"/>
  <c r="R38" i="1" s="1"/>
  <c r="AF38" i="1"/>
  <c r="D44" i="3"/>
  <c r="H44" i="3" s="1"/>
  <c r="Y38" i="1"/>
  <c r="AR26" i="2"/>
  <c r="AQ27" i="2"/>
  <c r="BB40" i="2"/>
  <c r="BB41" i="2" s="1"/>
  <c r="BA41" i="2"/>
  <c r="Y43" i="3"/>
  <c r="F41" i="7"/>
  <c r="O43" i="3"/>
  <c r="Q43" i="3" l="1"/>
  <c r="K41" i="7" s="1"/>
  <c r="AR12" i="2"/>
  <c r="AQ13" i="2"/>
  <c r="J38" i="1"/>
  <c r="Q38" i="1"/>
  <c r="J41" i="7"/>
  <c r="BL37" i="1"/>
  <c r="BN37" i="1" s="1"/>
  <c r="BC38" i="1" s="1"/>
  <c r="AS26" i="2"/>
  <c r="AR27" i="2"/>
  <c r="S43" i="3"/>
  <c r="K38" i="1"/>
  <c r="AB38" i="1"/>
  <c r="AA38" i="1"/>
  <c r="I41" i="7"/>
  <c r="AU37" i="1"/>
  <c r="AW37" i="1" s="1"/>
  <c r="AK38" i="1" s="1"/>
  <c r="N44" i="3"/>
  <c r="E42" i="7"/>
  <c r="X44" i="3"/>
  <c r="BE38" i="1" l="1"/>
  <c r="AD38" i="1" s="1"/>
  <c r="BD38" i="1"/>
  <c r="F44" i="3"/>
  <c r="BG38" i="1"/>
  <c r="BK38" i="1" s="1"/>
  <c r="BF38" i="1"/>
  <c r="AT38" i="1" s="1"/>
  <c r="BM38" i="1"/>
  <c r="AP38" i="1"/>
  <c r="BJ38" i="1" s="1"/>
  <c r="AL38" i="1"/>
  <c r="AM38" i="1"/>
  <c r="S38" i="1" s="1"/>
  <c r="AN38" i="1"/>
  <c r="AC38" i="1" s="1"/>
  <c r="AV38" i="1"/>
  <c r="E44" i="3"/>
  <c r="AO38" i="1"/>
  <c r="AS38" i="1" s="1"/>
  <c r="AI38" i="1"/>
  <c r="AT26" i="2"/>
  <c r="AS27" i="2"/>
  <c r="H42" i="7"/>
  <c r="AE38" i="1"/>
  <c r="AS12" i="2"/>
  <c r="AR13" i="2"/>
  <c r="U44" i="3" l="1"/>
  <c r="I44" i="3"/>
  <c r="L38" i="1"/>
  <c r="M38" i="1" s="1"/>
  <c r="I39" i="1" s="1"/>
  <c r="AQ38" i="1"/>
  <c r="AR38" i="1"/>
  <c r="V44" i="3"/>
  <c r="J44" i="3"/>
  <c r="AU26" i="2"/>
  <c r="AT27" i="2"/>
  <c r="BH38" i="1"/>
  <c r="T38" i="1"/>
  <c r="V38" i="1" s="1"/>
  <c r="O39" i="1" s="1"/>
  <c r="BI38" i="1"/>
  <c r="AT12" i="2"/>
  <c r="AS13" i="2"/>
  <c r="AG38" i="1"/>
  <c r="X39" i="1" s="1"/>
  <c r="U39" i="1" l="1"/>
  <c r="P39" i="1"/>
  <c r="AU12" i="2"/>
  <c r="AT13" i="2"/>
  <c r="Z44" i="3"/>
  <c r="P44" i="3"/>
  <c r="G42" i="7"/>
  <c r="O44" i="3"/>
  <c r="F42" i="7"/>
  <c r="Y44" i="3"/>
  <c r="Y39" i="1"/>
  <c r="AF39" i="1"/>
  <c r="Z39" i="1"/>
  <c r="R39" i="1" s="1"/>
  <c r="D45" i="3"/>
  <c r="H45" i="3" s="1"/>
  <c r="AV26" i="2"/>
  <c r="AU27" i="2"/>
  <c r="AW26" i="2" l="1"/>
  <c r="AV27" i="2"/>
  <c r="X45" i="3"/>
  <c r="N45" i="3"/>
  <c r="E43" i="7"/>
  <c r="Q44" i="3"/>
  <c r="J42" i="7"/>
  <c r="BL38" i="1"/>
  <c r="BN38" i="1" s="1"/>
  <c r="BC39" i="1" s="1"/>
  <c r="AB39" i="1"/>
  <c r="AA39" i="1"/>
  <c r="K39" i="1"/>
  <c r="Q39" i="1"/>
  <c r="J39" i="1"/>
  <c r="AU38" i="1"/>
  <c r="AW38" i="1" s="1"/>
  <c r="AK39" i="1" s="1"/>
  <c r="I42" i="7"/>
  <c r="AV12" i="2"/>
  <c r="AU13" i="2"/>
  <c r="AV39" i="1" l="1"/>
  <c r="AP39" i="1"/>
  <c r="BJ39" i="1" s="1"/>
  <c r="AN39" i="1"/>
  <c r="AC39" i="1" s="1"/>
  <c r="AO39" i="1"/>
  <c r="AS39" i="1" s="1"/>
  <c r="AM39" i="1"/>
  <c r="S39" i="1" s="1"/>
  <c r="AL39" i="1"/>
  <c r="E45" i="3"/>
  <c r="AI39" i="1"/>
  <c r="AE39" i="1"/>
  <c r="H43" i="7"/>
  <c r="BE39" i="1"/>
  <c r="AD39" i="1" s="1"/>
  <c r="BG39" i="1"/>
  <c r="BK39" i="1" s="1"/>
  <c r="BD39" i="1"/>
  <c r="BF39" i="1"/>
  <c r="AT39" i="1" s="1"/>
  <c r="F45" i="3"/>
  <c r="BM39" i="1"/>
  <c r="K42" i="7"/>
  <c r="S44" i="3"/>
  <c r="AW12" i="2"/>
  <c r="AV13" i="2"/>
  <c r="AW27" i="2"/>
  <c r="AX26" i="2"/>
  <c r="AY26" i="2" l="1"/>
  <c r="AX27" i="2"/>
  <c r="AR39" i="1"/>
  <c r="L39" i="1"/>
  <c r="M39" i="1" s="1"/>
  <c r="I40" i="1" s="1"/>
  <c r="AQ39" i="1"/>
  <c r="AG39" i="1"/>
  <c r="X40" i="1" s="1"/>
  <c r="T39" i="1"/>
  <c r="V39" i="1" s="1"/>
  <c r="O40" i="1" s="1"/>
  <c r="BH39" i="1"/>
  <c r="BI39" i="1"/>
  <c r="AX12" i="2"/>
  <c r="AW13" i="2"/>
  <c r="V45" i="3"/>
  <c r="J45" i="3"/>
  <c r="U45" i="3"/>
  <c r="I45" i="3"/>
  <c r="U40" i="1" l="1"/>
  <c r="P40" i="1"/>
  <c r="AF40" i="1"/>
  <c r="D46" i="3"/>
  <c r="H46" i="3" s="1"/>
  <c r="Z40" i="1"/>
  <c r="R40" i="1" s="1"/>
  <c r="Y40" i="1"/>
  <c r="AX13" i="2"/>
  <c r="AY12" i="2"/>
  <c r="G43" i="7"/>
  <c r="Z45" i="3"/>
  <c r="P45" i="3"/>
  <c r="Y45" i="3"/>
  <c r="F43" i="7"/>
  <c r="O45" i="3"/>
  <c r="AZ26" i="2"/>
  <c r="AY27" i="2"/>
  <c r="BL39" i="1" l="1"/>
  <c r="BN39" i="1" s="1"/>
  <c r="BC40" i="1" s="1"/>
  <c r="J43" i="7"/>
  <c r="Q45" i="3"/>
  <c r="AA40" i="1"/>
  <c r="K40" i="1"/>
  <c r="AB40" i="1"/>
  <c r="N46" i="3"/>
  <c r="E44" i="7"/>
  <c r="X46" i="3"/>
  <c r="BA26" i="2"/>
  <c r="AZ27" i="2"/>
  <c r="AU39" i="1"/>
  <c r="AW39" i="1" s="1"/>
  <c r="AK40" i="1" s="1"/>
  <c r="I43" i="7"/>
  <c r="AZ12" i="2"/>
  <c r="AY13" i="2"/>
  <c r="Q40" i="1"/>
  <c r="J40" i="1"/>
  <c r="AO40" i="1" l="1"/>
  <c r="AS40" i="1" s="1"/>
  <c r="AN40" i="1"/>
  <c r="AC40" i="1" s="1"/>
  <c r="AV40" i="1"/>
  <c r="AP40" i="1"/>
  <c r="BJ40" i="1" s="1"/>
  <c r="AM40" i="1"/>
  <c r="S40" i="1" s="1"/>
  <c r="AL40" i="1"/>
  <c r="E46" i="3"/>
  <c r="AI40" i="1"/>
  <c r="S45" i="3"/>
  <c r="K43" i="7"/>
  <c r="BA12" i="2"/>
  <c r="AZ13" i="2"/>
  <c r="BB26" i="2"/>
  <c r="BB27" i="2" s="1"/>
  <c r="BA27" i="2"/>
  <c r="AE40" i="1"/>
  <c r="H44" i="7"/>
  <c r="BG40" i="1"/>
  <c r="BK40" i="1" s="1"/>
  <c r="BF40" i="1"/>
  <c r="AT40" i="1" s="1"/>
  <c r="F46" i="3"/>
  <c r="BM40" i="1"/>
  <c r="BD40" i="1"/>
  <c r="BE40" i="1"/>
  <c r="AD40" i="1" s="1"/>
  <c r="U46" i="3" l="1"/>
  <c r="I46" i="3"/>
  <c r="BA13" i="2"/>
  <c r="BB12" i="2"/>
  <c r="BB13" i="2" s="1"/>
  <c r="AR40" i="1"/>
  <c r="AQ40" i="1"/>
  <c r="L40" i="1"/>
  <c r="M40" i="1" s="1"/>
  <c r="I41" i="1" s="1"/>
  <c r="AG40" i="1"/>
  <c r="X41" i="1" s="1"/>
  <c r="V46" i="3"/>
  <c r="J46" i="3"/>
  <c r="T40" i="1"/>
  <c r="V40" i="1" s="1"/>
  <c r="O41" i="1" s="1"/>
  <c r="BH40" i="1"/>
  <c r="BI40" i="1"/>
  <c r="P41" i="1" l="1"/>
  <c r="G44" i="7"/>
  <c r="P46" i="3"/>
  <c r="Z46" i="3"/>
  <c r="F44" i="7"/>
  <c r="O46" i="3"/>
  <c r="Y46" i="3"/>
  <c r="Y41" i="1"/>
  <c r="D47" i="3"/>
  <c r="AF41" i="1"/>
  <c r="Z41" i="1"/>
  <c r="R41" i="1" s="1"/>
  <c r="U41" i="1"/>
  <c r="Q46" i="3" l="1"/>
  <c r="S46" i="3" s="1"/>
  <c r="H47" i="3"/>
  <c r="AC36" i="3"/>
  <c r="AB41" i="1"/>
  <c r="K41" i="1"/>
  <c r="AA41" i="1"/>
  <c r="J44" i="7"/>
  <c r="BL40" i="1"/>
  <c r="BN40" i="1" s="1"/>
  <c r="BC41" i="1" s="1"/>
  <c r="Q41" i="1"/>
  <c r="J41" i="1"/>
  <c r="I44" i="7"/>
  <c r="AU40" i="1"/>
  <c r="AW40" i="1" s="1"/>
  <c r="AK41" i="1" s="1"/>
  <c r="K44" i="7" l="1"/>
  <c r="BD41" i="1"/>
  <c r="F47" i="3"/>
  <c r="BE41" i="1"/>
  <c r="AD41" i="1" s="1"/>
  <c r="BG41" i="1"/>
  <c r="BK41" i="1" s="1"/>
  <c r="BM41" i="1"/>
  <c r="BF41" i="1"/>
  <c r="AT41" i="1" s="1"/>
  <c r="AM41" i="1"/>
  <c r="S41" i="1" s="1"/>
  <c r="AV41" i="1"/>
  <c r="AL41" i="1"/>
  <c r="AP41" i="1"/>
  <c r="BJ41" i="1" s="1"/>
  <c r="AN41" i="1"/>
  <c r="AC41" i="1" s="1"/>
  <c r="AO41" i="1"/>
  <c r="AS41" i="1" s="1"/>
  <c r="E47" i="3"/>
  <c r="AI41" i="1"/>
  <c r="N47" i="3"/>
  <c r="X47" i="3"/>
  <c r="E45" i="7"/>
  <c r="AF36" i="3"/>
  <c r="O34" i="7" s="1"/>
  <c r="AR41" i="1" l="1"/>
  <c r="L41" i="1"/>
  <c r="M41" i="1" s="1"/>
  <c r="I42" i="1" s="1"/>
  <c r="AQ41" i="1"/>
  <c r="BI41" i="1"/>
  <c r="BH41" i="1"/>
  <c r="T41" i="1"/>
  <c r="V47" i="3"/>
  <c r="J47" i="3"/>
  <c r="AE36" i="3"/>
  <c r="V41" i="1"/>
  <c r="O42" i="1" s="1"/>
  <c r="AE41" i="1"/>
  <c r="AG41" i="1" s="1"/>
  <c r="X42" i="1" s="1"/>
  <c r="H45" i="7"/>
  <c r="AI36" i="3"/>
  <c r="R34" i="7" s="1"/>
  <c r="U47" i="3"/>
  <c r="I47" i="3"/>
  <c r="AD36" i="3"/>
  <c r="U42" i="1" l="1"/>
  <c r="D48" i="3"/>
  <c r="Z42" i="1"/>
  <c r="R42" i="1" s="1"/>
  <c r="AF42" i="1"/>
  <c r="Y42" i="1"/>
  <c r="F45" i="7"/>
  <c r="Y47" i="3"/>
  <c r="O47" i="3"/>
  <c r="AG36" i="3"/>
  <c r="P34" i="7" s="1"/>
  <c r="P42" i="1"/>
  <c r="P47" i="3"/>
  <c r="Z47" i="3"/>
  <c r="G45" i="7"/>
  <c r="AH36" i="3"/>
  <c r="Q34" i="7" s="1"/>
  <c r="J45" i="7" l="1"/>
  <c r="BL41" i="1"/>
  <c r="BN41" i="1" s="1"/>
  <c r="BC42" i="1" s="1"/>
  <c r="AK36" i="3"/>
  <c r="T34" i="7" s="1"/>
  <c r="Q47" i="3"/>
  <c r="H48" i="3"/>
  <c r="Q42" i="1"/>
  <c r="J42" i="1"/>
  <c r="I45" i="7"/>
  <c r="AU41" i="1"/>
  <c r="AW41" i="1" s="1"/>
  <c r="AK42" i="1" s="1"/>
  <c r="AJ36" i="3"/>
  <c r="S34" i="7" s="1"/>
  <c r="K42" i="1"/>
  <c r="AB42" i="1"/>
  <c r="AA42" i="1"/>
  <c r="X48" i="3" l="1"/>
  <c r="E46" i="7"/>
  <c r="N48" i="3"/>
  <c r="S47" i="3"/>
  <c r="K45" i="7"/>
  <c r="AL36" i="3"/>
  <c r="U34" i="7" s="1"/>
  <c r="AP42" i="1"/>
  <c r="BJ42" i="1" s="1"/>
  <c r="AM42" i="1"/>
  <c r="S42" i="1" s="1"/>
  <c r="AO42" i="1"/>
  <c r="AS42" i="1" s="1"/>
  <c r="E48" i="3"/>
  <c r="AL42" i="1"/>
  <c r="AN42" i="1"/>
  <c r="AC42" i="1" s="1"/>
  <c r="AV42" i="1"/>
  <c r="AI42" i="1"/>
  <c r="BE42" i="1"/>
  <c r="AD42" i="1" s="1"/>
  <c r="BD42" i="1"/>
  <c r="BG42" i="1"/>
  <c r="BK42" i="1" s="1"/>
  <c r="F48" i="3"/>
  <c r="BM42" i="1"/>
  <c r="BF42" i="1"/>
  <c r="AT42" i="1" s="1"/>
  <c r="V48" i="3" l="1"/>
  <c r="J48" i="3"/>
  <c r="U48" i="3"/>
  <c r="I48" i="3"/>
  <c r="AE42" i="1"/>
  <c r="AG42" i="1" s="1"/>
  <c r="X43" i="1" s="1"/>
  <c r="H46" i="7"/>
  <c r="L42" i="1"/>
  <c r="M42" i="1" s="1"/>
  <c r="I43" i="1" s="1"/>
  <c r="AQ42" i="1"/>
  <c r="AR42" i="1"/>
  <c r="BI42" i="1"/>
  <c r="T42" i="1"/>
  <c r="V42" i="1" s="1"/>
  <c r="O43" i="1" s="1"/>
  <c r="BH42" i="1"/>
  <c r="U43" i="1" l="1"/>
  <c r="Z43" i="1"/>
  <c r="R43" i="1" s="1"/>
  <c r="AF43" i="1"/>
  <c r="Y43" i="1"/>
  <c r="D49" i="3"/>
  <c r="O48" i="3"/>
  <c r="F46" i="7"/>
  <c r="Y48" i="3"/>
  <c r="P43" i="1"/>
  <c r="Z48" i="3"/>
  <c r="P48" i="3"/>
  <c r="G46" i="7"/>
  <c r="AU42" i="1" l="1"/>
  <c r="AW42" i="1" s="1"/>
  <c r="AK43" i="1" s="1"/>
  <c r="I46" i="7"/>
  <c r="H49" i="3"/>
  <c r="Q43" i="1"/>
  <c r="J43" i="1"/>
  <c r="K43" i="1"/>
  <c r="AA43" i="1"/>
  <c r="AB43" i="1"/>
  <c r="BL42" i="1"/>
  <c r="BN42" i="1" s="1"/>
  <c r="BC43" i="1" s="1"/>
  <c r="J46" i="7"/>
  <c r="Q48" i="3"/>
  <c r="K46" i="7" l="1"/>
  <c r="S48" i="3"/>
  <c r="E47" i="7"/>
  <c r="N49" i="3"/>
  <c r="X49" i="3"/>
  <c r="BG43" i="1"/>
  <c r="BK43" i="1" s="1"/>
  <c r="BE43" i="1"/>
  <c r="AD43" i="1" s="1"/>
  <c r="BD43" i="1"/>
  <c r="F49" i="3"/>
  <c r="BM43" i="1"/>
  <c r="BF43" i="1"/>
  <c r="AT43" i="1" s="1"/>
  <c r="E49" i="3"/>
  <c r="AV43" i="1"/>
  <c r="AO43" i="1"/>
  <c r="AS43" i="1" s="1"/>
  <c r="AL43" i="1"/>
  <c r="AN43" i="1"/>
  <c r="AC43" i="1" s="1"/>
  <c r="AM43" i="1"/>
  <c r="S43" i="1" s="1"/>
  <c r="AP43" i="1"/>
  <c r="BJ43" i="1" s="1"/>
  <c r="AI43" i="1"/>
  <c r="U49" i="3" l="1"/>
  <c r="I49" i="3"/>
  <c r="T43" i="1"/>
  <c r="V43" i="1" s="1"/>
  <c r="O44" i="1" s="1"/>
  <c r="BH43" i="1"/>
  <c r="BI43" i="1"/>
  <c r="AE43" i="1"/>
  <c r="AG43" i="1" s="1"/>
  <c r="X44" i="1" s="1"/>
  <c r="H47" i="7"/>
  <c r="L43" i="1"/>
  <c r="M43" i="1" s="1"/>
  <c r="I44" i="1" s="1"/>
  <c r="AR43" i="1"/>
  <c r="AQ43" i="1"/>
  <c r="V49" i="3"/>
  <c r="J49" i="3"/>
  <c r="U44" i="1" l="1"/>
  <c r="D50" i="3"/>
  <c r="Z44" i="1"/>
  <c r="R44" i="1" s="1"/>
  <c r="Y44" i="1"/>
  <c r="AF44" i="1"/>
  <c r="Z49" i="3"/>
  <c r="G47" i="7"/>
  <c r="P49" i="3"/>
  <c r="F47" i="7"/>
  <c r="O49" i="3"/>
  <c r="Y49" i="3"/>
  <c r="P44" i="1"/>
  <c r="Q49" i="3" l="1"/>
  <c r="K47" i="7" s="1"/>
  <c r="J44" i="1"/>
  <c r="Q44" i="1"/>
  <c r="AB44" i="1"/>
  <c r="AA44" i="1"/>
  <c r="K44" i="1"/>
  <c r="H50" i="3"/>
  <c r="S49" i="3"/>
  <c r="BL43" i="1"/>
  <c r="BN43" i="1" s="1"/>
  <c r="BC44" i="1" s="1"/>
  <c r="J47" i="7"/>
  <c r="I47" i="7"/>
  <c r="AU43" i="1"/>
  <c r="AW43" i="1" s="1"/>
  <c r="AK44" i="1" s="1"/>
  <c r="BF44" i="1" l="1"/>
  <c r="AT44" i="1" s="1"/>
  <c r="F50" i="3"/>
  <c r="BM44" i="1"/>
  <c r="BG44" i="1"/>
  <c r="BK44" i="1" s="1"/>
  <c r="BE44" i="1"/>
  <c r="AD44" i="1" s="1"/>
  <c r="BD44" i="1"/>
  <c r="N50" i="3"/>
  <c r="X50" i="3"/>
  <c r="E48" i="7"/>
  <c r="AO44" i="1"/>
  <c r="AS44" i="1" s="1"/>
  <c r="E50" i="3"/>
  <c r="AP44" i="1"/>
  <c r="BJ44" i="1" s="1"/>
  <c r="AM44" i="1"/>
  <c r="S44" i="1" s="1"/>
  <c r="AN44" i="1"/>
  <c r="AC44" i="1" s="1"/>
  <c r="AV44" i="1"/>
  <c r="AL44" i="1"/>
  <c r="AI44" i="1"/>
  <c r="L44" i="1" l="1"/>
  <c r="M44" i="1" s="1"/>
  <c r="I45" i="1" s="1"/>
  <c r="AQ44" i="1"/>
  <c r="AR44" i="1"/>
  <c r="U50" i="3"/>
  <c r="I50" i="3"/>
  <c r="T44" i="1"/>
  <c r="V44" i="1" s="1"/>
  <c r="O45" i="1" s="1"/>
  <c r="BI44" i="1"/>
  <c r="BH44" i="1"/>
  <c r="AE44" i="1"/>
  <c r="AG44" i="1" s="1"/>
  <c r="X45" i="1" s="1"/>
  <c r="H48" i="7"/>
  <c r="V50" i="3"/>
  <c r="J50" i="3"/>
  <c r="U45" i="1" l="1"/>
  <c r="D51" i="3"/>
  <c r="Y45" i="1"/>
  <c r="Z45" i="1"/>
  <c r="R45" i="1" s="1"/>
  <c r="AF45" i="1"/>
  <c r="F48" i="7"/>
  <c r="Y50" i="3"/>
  <c r="O50" i="3"/>
  <c r="Z50" i="3"/>
  <c r="P50" i="3"/>
  <c r="G48" i="7"/>
  <c r="P45" i="1"/>
  <c r="Q50" i="3" l="1"/>
  <c r="K45" i="1"/>
  <c r="AA45" i="1"/>
  <c r="AB45" i="1"/>
  <c r="Q45" i="1"/>
  <c r="J45" i="1"/>
  <c r="I48" i="7"/>
  <c r="AU44" i="1"/>
  <c r="AW44" i="1" s="1"/>
  <c r="AK45" i="1" s="1"/>
  <c r="H51" i="3"/>
  <c r="J48" i="7"/>
  <c r="BL44" i="1"/>
  <c r="BN44" i="1" s="1"/>
  <c r="BC45" i="1" s="1"/>
  <c r="E51" i="3" l="1"/>
  <c r="AO45" i="1"/>
  <c r="AS45" i="1" s="1"/>
  <c r="AN45" i="1"/>
  <c r="AC45" i="1" s="1"/>
  <c r="AV45" i="1"/>
  <c r="AM45" i="1"/>
  <c r="S45" i="1" s="1"/>
  <c r="AL45" i="1"/>
  <c r="AP45" i="1"/>
  <c r="BJ45" i="1" s="1"/>
  <c r="AI45" i="1"/>
  <c r="N51" i="3"/>
  <c r="X51" i="3"/>
  <c r="E49" i="7"/>
  <c r="BF45" i="1"/>
  <c r="AT45" i="1" s="1"/>
  <c r="BM45" i="1"/>
  <c r="BG45" i="1"/>
  <c r="BK45" i="1" s="1"/>
  <c r="BD45" i="1"/>
  <c r="BE45" i="1"/>
  <c r="AD45" i="1" s="1"/>
  <c r="F51" i="3"/>
  <c r="S50" i="3"/>
  <c r="K48" i="7"/>
  <c r="H49" i="7" l="1"/>
  <c r="AE45" i="1"/>
  <c r="BI45" i="1"/>
  <c r="T45" i="1"/>
  <c r="BH45" i="1"/>
  <c r="AG45" i="1"/>
  <c r="X46" i="1" s="1"/>
  <c r="V51" i="3"/>
  <c r="J51" i="3"/>
  <c r="AR45" i="1"/>
  <c r="AQ45" i="1"/>
  <c r="L45" i="1"/>
  <c r="M45" i="1" s="1"/>
  <c r="I46" i="1" s="1"/>
  <c r="V45" i="1"/>
  <c r="O46" i="1" s="1"/>
  <c r="U51" i="3"/>
  <c r="I51" i="3"/>
  <c r="O51" i="3" l="1"/>
  <c r="Y51" i="3"/>
  <c r="F49" i="7"/>
  <c r="P46" i="1"/>
  <c r="Z51" i="3"/>
  <c r="G49" i="7"/>
  <c r="P51" i="3"/>
  <c r="AF46" i="1"/>
  <c r="D52" i="3"/>
  <c r="Z46" i="1"/>
  <c r="R46" i="1" s="1"/>
  <c r="Y46" i="1"/>
  <c r="U46" i="1"/>
  <c r="AB46" i="1" l="1"/>
  <c r="AA46" i="1"/>
  <c r="K46" i="1"/>
  <c r="J49" i="7"/>
  <c r="BL45" i="1"/>
  <c r="BN45" i="1" s="1"/>
  <c r="BC46" i="1" s="1"/>
  <c r="H52" i="3"/>
  <c r="Q46" i="1"/>
  <c r="J46" i="1"/>
  <c r="I49" i="7"/>
  <c r="AU45" i="1"/>
  <c r="AW45" i="1" s="1"/>
  <c r="AK46" i="1" s="1"/>
  <c r="Q51" i="3"/>
  <c r="N52" i="3" l="1"/>
  <c r="E50" i="7"/>
  <c r="X52" i="3"/>
  <c r="K49" i="7"/>
  <c r="S51" i="3"/>
  <c r="AN46" i="1"/>
  <c r="AC46" i="1" s="1"/>
  <c r="AL46" i="1"/>
  <c r="E52" i="3"/>
  <c r="AV46" i="1"/>
  <c r="AM46" i="1"/>
  <c r="S46" i="1" s="1"/>
  <c r="AP46" i="1"/>
  <c r="BJ46" i="1" s="1"/>
  <c r="AO46" i="1"/>
  <c r="AS46" i="1" s="1"/>
  <c r="AI46" i="1"/>
  <c r="BE46" i="1"/>
  <c r="AD46" i="1" s="1"/>
  <c r="F52" i="3"/>
  <c r="BF46" i="1"/>
  <c r="AT46" i="1" s="1"/>
  <c r="BG46" i="1"/>
  <c r="BK46" i="1" s="1"/>
  <c r="BM46" i="1"/>
  <c r="BD46" i="1"/>
  <c r="T46" i="1" l="1"/>
  <c r="V46" i="1" s="1"/>
  <c r="O47" i="1" s="1"/>
  <c r="BH46" i="1"/>
  <c r="BI46" i="1"/>
  <c r="U52" i="3"/>
  <c r="I52" i="3"/>
  <c r="AR46" i="1"/>
  <c r="AQ46" i="1"/>
  <c r="L46" i="1"/>
  <c r="M46" i="1" s="1"/>
  <c r="I47" i="1" s="1"/>
  <c r="AE46" i="1"/>
  <c r="AG46" i="1" s="1"/>
  <c r="X47" i="1" s="1"/>
  <c r="H50" i="7"/>
  <c r="V52" i="3"/>
  <c r="J52" i="3"/>
  <c r="U47" i="1" l="1"/>
  <c r="Z47" i="1"/>
  <c r="R47" i="1" s="1"/>
  <c r="AF47" i="1"/>
  <c r="Y47" i="1"/>
  <c r="D53" i="3"/>
  <c r="H53" i="3" s="1"/>
  <c r="P52" i="3"/>
  <c r="Z52" i="3"/>
  <c r="G50" i="7"/>
  <c r="P47" i="1"/>
  <c r="F50" i="7"/>
  <c r="O52" i="3"/>
  <c r="Y52" i="3"/>
  <c r="Q47" i="1" l="1"/>
  <c r="J47" i="1"/>
  <c r="I50" i="7"/>
  <c r="AU46" i="1"/>
  <c r="AW46" i="1" s="1"/>
  <c r="AK47" i="1" s="1"/>
  <c r="J50" i="7"/>
  <c r="BL46" i="1"/>
  <c r="BN46" i="1" s="1"/>
  <c r="BC47" i="1" s="1"/>
  <c r="Q52" i="3"/>
  <c r="K47" i="1"/>
  <c r="AA47" i="1"/>
  <c r="AB47" i="1"/>
  <c r="E51" i="7"/>
  <c r="X53" i="3"/>
  <c r="N53" i="3"/>
  <c r="AM47" i="1" l="1"/>
  <c r="S47" i="1" s="1"/>
  <c r="AO47" i="1"/>
  <c r="AS47" i="1" s="1"/>
  <c r="AV47" i="1"/>
  <c r="AN47" i="1"/>
  <c r="AC47" i="1" s="1"/>
  <c r="AL47" i="1"/>
  <c r="E53" i="3"/>
  <c r="AP47" i="1"/>
  <c r="BJ47" i="1" s="1"/>
  <c r="AI47" i="1"/>
  <c r="H51" i="7"/>
  <c r="AE47" i="1"/>
  <c r="BM47" i="1"/>
  <c r="BG47" i="1"/>
  <c r="BK47" i="1" s="1"/>
  <c r="BE47" i="1"/>
  <c r="AD47" i="1" s="1"/>
  <c r="F53" i="3"/>
  <c r="BD47" i="1"/>
  <c r="BF47" i="1"/>
  <c r="AT47" i="1" s="1"/>
  <c r="S52" i="3"/>
  <c r="K50" i="7"/>
  <c r="T47" i="1" l="1"/>
  <c r="V47" i="1" s="1"/>
  <c r="O48" i="1" s="1"/>
  <c r="BH47" i="1"/>
  <c r="BI47" i="1"/>
  <c r="AG47" i="1"/>
  <c r="X48" i="1" s="1"/>
  <c r="U53" i="3"/>
  <c r="I53" i="3"/>
  <c r="V53" i="3"/>
  <c r="J53" i="3"/>
  <c r="L47" i="1"/>
  <c r="M47" i="1" s="1"/>
  <c r="I48" i="1" s="1"/>
  <c r="AR47" i="1"/>
  <c r="AQ47" i="1"/>
  <c r="U48" i="1" l="1"/>
  <c r="Z53" i="3"/>
  <c r="G51" i="7"/>
  <c r="P53" i="3"/>
  <c r="P48" i="1"/>
  <c r="Y53" i="3"/>
  <c r="O53" i="3"/>
  <c r="F51" i="7"/>
  <c r="D54" i="3"/>
  <c r="H54" i="3" s="1"/>
  <c r="Z48" i="1"/>
  <c r="R48" i="1" s="1"/>
  <c r="AF48" i="1"/>
  <c r="Y48" i="1"/>
  <c r="Q53" i="3" l="1"/>
  <c r="S53" i="3" s="1"/>
  <c r="J51" i="7"/>
  <c r="BL47" i="1"/>
  <c r="BN47" i="1" s="1"/>
  <c r="BC48" i="1" s="1"/>
  <c r="K48" i="1"/>
  <c r="AB48" i="1"/>
  <c r="AA48" i="1"/>
  <c r="I51" i="7"/>
  <c r="AU47" i="1"/>
  <c r="AW47" i="1" s="1"/>
  <c r="AK48" i="1" s="1"/>
  <c r="J48" i="1"/>
  <c r="Q48" i="1"/>
  <c r="E52" i="7"/>
  <c r="X54" i="3"/>
  <c r="N54" i="3"/>
  <c r="K51" i="7" l="1"/>
  <c r="BM48" i="1"/>
  <c r="BE48" i="1"/>
  <c r="AD48" i="1" s="1"/>
  <c r="BF48" i="1"/>
  <c r="AT48" i="1" s="1"/>
  <c r="F54" i="3"/>
  <c r="BD48" i="1"/>
  <c r="BG48" i="1"/>
  <c r="BK48" i="1" s="1"/>
  <c r="H52" i="7"/>
  <c r="AE48" i="1"/>
  <c r="AO48" i="1"/>
  <c r="AS48" i="1" s="1"/>
  <c r="E54" i="3"/>
  <c r="AP48" i="1"/>
  <c r="BJ48" i="1" s="1"/>
  <c r="AM48" i="1"/>
  <c r="S48" i="1" s="1"/>
  <c r="AN48" i="1"/>
  <c r="AC48" i="1" s="1"/>
  <c r="AV48" i="1"/>
  <c r="AL48" i="1"/>
  <c r="AI48" i="1"/>
  <c r="AG48" i="1" l="1"/>
  <c r="X49" i="1" s="1"/>
  <c r="AF49" i="1" s="1"/>
  <c r="U54" i="3"/>
  <c r="I54" i="3"/>
  <c r="L48" i="1"/>
  <c r="M48" i="1" s="1"/>
  <c r="I49" i="1" s="1"/>
  <c r="AQ48" i="1"/>
  <c r="AR48" i="1"/>
  <c r="V54" i="3"/>
  <c r="J54" i="3"/>
  <c r="T48" i="1"/>
  <c r="V48" i="1" s="1"/>
  <c r="O49" i="1" s="1"/>
  <c r="BI48" i="1"/>
  <c r="BH48" i="1"/>
  <c r="Y49" i="1" l="1"/>
  <c r="K49" i="1" s="1"/>
  <c r="D55" i="3"/>
  <c r="H55" i="3" s="1"/>
  <c r="E53" i="7" s="1"/>
  <c r="U49" i="1"/>
  <c r="Z49" i="1"/>
  <c r="R49" i="1" s="1"/>
  <c r="O54" i="3"/>
  <c r="F52" i="7"/>
  <c r="Y54" i="3"/>
  <c r="G52" i="7"/>
  <c r="P54" i="3"/>
  <c r="Z54" i="3"/>
  <c r="P49" i="1"/>
  <c r="N55" i="3" l="1"/>
  <c r="X55" i="3"/>
  <c r="H53" i="7" s="1"/>
  <c r="AB49" i="1"/>
  <c r="AU48" i="1"/>
  <c r="AW48" i="1" s="1"/>
  <c r="AK49" i="1" s="1"/>
  <c r="I52" i="7"/>
  <c r="AA49" i="1"/>
  <c r="Q54" i="3"/>
  <c r="Q49" i="1"/>
  <c r="J49" i="1"/>
  <c r="AE49" i="1"/>
  <c r="J52" i="7"/>
  <c r="BL48" i="1"/>
  <c r="BN48" i="1" s="1"/>
  <c r="BC49" i="1" s="1"/>
  <c r="AL49" i="1" l="1"/>
  <c r="AO49" i="1"/>
  <c r="AS49" i="1" s="1"/>
  <c r="AN49" i="1"/>
  <c r="AC49" i="1" s="1"/>
  <c r="AV49" i="1"/>
  <c r="AP49" i="1"/>
  <c r="BJ49" i="1" s="1"/>
  <c r="E55" i="3"/>
  <c r="AM49" i="1"/>
  <c r="S49" i="1" s="1"/>
  <c r="AI49" i="1"/>
  <c r="S54" i="3"/>
  <c r="K52" i="7"/>
  <c r="BF49" i="1"/>
  <c r="AT49" i="1" s="1"/>
  <c r="BE49" i="1"/>
  <c r="AD49" i="1" s="1"/>
  <c r="F55" i="3"/>
  <c r="BG49" i="1"/>
  <c r="BK49" i="1" s="1"/>
  <c r="BD49" i="1"/>
  <c r="BM49" i="1"/>
  <c r="U55" i="3" l="1"/>
  <c r="I55" i="3"/>
  <c r="AG49" i="1"/>
  <c r="X50" i="1" s="1"/>
  <c r="BH49" i="1"/>
  <c r="BI49" i="1"/>
  <c r="T49" i="1"/>
  <c r="V49" i="1" s="1"/>
  <c r="O50" i="1" s="1"/>
  <c r="AR49" i="1"/>
  <c r="AQ49" i="1"/>
  <c r="L49" i="1"/>
  <c r="M49" i="1" s="1"/>
  <c r="I50" i="1" s="1"/>
  <c r="V55" i="3"/>
  <c r="J55" i="3"/>
  <c r="U50" i="1" l="1"/>
  <c r="Z50" i="1"/>
  <c r="R50" i="1" s="1"/>
  <c r="Y50" i="1"/>
  <c r="D56" i="3"/>
  <c r="H56" i="3" s="1"/>
  <c r="AF50" i="1"/>
  <c r="P50" i="1"/>
  <c r="F53" i="7"/>
  <c r="Y55" i="3"/>
  <c r="O55" i="3"/>
  <c r="P55" i="3"/>
  <c r="Z55" i="3"/>
  <c r="G53" i="7"/>
  <c r="BL49" i="1" l="1"/>
  <c r="BN49" i="1" s="1"/>
  <c r="BC50" i="1" s="1"/>
  <c r="J53" i="7"/>
  <c r="K50" i="1"/>
  <c r="AA50" i="1"/>
  <c r="AB50" i="1"/>
  <c r="Q55" i="3"/>
  <c r="I53" i="7"/>
  <c r="AU49" i="1"/>
  <c r="AW49" i="1" s="1"/>
  <c r="AK50" i="1" s="1"/>
  <c r="Q50" i="1"/>
  <c r="J50" i="1"/>
  <c r="N56" i="3"/>
  <c r="E54" i="7"/>
  <c r="X56" i="3"/>
  <c r="S55" i="3" l="1"/>
  <c r="K53" i="7"/>
  <c r="AE50" i="1"/>
  <c r="H54" i="7"/>
  <c r="AV50" i="1"/>
  <c r="AM50" i="1"/>
  <c r="S50" i="1" s="1"/>
  <c r="AP50" i="1"/>
  <c r="BJ50" i="1" s="1"/>
  <c r="AN50" i="1"/>
  <c r="AC50" i="1" s="1"/>
  <c r="AL50" i="1"/>
  <c r="E56" i="3"/>
  <c r="AO50" i="1"/>
  <c r="AS50" i="1" s="1"/>
  <c r="AI50" i="1"/>
  <c r="BG50" i="1"/>
  <c r="BK50" i="1" s="1"/>
  <c r="BF50" i="1"/>
  <c r="AT50" i="1" s="1"/>
  <c r="BD50" i="1"/>
  <c r="BE50" i="1"/>
  <c r="AD50" i="1" s="1"/>
  <c r="F56" i="3"/>
  <c r="BM50" i="1"/>
  <c r="BH50" i="1" l="1"/>
  <c r="BI50" i="1"/>
  <c r="T50" i="1"/>
  <c r="V50" i="1" s="1"/>
  <c r="O51" i="1" s="1"/>
  <c r="AG50" i="1"/>
  <c r="X51" i="1" s="1"/>
  <c r="V56" i="3"/>
  <c r="J56" i="3"/>
  <c r="U56" i="3"/>
  <c r="I56" i="3"/>
  <c r="AR50" i="1"/>
  <c r="AQ50" i="1"/>
  <c r="L50" i="1"/>
  <c r="M50" i="1" s="1"/>
  <c r="I51" i="1" s="1"/>
  <c r="P51" i="1" l="1"/>
  <c r="U51" i="1"/>
  <c r="G54" i="7"/>
  <c r="P56" i="3"/>
  <c r="Z56" i="3"/>
  <c r="Y56" i="3"/>
  <c r="O56" i="3"/>
  <c r="F54" i="7"/>
  <c r="Y51" i="1"/>
  <c r="D57" i="3"/>
  <c r="H57" i="3" s="1"/>
  <c r="AF51" i="1"/>
  <c r="Z51" i="1"/>
  <c r="R51" i="1" s="1"/>
  <c r="Q56" i="3" l="1"/>
  <c r="K54" i="7" s="1"/>
  <c r="BL50" i="1"/>
  <c r="BN50" i="1" s="1"/>
  <c r="BC51" i="1" s="1"/>
  <c r="J54" i="7"/>
  <c r="I54" i="7"/>
  <c r="AU50" i="1"/>
  <c r="AW50" i="1" s="1"/>
  <c r="AK51" i="1" s="1"/>
  <c r="X57" i="3"/>
  <c r="N57" i="3"/>
  <c r="E55" i="7"/>
  <c r="AB51" i="1"/>
  <c r="K51" i="1"/>
  <c r="AA51" i="1"/>
  <c r="J51" i="1"/>
  <c r="Q51" i="1"/>
  <c r="S56" i="3" l="1"/>
  <c r="AM51" i="1"/>
  <c r="S51" i="1" s="1"/>
  <c r="AV51" i="1"/>
  <c r="AL51" i="1"/>
  <c r="AN51" i="1"/>
  <c r="AC51" i="1" s="1"/>
  <c r="AP51" i="1"/>
  <c r="BJ51" i="1" s="1"/>
  <c r="E57" i="3"/>
  <c r="AO51" i="1"/>
  <c r="AS51" i="1" s="1"/>
  <c r="AI51" i="1"/>
  <c r="H55" i="7"/>
  <c r="AE51" i="1"/>
  <c r="BD51" i="1"/>
  <c r="BM51" i="1"/>
  <c r="BE51" i="1"/>
  <c r="AD51" i="1" s="1"/>
  <c r="BG51" i="1"/>
  <c r="BK51" i="1" s="1"/>
  <c r="F57" i="3"/>
  <c r="BF51" i="1"/>
  <c r="AT51" i="1" s="1"/>
  <c r="U57" i="3" l="1"/>
  <c r="I57" i="3"/>
  <c r="L51" i="1"/>
  <c r="M51" i="1" s="1"/>
  <c r="I52" i="1" s="1"/>
  <c r="AQ51" i="1"/>
  <c r="AR51" i="1"/>
  <c r="V57" i="3"/>
  <c r="J57" i="3"/>
  <c r="T51" i="1"/>
  <c r="BI51" i="1"/>
  <c r="BH51" i="1"/>
  <c r="AG51" i="1"/>
  <c r="X52" i="1" s="1"/>
  <c r="V51" i="1"/>
  <c r="O52" i="1" s="1"/>
  <c r="P52" i="1" l="1"/>
  <c r="U52" i="1"/>
  <c r="Y57" i="3"/>
  <c r="O57" i="3"/>
  <c r="F55" i="7"/>
  <c r="Y52" i="1"/>
  <c r="D58" i="3"/>
  <c r="H58" i="3" s="1"/>
  <c r="AF52" i="1"/>
  <c r="Z52" i="1"/>
  <c r="R52" i="1" s="1"/>
  <c r="Z57" i="3"/>
  <c r="G55" i="7"/>
  <c r="P57" i="3"/>
  <c r="Q57" i="3" l="1"/>
  <c r="S57" i="3" s="1"/>
  <c r="BL51" i="1"/>
  <c r="BN51" i="1" s="1"/>
  <c r="BC52" i="1" s="1"/>
  <c r="J55" i="7"/>
  <c r="K55" i="7"/>
  <c r="Q52" i="1"/>
  <c r="J52" i="1"/>
  <c r="AU51" i="1"/>
  <c r="AW51" i="1" s="1"/>
  <c r="AK52" i="1" s="1"/>
  <c r="I55" i="7"/>
  <c r="N58" i="3"/>
  <c r="X58" i="3"/>
  <c r="E56" i="7"/>
  <c r="K52" i="1"/>
  <c r="AA52" i="1"/>
  <c r="AB52" i="1"/>
  <c r="AO52" i="1" l="1"/>
  <c r="AS52" i="1" s="1"/>
  <c r="AV52" i="1"/>
  <c r="AM52" i="1"/>
  <c r="S52" i="1" s="1"/>
  <c r="AN52" i="1"/>
  <c r="AC52" i="1" s="1"/>
  <c r="AP52" i="1"/>
  <c r="BJ52" i="1" s="1"/>
  <c r="AL52" i="1"/>
  <c r="E58" i="3"/>
  <c r="AI52" i="1"/>
  <c r="H56" i="7"/>
  <c r="AE52" i="1"/>
  <c r="BG52" i="1"/>
  <c r="BK52" i="1" s="1"/>
  <c r="BF52" i="1"/>
  <c r="AT52" i="1" s="1"/>
  <c r="F58" i="3"/>
  <c r="BD52" i="1"/>
  <c r="BM52" i="1"/>
  <c r="BE52" i="1"/>
  <c r="AD52" i="1" s="1"/>
  <c r="U58" i="3" l="1"/>
  <c r="I58" i="3"/>
  <c r="AG52" i="1"/>
  <c r="X53" i="1" s="1"/>
  <c r="BI52" i="1"/>
  <c r="BH52" i="1"/>
  <c r="T52" i="1"/>
  <c r="V52" i="1" s="1"/>
  <c r="O53" i="1" s="1"/>
  <c r="V58" i="3"/>
  <c r="J58" i="3"/>
  <c r="L52" i="1"/>
  <c r="M52" i="1" s="1"/>
  <c r="I53" i="1" s="1"/>
  <c r="AR52" i="1"/>
  <c r="AQ52" i="1"/>
  <c r="U53" i="1" l="1"/>
  <c r="AF53" i="1"/>
  <c r="Z53" i="1"/>
  <c r="R53" i="1" s="1"/>
  <c r="Y53" i="1"/>
  <c r="D59" i="3"/>
  <c r="Y58" i="3"/>
  <c r="O58" i="3"/>
  <c r="F56" i="7"/>
  <c r="P53" i="1"/>
  <c r="P58" i="3"/>
  <c r="Z58" i="3"/>
  <c r="G56" i="7"/>
  <c r="Q58" i="3" l="1"/>
  <c r="I56" i="7"/>
  <c r="AU52" i="1"/>
  <c r="AW52" i="1" s="1"/>
  <c r="AK53" i="1" s="1"/>
  <c r="H59" i="3"/>
  <c r="AC37" i="3"/>
  <c r="Q53" i="1"/>
  <c r="J53" i="1"/>
  <c r="S58" i="3"/>
  <c r="K56" i="7"/>
  <c r="AA53" i="1"/>
  <c r="AB53" i="1"/>
  <c r="K53" i="1"/>
  <c r="J56" i="7"/>
  <c r="BL52" i="1"/>
  <c r="BN52" i="1" s="1"/>
  <c r="BC53" i="1" s="1"/>
  <c r="E59" i="3" l="1"/>
  <c r="AN53" i="1"/>
  <c r="AC53" i="1" s="1"/>
  <c r="AP53" i="1"/>
  <c r="BJ53" i="1" s="1"/>
  <c r="AL53" i="1"/>
  <c r="AM53" i="1"/>
  <c r="S53" i="1" s="1"/>
  <c r="AV53" i="1"/>
  <c r="AO53" i="1"/>
  <c r="AS53" i="1" s="1"/>
  <c r="AI53" i="1"/>
  <c r="E57" i="7"/>
  <c r="X59" i="3"/>
  <c r="N59" i="3"/>
  <c r="AF37" i="3"/>
  <c r="O35" i="7" s="1"/>
  <c r="BD53" i="1"/>
  <c r="BE53" i="1"/>
  <c r="AD53" i="1" s="1"/>
  <c r="BM53" i="1"/>
  <c r="BF53" i="1"/>
  <c r="AT53" i="1" s="1"/>
  <c r="BG53" i="1"/>
  <c r="BK53" i="1" s="1"/>
  <c r="F59" i="3"/>
  <c r="U59" i="3" l="1"/>
  <c r="I59" i="3"/>
  <c r="AD37" i="3"/>
  <c r="T53" i="1"/>
  <c r="V53" i="1" s="1"/>
  <c r="O54" i="1" s="1"/>
  <c r="BH53" i="1"/>
  <c r="BI53" i="1"/>
  <c r="V59" i="3"/>
  <c r="J59" i="3"/>
  <c r="AE37" i="3"/>
  <c r="L53" i="1"/>
  <c r="M53" i="1" s="1"/>
  <c r="I54" i="1" s="1"/>
  <c r="AR53" i="1"/>
  <c r="AQ53" i="1"/>
  <c r="AE53" i="1"/>
  <c r="AG53" i="1" s="1"/>
  <c r="X54" i="1" s="1"/>
  <c r="H57" i="7"/>
  <c r="AI37" i="3"/>
  <c r="R35" i="7" s="1"/>
  <c r="U54" i="1" l="1"/>
  <c r="D60" i="3"/>
  <c r="AF54" i="1"/>
  <c r="Z54" i="1"/>
  <c r="R54" i="1" s="1"/>
  <c r="Y54" i="1"/>
  <c r="P54" i="1"/>
  <c r="Z59" i="3"/>
  <c r="G57" i="7"/>
  <c r="P59" i="3"/>
  <c r="AH37" i="3"/>
  <c r="Q35" i="7" s="1"/>
  <c r="O59" i="3"/>
  <c r="F57" i="7"/>
  <c r="Y59" i="3"/>
  <c r="AG37" i="3"/>
  <c r="P35" i="7" s="1"/>
  <c r="Q59" i="3" l="1"/>
  <c r="Q54" i="1"/>
  <c r="J54" i="1"/>
  <c r="AB54" i="1"/>
  <c r="AA54" i="1"/>
  <c r="K54" i="1"/>
  <c r="I57" i="7"/>
  <c r="AU53" i="1"/>
  <c r="AW53" i="1" s="1"/>
  <c r="AK54" i="1" s="1"/>
  <c r="AJ37" i="3"/>
  <c r="S35" i="7" s="1"/>
  <c r="H60" i="3"/>
  <c r="K57" i="7"/>
  <c r="S59" i="3"/>
  <c r="AL37" i="3"/>
  <c r="U35" i="7" s="1"/>
  <c r="BL53" i="1"/>
  <c r="BN53" i="1" s="1"/>
  <c r="BC54" i="1" s="1"/>
  <c r="J57" i="7"/>
  <c r="AK37" i="3"/>
  <c r="T35" i="7" s="1"/>
  <c r="BG54" i="1" l="1"/>
  <c r="BK54" i="1" s="1"/>
  <c r="BM54" i="1"/>
  <c r="BF54" i="1"/>
  <c r="AT54" i="1" s="1"/>
  <c r="BD54" i="1"/>
  <c r="BE54" i="1"/>
  <c r="AD54" i="1" s="1"/>
  <c r="F60" i="3"/>
  <c r="AP54" i="1"/>
  <c r="BJ54" i="1" s="1"/>
  <c r="E60" i="3"/>
  <c r="AL54" i="1"/>
  <c r="AM54" i="1"/>
  <c r="S54" i="1" s="1"/>
  <c r="AO54" i="1"/>
  <c r="AS54" i="1" s="1"/>
  <c r="AN54" i="1"/>
  <c r="AC54" i="1" s="1"/>
  <c r="AV54" i="1"/>
  <c r="AI54" i="1"/>
  <c r="N60" i="3"/>
  <c r="X60" i="3"/>
  <c r="E58" i="7"/>
  <c r="T54" i="1" l="1"/>
  <c r="V54" i="1" s="1"/>
  <c r="O55" i="1" s="1"/>
  <c r="BH54" i="1"/>
  <c r="BI54" i="1"/>
  <c r="H58" i="7"/>
  <c r="AE54" i="1"/>
  <c r="AG54" i="1" s="1"/>
  <c r="X55" i="1" s="1"/>
  <c r="V60" i="3"/>
  <c r="J60" i="3"/>
  <c r="AQ54" i="1"/>
  <c r="AR54" i="1"/>
  <c r="L54" i="1"/>
  <c r="M54" i="1" s="1"/>
  <c r="I55" i="1" s="1"/>
  <c r="U60" i="3"/>
  <c r="I60" i="3"/>
  <c r="D61" i="3" l="1"/>
  <c r="Z55" i="1"/>
  <c r="R55" i="1" s="1"/>
  <c r="Y55" i="1"/>
  <c r="AF55" i="1"/>
  <c r="P55" i="1"/>
  <c r="Z60" i="3"/>
  <c r="G58" i="7"/>
  <c r="P60" i="3"/>
  <c r="O60" i="3"/>
  <c r="F58" i="7"/>
  <c r="Y60" i="3"/>
  <c r="U55" i="1"/>
  <c r="AA55" i="1" l="1"/>
  <c r="K55" i="1"/>
  <c r="AB55" i="1"/>
  <c r="I58" i="7"/>
  <c r="AU54" i="1"/>
  <c r="AW54" i="1" s="1"/>
  <c r="AK55" i="1" s="1"/>
  <c r="Q55" i="1"/>
  <c r="J55" i="1"/>
  <c r="Q60" i="3"/>
  <c r="J58" i="7"/>
  <c r="BL54" i="1"/>
  <c r="BN54" i="1" s="1"/>
  <c r="BC55" i="1" s="1"/>
  <c r="H61" i="3"/>
  <c r="E59" i="7" l="1"/>
  <c r="X61" i="3"/>
  <c r="N61" i="3"/>
  <c r="BD55" i="1"/>
  <c r="BM55" i="1"/>
  <c r="BF55" i="1"/>
  <c r="AT55" i="1" s="1"/>
  <c r="BG55" i="1"/>
  <c r="BK55" i="1" s="1"/>
  <c r="F61" i="3"/>
  <c r="BE55" i="1"/>
  <c r="AD55" i="1" s="1"/>
  <c r="K58" i="7"/>
  <c r="S60" i="3"/>
  <c r="AV55" i="1"/>
  <c r="AN55" i="1"/>
  <c r="AC55" i="1" s="1"/>
  <c r="AL55" i="1"/>
  <c r="AO55" i="1"/>
  <c r="AS55" i="1" s="1"/>
  <c r="AM55" i="1"/>
  <c r="S55" i="1" s="1"/>
  <c r="E61" i="3"/>
  <c r="AP55" i="1"/>
  <c r="BJ55" i="1" s="1"/>
  <c r="AI55" i="1"/>
  <c r="L55" i="1" l="1"/>
  <c r="M55" i="1" s="1"/>
  <c r="I56" i="1" s="1"/>
  <c r="AR55" i="1"/>
  <c r="AQ55" i="1"/>
  <c r="AE55" i="1"/>
  <c r="AG55" i="1" s="1"/>
  <c r="X56" i="1" s="1"/>
  <c r="H59" i="7"/>
  <c r="U61" i="3"/>
  <c r="I61" i="3"/>
  <c r="V61" i="3"/>
  <c r="J61" i="3"/>
  <c r="T55" i="1"/>
  <c r="V55" i="1" s="1"/>
  <c r="O56" i="1" s="1"/>
  <c r="BH55" i="1"/>
  <c r="BI55" i="1"/>
  <c r="D62" i="3" l="1"/>
  <c r="Y56" i="1"/>
  <c r="AF56" i="1"/>
  <c r="Z56" i="1"/>
  <c r="R56" i="1" s="1"/>
  <c r="Y61" i="3"/>
  <c r="O61" i="3"/>
  <c r="F59" i="7"/>
  <c r="P56" i="1"/>
  <c r="U56" i="1"/>
  <c r="Z61" i="3"/>
  <c r="G59" i="7"/>
  <c r="P61" i="3"/>
  <c r="AA56" i="1" l="1"/>
  <c r="K56" i="1"/>
  <c r="AB56" i="1"/>
  <c r="AU55" i="1"/>
  <c r="AW55" i="1" s="1"/>
  <c r="AK56" i="1" s="1"/>
  <c r="I59" i="7"/>
  <c r="BL55" i="1"/>
  <c r="BN55" i="1" s="1"/>
  <c r="BC56" i="1" s="1"/>
  <c r="J59" i="7"/>
  <c r="Q56" i="1"/>
  <c r="J56" i="1"/>
  <c r="Q61" i="3"/>
  <c r="H62" i="3"/>
  <c r="AO56" i="1" l="1"/>
  <c r="AS56" i="1" s="1"/>
  <c r="AN56" i="1"/>
  <c r="AC56" i="1" s="1"/>
  <c r="E62" i="3"/>
  <c r="AL56" i="1"/>
  <c r="AM56" i="1"/>
  <c r="S56" i="1" s="1"/>
  <c r="AV56" i="1"/>
  <c r="AP56" i="1"/>
  <c r="BJ56" i="1" s="1"/>
  <c r="AI56" i="1"/>
  <c r="X62" i="3"/>
  <c r="E60" i="7"/>
  <c r="N62" i="3"/>
  <c r="BF56" i="1"/>
  <c r="AT56" i="1" s="1"/>
  <c r="F62" i="3"/>
  <c r="BD56" i="1"/>
  <c r="BE56" i="1"/>
  <c r="AD56" i="1" s="1"/>
  <c r="BM56" i="1"/>
  <c r="BG56" i="1"/>
  <c r="BK56" i="1" s="1"/>
  <c r="K59" i="7"/>
  <c r="S61" i="3"/>
  <c r="AR56" i="1" l="1"/>
  <c r="L56" i="1"/>
  <c r="M56" i="1" s="1"/>
  <c r="I57" i="1" s="1"/>
  <c r="AQ56" i="1"/>
  <c r="V62" i="3"/>
  <c r="J62" i="3"/>
  <c r="U62" i="3"/>
  <c r="I62" i="3"/>
  <c r="BH56" i="1"/>
  <c r="BI56" i="1"/>
  <c r="T56" i="1"/>
  <c r="V56" i="1" s="1"/>
  <c r="O57" i="1" s="1"/>
  <c r="AE56" i="1"/>
  <c r="AG56" i="1" s="1"/>
  <c r="X57" i="1" s="1"/>
  <c r="H60" i="7"/>
  <c r="AF57" i="1" l="1"/>
  <c r="Z57" i="1"/>
  <c r="R57" i="1" s="1"/>
  <c r="Y57" i="1"/>
  <c r="D63" i="3"/>
  <c r="Z62" i="3"/>
  <c r="P62" i="3"/>
  <c r="G60" i="7"/>
  <c r="Y62" i="3"/>
  <c r="O62" i="3"/>
  <c r="F60" i="7"/>
  <c r="P57" i="1"/>
  <c r="U57" i="1"/>
  <c r="Q62" i="3" l="1"/>
  <c r="Q57" i="1"/>
  <c r="J57" i="1"/>
  <c r="AU56" i="1"/>
  <c r="AW56" i="1" s="1"/>
  <c r="AK57" i="1" s="1"/>
  <c r="I60" i="7"/>
  <c r="BL56" i="1"/>
  <c r="BN56" i="1" s="1"/>
  <c r="BC57" i="1" s="1"/>
  <c r="J60" i="7"/>
  <c r="H63" i="3"/>
  <c r="S62" i="3"/>
  <c r="K60" i="7"/>
  <c r="AA57" i="1"/>
  <c r="AB57" i="1"/>
  <c r="K57" i="1"/>
  <c r="BD57" i="1" l="1"/>
  <c r="BF57" i="1"/>
  <c r="AT57" i="1" s="1"/>
  <c r="BG57" i="1"/>
  <c r="BK57" i="1" s="1"/>
  <c r="BM57" i="1"/>
  <c r="BE57" i="1"/>
  <c r="AD57" i="1" s="1"/>
  <c r="F63" i="3"/>
  <c r="E63" i="3"/>
  <c r="AP57" i="1"/>
  <c r="BJ57" i="1" s="1"/>
  <c r="AN57" i="1"/>
  <c r="AC57" i="1" s="1"/>
  <c r="AM57" i="1"/>
  <c r="S57" i="1" s="1"/>
  <c r="AO57" i="1"/>
  <c r="AS57" i="1" s="1"/>
  <c r="AV57" i="1"/>
  <c r="AL57" i="1"/>
  <c r="AI57" i="1"/>
  <c r="N63" i="3"/>
  <c r="X63" i="3"/>
  <c r="E61" i="7"/>
  <c r="H61" i="7" l="1"/>
  <c r="AE57" i="1"/>
  <c r="AG57" i="1" s="1"/>
  <c r="X58" i="1" s="1"/>
  <c r="V63" i="3"/>
  <c r="J63" i="3"/>
  <c r="U63" i="3"/>
  <c r="I63" i="3"/>
  <c r="T57" i="1"/>
  <c r="V57" i="1" s="1"/>
  <c r="O58" i="1" s="1"/>
  <c r="BI57" i="1"/>
  <c r="BH57" i="1"/>
  <c r="L57" i="1"/>
  <c r="M57" i="1" s="1"/>
  <c r="I58" i="1" s="1"/>
  <c r="AQ57" i="1"/>
  <c r="AR57" i="1"/>
  <c r="Y58" i="1" l="1"/>
  <c r="Z58" i="1"/>
  <c r="R58" i="1" s="1"/>
  <c r="AF58" i="1"/>
  <c r="D64" i="3"/>
  <c r="U58" i="1"/>
  <c r="Y63" i="3"/>
  <c r="O63" i="3"/>
  <c r="F61" i="7"/>
  <c r="P63" i="3"/>
  <c r="G61" i="7"/>
  <c r="Z63" i="3"/>
  <c r="P58" i="1"/>
  <c r="Q58" i="1" l="1"/>
  <c r="J58" i="1"/>
  <c r="J61" i="7"/>
  <c r="BL57" i="1"/>
  <c r="BN57" i="1" s="1"/>
  <c r="BC58" i="1" s="1"/>
  <c r="Q63" i="3"/>
  <c r="H64" i="3"/>
  <c r="I61" i="7"/>
  <c r="AU57" i="1"/>
  <c r="AW57" i="1" s="1"/>
  <c r="AK58" i="1" s="1"/>
  <c r="AB58" i="1"/>
  <c r="K58" i="1"/>
  <c r="AA58" i="1"/>
  <c r="BE58" i="1" l="1"/>
  <c r="AD58" i="1" s="1"/>
  <c r="BF58" i="1"/>
  <c r="AT58" i="1" s="1"/>
  <c r="BD58" i="1"/>
  <c r="BG58" i="1"/>
  <c r="BK58" i="1" s="1"/>
  <c r="F64" i="3"/>
  <c r="BM58" i="1"/>
  <c r="N64" i="3"/>
  <c r="E62" i="7"/>
  <c r="X64" i="3"/>
  <c r="S63" i="3"/>
  <c r="K61" i="7"/>
  <c r="E64" i="3"/>
  <c r="AN58" i="1"/>
  <c r="AC58" i="1" s="1"/>
  <c r="AL58" i="1"/>
  <c r="AV58" i="1"/>
  <c r="AO58" i="1"/>
  <c r="AS58" i="1" s="1"/>
  <c r="AM58" i="1"/>
  <c r="S58" i="1" s="1"/>
  <c r="AP58" i="1"/>
  <c r="BJ58" i="1" s="1"/>
  <c r="AI58" i="1"/>
  <c r="U64" i="3" l="1"/>
  <c r="I64" i="3"/>
  <c r="T58" i="1"/>
  <c r="BH58" i="1"/>
  <c r="BI58" i="1"/>
  <c r="AR58" i="1"/>
  <c r="L58" i="1"/>
  <c r="M58" i="1" s="1"/>
  <c r="I59" i="1" s="1"/>
  <c r="AQ58" i="1"/>
  <c r="H62" i="7"/>
  <c r="AE58" i="1"/>
  <c r="AG58" i="1" s="1"/>
  <c r="X59" i="1" s="1"/>
  <c r="V58" i="1"/>
  <c r="O59" i="1" s="1"/>
  <c r="V64" i="3"/>
  <c r="J64" i="3"/>
  <c r="Z64" i="3" l="1"/>
  <c r="G62" i="7"/>
  <c r="P64" i="3"/>
  <c r="P59" i="1"/>
  <c r="Y64" i="3"/>
  <c r="F62" i="7"/>
  <c r="O64" i="3"/>
  <c r="U59" i="1"/>
  <c r="Y59" i="1"/>
  <c r="AF59" i="1"/>
  <c r="D65" i="3"/>
  <c r="H65" i="3" s="1"/>
  <c r="Z59" i="1"/>
  <c r="R59" i="1" s="1"/>
  <c r="AU58" i="1" l="1"/>
  <c r="AW58" i="1" s="1"/>
  <c r="AK59" i="1" s="1"/>
  <c r="I62" i="7"/>
  <c r="AB59" i="1"/>
  <c r="AA59" i="1"/>
  <c r="K59" i="1"/>
  <c r="N65" i="3"/>
  <c r="X65" i="3"/>
  <c r="E63" i="7"/>
  <c r="Q64" i="3"/>
  <c r="Q59" i="1"/>
  <c r="J59" i="1"/>
  <c r="BL58" i="1"/>
  <c r="BN58" i="1" s="1"/>
  <c r="BC59" i="1" s="1"/>
  <c r="J62" i="7"/>
  <c r="K62" i="7" l="1"/>
  <c r="S64" i="3"/>
  <c r="BD59" i="1"/>
  <c r="F65" i="3"/>
  <c r="BF59" i="1"/>
  <c r="AT59" i="1" s="1"/>
  <c r="BE59" i="1"/>
  <c r="AD59" i="1" s="1"/>
  <c r="BM59" i="1"/>
  <c r="BG59" i="1"/>
  <c r="BK59" i="1" s="1"/>
  <c r="H63" i="7"/>
  <c r="AE59" i="1"/>
  <c r="AV59" i="1"/>
  <c r="AO59" i="1"/>
  <c r="AS59" i="1" s="1"/>
  <c r="AP59" i="1"/>
  <c r="BJ59" i="1" s="1"/>
  <c r="AM59" i="1"/>
  <c r="S59" i="1" s="1"/>
  <c r="AL59" i="1"/>
  <c r="E65" i="3"/>
  <c r="AN59" i="1"/>
  <c r="AC59" i="1" s="1"/>
  <c r="AI59" i="1"/>
  <c r="AG59" i="1" l="1"/>
  <c r="X60" i="1" s="1"/>
  <c r="D66" i="3" s="1"/>
  <c r="H66" i="3" s="1"/>
  <c r="L59" i="1"/>
  <c r="M59" i="1" s="1"/>
  <c r="I60" i="1" s="1"/>
  <c r="AQ59" i="1"/>
  <c r="AR59" i="1"/>
  <c r="U65" i="3"/>
  <c r="I65" i="3"/>
  <c r="V65" i="3"/>
  <c r="J65" i="3"/>
  <c r="T59" i="1"/>
  <c r="V59" i="1" s="1"/>
  <c r="O60" i="1" s="1"/>
  <c r="BI59" i="1"/>
  <c r="BH59" i="1"/>
  <c r="AF60" i="1" l="1"/>
  <c r="U60" i="1"/>
  <c r="Z60" i="1"/>
  <c r="R60" i="1" s="1"/>
  <c r="Y65" i="3"/>
  <c r="O65" i="3"/>
  <c r="F63" i="7"/>
  <c r="P60" i="1"/>
  <c r="Z65" i="3"/>
  <c r="P65" i="3"/>
  <c r="G63" i="7"/>
  <c r="Y60" i="1"/>
  <c r="N66" i="3"/>
  <c r="E64" i="7"/>
  <c r="X66" i="3"/>
  <c r="Q60" i="1" l="1"/>
  <c r="J60" i="1"/>
  <c r="AA60" i="1"/>
  <c r="AB60" i="1"/>
  <c r="K60" i="1"/>
  <c r="I63" i="7"/>
  <c r="AU59" i="1"/>
  <c r="AW59" i="1" s="1"/>
  <c r="AK60" i="1" s="1"/>
  <c r="AE60" i="1"/>
  <c r="H64" i="7"/>
  <c r="BL59" i="1"/>
  <c r="BN59" i="1" s="1"/>
  <c r="BC60" i="1" s="1"/>
  <c r="J63" i="7"/>
  <c r="Q65" i="3"/>
  <c r="BE60" i="1" l="1"/>
  <c r="AD60" i="1" s="1"/>
  <c r="BF60" i="1"/>
  <c r="AT60" i="1" s="1"/>
  <c r="BD60" i="1"/>
  <c r="BG60" i="1"/>
  <c r="BK60" i="1" s="1"/>
  <c r="F66" i="3"/>
  <c r="BM60" i="1"/>
  <c r="S65" i="3"/>
  <c r="K63" i="7"/>
  <c r="E66" i="3"/>
  <c r="AN60" i="1"/>
  <c r="AC60" i="1" s="1"/>
  <c r="AG60" i="1" s="1"/>
  <c r="X61" i="1" s="1"/>
  <c r="AL60" i="1"/>
  <c r="AV60" i="1"/>
  <c r="AO60" i="1"/>
  <c r="AS60" i="1" s="1"/>
  <c r="AM60" i="1"/>
  <c r="S60" i="1" s="1"/>
  <c r="AP60" i="1"/>
  <c r="BJ60" i="1" s="1"/>
  <c r="AI60" i="1"/>
  <c r="AF61" i="1" l="1"/>
  <c r="D67" i="3"/>
  <c r="H67" i="3" s="1"/>
  <c r="BI60" i="1"/>
  <c r="BH60" i="1"/>
  <c r="T60" i="1"/>
  <c r="AR60" i="1"/>
  <c r="L60" i="1"/>
  <c r="M60" i="1" s="1"/>
  <c r="I61" i="1" s="1"/>
  <c r="AQ60" i="1"/>
  <c r="V60" i="1"/>
  <c r="O61" i="1" s="1"/>
  <c r="V66" i="3"/>
  <c r="J66" i="3"/>
  <c r="U66" i="3"/>
  <c r="I66" i="3"/>
  <c r="P61" i="1" l="1"/>
  <c r="X67" i="3"/>
  <c r="E65" i="7"/>
  <c r="N67" i="3"/>
  <c r="Y66" i="3"/>
  <c r="O66" i="3"/>
  <c r="F64" i="7"/>
  <c r="U61" i="1"/>
  <c r="G64" i="7"/>
  <c r="P66" i="3"/>
  <c r="Z66" i="3"/>
  <c r="Z61" i="1"/>
  <c r="R61" i="1" s="1"/>
  <c r="Y61" i="1"/>
  <c r="Q66" i="3" l="1"/>
  <c r="S66" i="3" s="1"/>
  <c r="H65" i="7"/>
  <c r="AE61" i="1"/>
  <c r="AU60" i="1"/>
  <c r="AW60" i="1" s="1"/>
  <c r="AK61" i="1" s="1"/>
  <c r="I64" i="7"/>
  <c r="J64" i="7"/>
  <c r="BL60" i="1"/>
  <c r="BN60" i="1" s="1"/>
  <c r="BC61" i="1" s="1"/>
  <c r="Q61" i="1"/>
  <c r="J61" i="1"/>
  <c r="AA61" i="1"/>
  <c r="K61" i="1"/>
  <c r="AB61" i="1"/>
  <c r="K64" i="7" l="1"/>
  <c r="AP61" i="1"/>
  <c r="BJ61" i="1" s="1"/>
  <c r="AM61" i="1"/>
  <c r="S61" i="1" s="1"/>
  <c r="AN61" i="1"/>
  <c r="AC61" i="1" s="1"/>
  <c r="AL61" i="1"/>
  <c r="E67" i="3"/>
  <c r="AV61" i="1"/>
  <c r="AO61" i="1"/>
  <c r="AS61" i="1" s="1"/>
  <c r="AI61" i="1"/>
  <c r="BE61" i="1"/>
  <c r="AD61" i="1" s="1"/>
  <c r="BG61" i="1"/>
  <c r="BK61" i="1" s="1"/>
  <c r="F67" i="3"/>
  <c r="BF61" i="1"/>
  <c r="AT61" i="1" s="1"/>
  <c r="BM61" i="1"/>
  <c r="BD61" i="1"/>
  <c r="AG61" i="1" l="1"/>
  <c r="X62" i="1" s="1"/>
  <c r="D68" i="3" s="1"/>
  <c r="H68" i="3" s="1"/>
  <c r="BI61" i="1"/>
  <c r="BH61" i="1"/>
  <c r="T61" i="1"/>
  <c r="V61" i="1" s="1"/>
  <c r="O62" i="1" s="1"/>
  <c r="V67" i="3"/>
  <c r="J67" i="3"/>
  <c r="AQ61" i="1"/>
  <c r="L61" i="1"/>
  <c r="M61" i="1" s="1"/>
  <c r="I62" i="1" s="1"/>
  <c r="AR61" i="1"/>
  <c r="U67" i="3"/>
  <c r="I67" i="3"/>
  <c r="Y62" i="1" l="1"/>
  <c r="K62" i="1" s="1"/>
  <c r="AF62" i="1"/>
  <c r="U62" i="1"/>
  <c r="Z62" i="1"/>
  <c r="R62" i="1" s="1"/>
  <c r="F65" i="7"/>
  <c r="Y67" i="3"/>
  <c r="O67" i="3"/>
  <c r="Z67" i="3"/>
  <c r="P67" i="3"/>
  <c r="G65" i="7"/>
  <c r="P62" i="1"/>
  <c r="X68" i="3"/>
  <c r="N68" i="3"/>
  <c r="E66" i="7"/>
  <c r="J65" i="7" l="1"/>
  <c r="BL61" i="1"/>
  <c r="BN61" i="1" s="1"/>
  <c r="BC62" i="1" s="1"/>
  <c r="I65" i="7"/>
  <c r="AU61" i="1"/>
  <c r="AW61" i="1" s="1"/>
  <c r="AK62" i="1" s="1"/>
  <c r="Q62" i="1"/>
  <c r="J62" i="1"/>
  <c r="AA62" i="1"/>
  <c r="AE62" i="1"/>
  <c r="H66" i="7"/>
  <c r="Q67" i="3"/>
  <c r="AB62" i="1"/>
  <c r="K65" i="7" l="1"/>
  <c r="S67" i="3"/>
  <c r="BE62" i="1"/>
  <c r="AD62" i="1" s="1"/>
  <c r="BF62" i="1"/>
  <c r="AT62" i="1" s="1"/>
  <c r="BD62" i="1"/>
  <c r="BG62" i="1"/>
  <c r="BK62" i="1" s="1"/>
  <c r="F68" i="3"/>
  <c r="BM62" i="1"/>
  <c r="E68" i="3"/>
  <c r="AN62" i="1"/>
  <c r="AC62" i="1" s="1"/>
  <c r="AL62" i="1"/>
  <c r="AV62" i="1"/>
  <c r="AO62" i="1"/>
  <c r="AS62" i="1" s="1"/>
  <c r="AM62" i="1"/>
  <c r="S62" i="1" s="1"/>
  <c r="AP62" i="1"/>
  <c r="BJ62" i="1" s="1"/>
  <c r="AI62" i="1"/>
  <c r="AG62" i="1" l="1"/>
  <c r="X63" i="1" s="1"/>
  <c r="AF63" i="1" s="1"/>
  <c r="V68" i="3"/>
  <c r="J68" i="3"/>
  <c r="AR62" i="1"/>
  <c r="L62" i="1"/>
  <c r="M62" i="1" s="1"/>
  <c r="I63" i="1" s="1"/>
  <c r="AQ62" i="1"/>
  <c r="T62" i="1"/>
  <c r="V62" i="1" s="1"/>
  <c r="O63" i="1" s="1"/>
  <c r="BH62" i="1"/>
  <c r="BI62" i="1"/>
  <c r="U68" i="3"/>
  <c r="I68" i="3"/>
  <c r="D69" i="3" l="1"/>
  <c r="H69" i="3" s="1"/>
  <c r="E67" i="7" s="1"/>
  <c r="U63" i="1"/>
  <c r="P63" i="1"/>
  <c r="Z63" i="1"/>
  <c r="R63" i="1" s="1"/>
  <c r="Y68" i="3"/>
  <c r="O68" i="3"/>
  <c r="F66" i="7"/>
  <c r="Z68" i="3"/>
  <c r="G66" i="7"/>
  <c r="P68" i="3"/>
  <c r="Y63" i="1"/>
  <c r="N69" i="3" l="1"/>
  <c r="X69" i="3"/>
  <c r="H67" i="7" s="1"/>
  <c r="Q68" i="3"/>
  <c r="K66" i="7" s="1"/>
  <c r="J66" i="7"/>
  <c r="BL62" i="1"/>
  <c r="BN62" i="1" s="1"/>
  <c r="BC63" i="1" s="1"/>
  <c r="J63" i="1"/>
  <c r="Q63" i="1"/>
  <c r="I66" i="7"/>
  <c r="AU62" i="1"/>
  <c r="AW62" i="1" s="1"/>
  <c r="AK63" i="1" s="1"/>
  <c r="K63" i="1"/>
  <c r="AB63" i="1"/>
  <c r="AA63" i="1"/>
  <c r="S68" i="3" l="1"/>
  <c r="AE63" i="1"/>
  <c r="AM63" i="1"/>
  <c r="S63" i="1" s="1"/>
  <c r="AL63" i="1"/>
  <c r="E69" i="3"/>
  <c r="AN63" i="1"/>
  <c r="AC63" i="1" s="1"/>
  <c r="AV63" i="1"/>
  <c r="AO63" i="1"/>
  <c r="AS63" i="1" s="1"/>
  <c r="AP63" i="1"/>
  <c r="BJ63" i="1" s="1"/>
  <c r="AI63" i="1"/>
  <c r="BE63" i="1"/>
  <c r="AD63" i="1" s="1"/>
  <c r="BM63" i="1"/>
  <c r="BG63" i="1"/>
  <c r="BK63" i="1" s="1"/>
  <c r="BD63" i="1"/>
  <c r="F69" i="3"/>
  <c r="BF63" i="1"/>
  <c r="AT63" i="1" s="1"/>
  <c r="AG63" i="1" l="1"/>
  <c r="X64" i="1" s="1"/>
  <c r="D70" i="3" s="1"/>
  <c r="H70" i="3" s="1"/>
  <c r="U69" i="3"/>
  <c r="I69" i="3"/>
  <c r="BH63" i="1"/>
  <c r="BI63" i="1"/>
  <c r="T63" i="1"/>
  <c r="V63" i="1" s="1"/>
  <c r="O64" i="1" s="1"/>
  <c r="AR63" i="1"/>
  <c r="L63" i="1"/>
  <c r="M63" i="1" s="1"/>
  <c r="I64" i="1" s="1"/>
  <c r="AQ63" i="1"/>
  <c r="V69" i="3"/>
  <c r="J69" i="3"/>
  <c r="AF64" i="1" l="1"/>
  <c r="U64" i="1"/>
  <c r="X70" i="3"/>
  <c r="N70" i="3"/>
  <c r="E68" i="7"/>
  <c r="P64" i="1"/>
  <c r="Z69" i="3"/>
  <c r="G67" i="7"/>
  <c r="P69" i="3"/>
  <c r="Y64" i="1"/>
  <c r="Y69" i="3"/>
  <c r="O69" i="3"/>
  <c r="F67" i="7"/>
  <c r="Z64" i="1"/>
  <c r="R64" i="1" s="1"/>
  <c r="Q69" i="3" l="1"/>
  <c r="K67" i="7" s="1"/>
  <c r="H68" i="7"/>
  <c r="AE64" i="1"/>
  <c r="S69" i="3"/>
  <c r="Q64" i="1"/>
  <c r="J64" i="1"/>
  <c r="I67" i="7"/>
  <c r="AU63" i="1"/>
  <c r="AW63" i="1" s="1"/>
  <c r="AK64" i="1" s="1"/>
  <c r="K64" i="1"/>
  <c r="AA64" i="1"/>
  <c r="AB64" i="1"/>
  <c r="J67" i="7"/>
  <c r="BL63" i="1"/>
  <c r="BN63" i="1" s="1"/>
  <c r="BC64" i="1" s="1"/>
  <c r="BE64" i="1" l="1"/>
  <c r="AD64" i="1" s="1"/>
  <c r="BF64" i="1"/>
  <c r="AT64" i="1" s="1"/>
  <c r="BD64" i="1"/>
  <c r="BG64" i="1"/>
  <c r="BK64" i="1" s="1"/>
  <c r="F70" i="3"/>
  <c r="BM64" i="1"/>
  <c r="AL64" i="1"/>
  <c r="AV64" i="1"/>
  <c r="AO64" i="1"/>
  <c r="AS64" i="1" s="1"/>
  <c r="AM64" i="1"/>
  <c r="S64" i="1" s="1"/>
  <c r="AP64" i="1"/>
  <c r="BJ64" i="1" s="1"/>
  <c r="E70" i="3"/>
  <c r="AN64" i="1"/>
  <c r="AC64" i="1" s="1"/>
  <c r="AI64" i="1"/>
  <c r="AR64" i="1" l="1"/>
  <c r="L64" i="1"/>
  <c r="M64" i="1" s="1"/>
  <c r="I65" i="1" s="1"/>
  <c r="AQ64" i="1"/>
  <c r="V70" i="3"/>
  <c r="J70" i="3"/>
  <c r="AG64" i="1"/>
  <c r="X65" i="1" s="1"/>
  <c r="U70" i="3"/>
  <c r="I70" i="3"/>
  <c r="BI64" i="1"/>
  <c r="BH64" i="1"/>
  <c r="T64" i="1"/>
  <c r="V64" i="1" s="1"/>
  <c r="O65" i="1" s="1"/>
  <c r="U65" i="1" l="1"/>
  <c r="AF65" i="1"/>
  <c r="Z65" i="1"/>
  <c r="R65" i="1" s="1"/>
  <c r="D71" i="3"/>
  <c r="Y65" i="1"/>
  <c r="P65" i="1"/>
  <c r="G68" i="7"/>
  <c r="P70" i="3"/>
  <c r="Z70" i="3"/>
  <c r="F68" i="7"/>
  <c r="Y70" i="3"/>
  <c r="O70" i="3"/>
  <c r="Q70" i="3" s="1"/>
  <c r="K65" i="1" l="1"/>
  <c r="AB65" i="1"/>
  <c r="AA65" i="1"/>
  <c r="K68" i="7"/>
  <c r="S70" i="3"/>
  <c r="BL64" i="1"/>
  <c r="BN64" i="1" s="1"/>
  <c r="BC65" i="1" s="1"/>
  <c r="J68" i="7"/>
  <c r="H71" i="3"/>
  <c r="AC38" i="3"/>
  <c r="I68" i="7"/>
  <c r="AU64" i="1"/>
  <c r="AW64" i="1" s="1"/>
  <c r="AK65" i="1" s="1"/>
  <c r="J65" i="1"/>
  <c r="Q65" i="1"/>
  <c r="AP65" i="1" l="1"/>
  <c r="BJ65" i="1" s="1"/>
  <c r="AM65" i="1"/>
  <c r="S65" i="1" s="1"/>
  <c r="AN65" i="1"/>
  <c r="AC65" i="1" s="1"/>
  <c r="AV65" i="1"/>
  <c r="AO65" i="1"/>
  <c r="AS65" i="1" s="1"/>
  <c r="AL65" i="1"/>
  <c r="E71" i="3"/>
  <c r="AI65" i="1"/>
  <c r="BG65" i="1"/>
  <c r="BK65" i="1" s="1"/>
  <c r="BE65" i="1"/>
  <c r="AD65" i="1" s="1"/>
  <c r="BM65" i="1"/>
  <c r="BF65" i="1"/>
  <c r="AT65" i="1" s="1"/>
  <c r="BD65" i="1"/>
  <c r="F71" i="3"/>
  <c r="X71" i="3"/>
  <c r="E69" i="7"/>
  <c r="N71" i="3"/>
  <c r="AF38" i="3"/>
  <c r="O36" i="7" s="1"/>
  <c r="H69" i="7" l="1"/>
  <c r="AE65" i="1"/>
  <c r="AG65" i="1" s="1"/>
  <c r="X66" i="1" s="1"/>
  <c r="AI38" i="3"/>
  <c r="R36" i="7" s="1"/>
  <c r="AR65" i="1"/>
  <c r="L65" i="1"/>
  <c r="M65" i="1" s="1"/>
  <c r="I66" i="1" s="1"/>
  <c r="AQ65" i="1"/>
  <c r="T65" i="1"/>
  <c r="V65" i="1" s="1"/>
  <c r="O66" i="1" s="1"/>
  <c r="BH65" i="1"/>
  <c r="BI65" i="1"/>
  <c r="U71" i="3"/>
  <c r="I71" i="3"/>
  <c r="AD38" i="3"/>
  <c r="V71" i="3"/>
  <c r="J71" i="3"/>
  <c r="AE38" i="3"/>
  <c r="Y66" i="1" l="1"/>
  <c r="AF66" i="1"/>
  <c r="D72" i="3"/>
  <c r="Z66" i="1"/>
  <c r="R66" i="1" s="1"/>
  <c r="Y71" i="3"/>
  <c r="F69" i="7"/>
  <c r="O71" i="3"/>
  <c r="AG38" i="3"/>
  <c r="P36" i="7" s="1"/>
  <c r="P66" i="1"/>
  <c r="U66" i="1"/>
  <c r="P71" i="3"/>
  <c r="G69" i="7"/>
  <c r="Z71" i="3"/>
  <c r="AH38" i="3"/>
  <c r="Q36" i="7" s="1"/>
  <c r="Q66" i="1" l="1"/>
  <c r="J66" i="1"/>
  <c r="H72" i="3"/>
  <c r="AU65" i="1"/>
  <c r="AW65" i="1" s="1"/>
  <c r="AK66" i="1" s="1"/>
  <c r="I69" i="7"/>
  <c r="AJ38" i="3"/>
  <c r="S36" i="7" s="1"/>
  <c r="J69" i="7"/>
  <c r="BL65" i="1"/>
  <c r="BN65" i="1" s="1"/>
  <c r="BC66" i="1" s="1"/>
  <c r="AK38" i="3"/>
  <c r="T36" i="7" s="1"/>
  <c r="Q71" i="3"/>
  <c r="AB66" i="1"/>
  <c r="K66" i="1"/>
  <c r="AA66" i="1"/>
  <c r="K69" i="7" l="1"/>
  <c r="S71" i="3"/>
  <c r="AL38" i="3"/>
  <c r="U36" i="7" s="1"/>
  <c r="X72" i="3"/>
  <c r="N72" i="3"/>
  <c r="E70" i="7"/>
  <c r="BD66" i="1"/>
  <c r="BG66" i="1"/>
  <c r="BK66" i="1" s="1"/>
  <c r="F72" i="3"/>
  <c r="BE66" i="1"/>
  <c r="AD66" i="1" s="1"/>
  <c r="BM66" i="1"/>
  <c r="BF66" i="1"/>
  <c r="AT66" i="1" s="1"/>
  <c r="AP66" i="1"/>
  <c r="BJ66" i="1" s="1"/>
  <c r="AO66" i="1"/>
  <c r="AS66" i="1" s="1"/>
  <c r="AN66" i="1"/>
  <c r="AC66" i="1" s="1"/>
  <c r="E72" i="3"/>
  <c r="AV66" i="1"/>
  <c r="AL66" i="1"/>
  <c r="AM66" i="1"/>
  <c r="S66" i="1" s="1"/>
  <c r="AI66" i="1"/>
  <c r="BI66" i="1" l="1"/>
  <c r="T66" i="1"/>
  <c r="V66" i="1" s="1"/>
  <c r="O67" i="1" s="1"/>
  <c r="BH66" i="1"/>
  <c r="V72" i="3"/>
  <c r="J72" i="3"/>
  <c r="U72" i="3"/>
  <c r="I72" i="3"/>
  <c r="L66" i="1"/>
  <c r="M66" i="1" s="1"/>
  <c r="I67" i="1" s="1"/>
  <c r="AQ66" i="1"/>
  <c r="AR66" i="1"/>
  <c r="AE66" i="1"/>
  <c r="AG66" i="1" s="1"/>
  <c r="X67" i="1" s="1"/>
  <c r="H70" i="7"/>
  <c r="U67" i="1" l="1"/>
  <c r="Z67" i="1"/>
  <c r="R67" i="1" s="1"/>
  <c r="AF67" i="1"/>
  <c r="D73" i="3"/>
  <c r="Y67" i="1"/>
  <c r="P67" i="1"/>
  <c r="Z72" i="3"/>
  <c r="G70" i="7"/>
  <c r="P72" i="3"/>
  <c r="F70" i="7"/>
  <c r="Y72" i="3"/>
  <c r="O72" i="3"/>
  <c r="Q72" i="3" l="1"/>
  <c r="AA67" i="1"/>
  <c r="K67" i="1"/>
  <c r="AB67" i="1"/>
  <c r="I70" i="7"/>
  <c r="AU66" i="1"/>
  <c r="AW66" i="1" s="1"/>
  <c r="AK67" i="1" s="1"/>
  <c r="H73" i="3"/>
  <c r="J70" i="7"/>
  <c r="BL66" i="1"/>
  <c r="BN66" i="1" s="1"/>
  <c r="BC67" i="1" s="1"/>
  <c r="Q67" i="1"/>
  <c r="J67" i="1"/>
  <c r="BD67" i="1" l="1"/>
  <c r="BG67" i="1"/>
  <c r="BK67" i="1" s="1"/>
  <c r="BF67" i="1"/>
  <c r="AT67" i="1" s="1"/>
  <c r="BE67" i="1"/>
  <c r="AD67" i="1" s="1"/>
  <c r="F73" i="3"/>
  <c r="BM67" i="1"/>
  <c r="K70" i="7"/>
  <c r="S72" i="3"/>
  <c r="AV67" i="1"/>
  <c r="AO67" i="1"/>
  <c r="AS67" i="1" s="1"/>
  <c r="AP67" i="1"/>
  <c r="BJ67" i="1" s="1"/>
  <c r="AM67" i="1"/>
  <c r="S67" i="1" s="1"/>
  <c r="AL67" i="1"/>
  <c r="E73" i="3"/>
  <c r="AN67" i="1"/>
  <c r="AC67" i="1" s="1"/>
  <c r="AI67" i="1"/>
  <c r="E71" i="7"/>
  <c r="N73" i="3"/>
  <c r="X73" i="3"/>
  <c r="AR67" i="1" l="1"/>
  <c r="L67" i="1"/>
  <c r="M67" i="1" s="1"/>
  <c r="I68" i="1" s="1"/>
  <c r="AQ67" i="1"/>
  <c r="BI67" i="1"/>
  <c r="BH67" i="1"/>
  <c r="T67" i="1"/>
  <c r="V67" i="1" s="1"/>
  <c r="O68" i="1" s="1"/>
  <c r="U73" i="3"/>
  <c r="I73" i="3"/>
  <c r="V73" i="3"/>
  <c r="J73" i="3"/>
  <c r="AE67" i="1"/>
  <c r="AG67" i="1" s="1"/>
  <c r="X68" i="1" s="1"/>
  <c r="H71" i="7"/>
  <c r="AF68" i="1" l="1"/>
  <c r="Y68" i="1"/>
  <c r="D74" i="3"/>
  <c r="Z68" i="1"/>
  <c r="R68" i="1" s="1"/>
  <c r="F71" i="7"/>
  <c r="Y73" i="3"/>
  <c r="O73" i="3"/>
  <c r="Z73" i="3"/>
  <c r="P73" i="3"/>
  <c r="G71" i="7"/>
  <c r="P68" i="1"/>
  <c r="U68" i="1"/>
  <c r="BL67" i="1" l="1"/>
  <c r="BN67" i="1" s="1"/>
  <c r="BC68" i="1" s="1"/>
  <c r="J71" i="7"/>
  <c r="H74" i="3"/>
  <c r="Q68" i="1"/>
  <c r="J68" i="1"/>
  <c r="AU67" i="1"/>
  <c r="AW67" i="1" s="1"/>
  <c r="AK68" i="1" s="1"/>
  <c r="I71" i="7"/>
  <c r="K68" i="1"/>
  <c r="AA68" i="1"/>
  <c r="AB68" i="1"/>
  <c r="Q73" i="3"/>
  <c r="BD68" i="1" l="1"/>
  <c r="BG68" i="1"/>
  <c r="BK68" i="1" s="1"/>
  <c r="F74" i="3"/>
  <c r="BM68" i="1"/>
  <c r="BE68" i="1"/>
  <c r="AD68" i="1" s="1"/>
  <c r="BF68" i="1"/>
  <c r="AT68" i="1" s="1"/>
  <c r="X74" i="3"/>
  <c r="N74" i="3"/>
  <c r="E72" i="7"/>
  <c r="AP68" i="1"/>
  <c r="BJ68" i="1" s="1"/>
  <c r="E74" i="3"/>
  <c r="AN68" i="1"/>
  <c r="AC68" i="1" s="1"/>
  <c r="AL68" i="1"/>
  <c r="AV68" i="1"/>
  <c r="AO68" i="1"/>
  <c r="AS68" i="1" s="1"/>
  <c r="AM68" i="1"/>
  <c r="S68" i="1" s="1"/>
  <c r="AI68" i="1"/>
  <c r="S73" i="3"/>
  <c r="K71" i="7"/>
  <c r="T68" i="1" l="1"/>
  <c r="V68" i="1" s="1"/>
  <c r="O69" i="1" s="1"/>
  <c r="BI68" i="1"/>
  <c r="BH68" i="1"/>
  <c r="H72" i="7"/>
  <c r="AE68" i="1"/>
  <c r="AG68" i="1" s="1"/>
  <c r="X69" i="1" s="1"/>
  <c r="U74" i="3"/>
  <c r="I74" i="3"/>
  <c r="V74" i="3"/>
  <c r="J74" i="3"/>
  <c r="AR68" i="1"/>
  <c r="L68" i="1"/>
  <c r="M68" i="1" s="1"/>
  <c r="I69" i="1" s="1"/>
  <c r="AQ68" i="1"/>
  <c r="Z69" i="1" l="1"/>
  <c r="R69" i="1" s="1"/>
  <c r="AF69" i="1"/>
  <c r="D75" i="3"/>
  <c r="Y69" i="1"/>
  <c r="U69" i="1"/>
  <c r="F72" i="7"/>
  <c r="Y74" i="3"/>
  <c r="O74" i="3"/>
  <c r="G72" i="7"/>
  <c r="P74" i="3"/>
  <c r="Z74" i="3"/>
  <c r="P69" i="1"/>
  <c r="Q69" i="1" l="1"/>
  <c r="J69" i="1"/>
  <c r="H75" i="3"/>
  <c r="K69" i="1"/>
  <c r="AB69" i="1"/>
  <c r="AA69" i="1"/>
  <c r="Q74" i="3"/>
  <c r="AU68" i="1"/>
  <c r="AW68" i="1" s="1"/>
  <c r="AK69" i="1" s="1"/>
  <c r="I72" i="7"/>
  <c r="BL68" i="1"/>
  <c r="BN68" i="1" s="1"/>
  <c r="BC69" i="1" s="1"/>
  <c r="J72" i="7"/>
  <c r="BM69" i="1" l="1"/>
  <c r="BD69" i="1"/>
  <c r="BG69" i="1"/>
  <c r="BK69" i="1" s="1"/>
  <c r="BF69" i="1"/>
  <c r="AT69" i="1" s="1"/>
  <c r="BE69" i="1"/>
  <c r="AD69" i="1" s="1"/>
  <c r="F75" i="3"/>
  <c r="K72" i="7"/>
  <c r="S74" i="3"/>
  <c r="X75" i="3"/>
  <c r="E73" i="7"/>
  <c r="N75" i="3"/>
  <c r="AM69" i="1"/>
  <c r="S69" i="1" s="1"/>
  <c r="AL69" i="1"/>
  <c r="E75" i="3"/>
  <c r="AN69" i="1"/>
  <c r="AC69" i="1" s="1"/>
  <c r="AV69" i="1"/>
  <c r="AO69" i="1"/>
  <c r="AS69" i="1" s="1"/>
  <c r="AP69" i="1"/>
  <c r="BJ69" i="1" s="1"/>
  <c r="AI69" i="1"/>
  <c r="U75" i="3" l="1"/>
  <c r="I75" i="3"/>
  <c r="AE69" i="1"/>
  <c r="AG69" i="1" s="1"/>
  <c r="X70" i="1" s="1"/>
  <c r="H73" i="7"/>
  <c r="V75" i="3"/>
  <c r="J75" i="3"/>
  <c r="AR69" i="1"/>
  <c r="L69" i="1"/>
  <c r="M69" i="1" s="1"/>
  <c r="I70" i="1" s="1"/>
  <c r="AQ69" i="1"/>
  <c r="BH69" i="1"/>
  <c r="BI69" i="1"/>
  <c r="T69" i="1"/>
  <c r="V69" i="1" s="1"/>
  <c r="O70" i="1" s="1"/>
  <c r="U70" i="1" l="1"/>
  <c r="AF70" i="1"/>
  <c r="Y70" i="1"/>
  <c r="D76" i="3"/>
  <c r="Z70" i="1"/>
  <c r="R70" i="1" s="1"/>
  <c r="P70" i="1"/>
  <c r="G73" i="7"/>
  <c r="P75" i="3"/>
  <c r="Z75" i="3"/>
  <c r="F73" i="7"/>
  <c r="Y75" i="3"/>
  <c r="O75" i="3"/>
  <c r="Q75" i="3" s="1"/>
  <c r="Q70" i="1" l="1"/>
  <c r="J70" i="1"/>
  <c r="H76" i="3"/>
  <c r="AU69" i="1"/>
  <c r="AW69" i="1" s="1"/>
  <c r="AK70" i="1" s="1"/>
  <c r="I73" i="7"/>
  <c r="AA70" i="1"/>
  <c r="AB70" i="1"/>
  <c r="K70" i="1"/>
  <c r="K73" i="7"/>
  <c r="S75" i="3"/>
  <c r="BL69" i="1"/>
  <c r="BN69" i="1" s="1"/>
  <c r="BC70" i="1" s="1"/>
  <c r="J73" i="7"/>
  <c r="AM70" i="1" l="1"/>
  <c r="S70" i="1" s="1"/>
  <c r="AL70" i="1"/>
  <c r="E76" i="3"/>
  <c r="AO70" i="1"/>
  <c r="AS70" i="1" s="1"/>
  <c r="AV70" i="1"/>
  <c r="AP70" i="1"/>
  <c r="BJ70" i="1" s="1"/>
  <c r="AN70" i="1"/>
  <c r="AC70" i="1" s="1"/>
  <c r="AI70" i="1"/>
  <c r="BD70" i="1"/>
  <c r="BF70" i="1"/>
  <c r="AT70" i="1" s="1"/>
  <c r="BM70" i="1"/>
  <c r="BE70" i="1"/>
  <c r="AD70" i="1" s="1"/>
  <c r="F76" i="3"/>
  <c r="BG70" i="1"/>
  <c r="BK70" i="1" s="1"/>
  <c r="N76" i="3"/>
  <c r="E74" i="7"/>
  <c r="X76" i="3"/>
  <c r="U76" i="3" l="1"/>
  <c r="I76" i="3"/>
  <c r="H74" i="7"/>
  <c r="AE70" i="1"/>
  <c r="AG70" i="1" s="1"/>
  <c r="X71" i="1" s="1"/>
  <c r="V76" i="3"/>
  <c r="J76" i="3"/>
  <c r="AR70" i="1"/>
  <c r="L70" i="1"/>
  <c r="M70" i="1" s="1"/>
  <c r="I71" i="1" s="1"/>
  <c r="AQ70" i="1"/>
  <c r="T70" i="1"/>
  <c r="V70" i="1" s="1"/>
  <c r="O71" i="1" s="1"/>
  <c r="BI70" i="1"/>
  <c r="BH70" i="1"/>
  <c r="Z71" i="1" l="1"/>
  <c r="R71" i="1" s="1"/>
  <c r="D77" i="3"/>
  <c r="H77" i="3" s="1"/>
  <c r="AF71" i="1"/>
  <c r="Y71" i="1"/>
  <c r="U71" i="1"/>
  <c r="P71" i="1"/>
  <c r="P76" i="3"/>
  <c r="Z76" i="3"/>
  <c r="G74" i="7"/>
  <c r="O76" i="3"/>
  <c r="F74" i="7"/>
  <c r="Y76" i="3"/>
  <c r="Q76" i="3" l="1"/>
  <c r="J74" i="7"/>
  <c r="BL70" i="1"/>
  <c r="BN70" i="1" s="1"/>
  <c r="BC71" i="1" s="1"/>
  <c r="K74" i="7"/>
  <c r="S76" i="3"/>
  <c r="X77" i="3"/>
  <c r="E75" i="7"/>
  <c r="N77" i="3"/>
  <c r="AU70" i="1"/>
  <c r="AW70" i="1" s="1"/>
  <c r="AK71" i="1" s="1"/>
  <c r="I74" i="7"/>
  <c r="J71" i="1"/>
  <c r="Q71" i="1"/>
  <c r="K71" i="1"/>
  <c r="AB71" i="1"/>
  <c r="AA71" i="1"/>
  <c r="AE71" i="1" l="1"/>
  <c r="H75" i="7"/>
  <c r="F77" i="3"/>
  <c r="BF71" i="1"/>
  <c r="AT71" i="1" s="1"/>
  <c r="BD71" i="1"/>
  <c r="BG71" i="1"/>
  <c r="BK71" i="1" s="1"/>
  <c r="BE71" i="1"/>
  <c r="AD71" i="1" s="1"/>
  <c r="BM71" i="1"/>
  <c r="AM71" i="1"/>
  <c r="S71" i="1" s="1"/>
  <c r="AL71" i="1"/>
  <c r="AO71" i="1"/>
  <c r="AS71" i="1" s="1"/>
  <c r="AV71" i="1"/>
  <c r="E77" i="3"/>
  <c r="AN71" i="1"/>
  <c r="AC71" i="1" s="1"/>
  <c r="AP71" i="1"/>
  <c r="BJ71" i="1" s="1"/>
  <c r="AI71" i="1"/>
  <c r="AG71" i="1" l="1"/>
  <c r="X72" i="1" s="1"/>
  <c r="D78" i="3" s="1"/>
  <c r="H78" i="3" s="1"/>
  <c r="U77" i="3"/>
  <c r="I77" i="3"/>
  <c r="T71" i="1"/>
  <c r="V71" i="1" s="1"/>
  <c r="O72" i="1" s="1"/>
  <c r="BI71" i="1"/>
  <c r="BH71" i="1"/>
  <c r="AR71" i="1"/>
  <c r="AQ71" i="1"/>
  <c r="L71" i="1"/>
  <c r="M71" i="1" s="1"/>
  <c r="I72" i="1" s="1"/>
  <c r="Y72" i="1" s="1"/>
  <c r="V77" i="3"/>
  <c r="J77" i="3"/>
  <c r="AF72" i="1" l="1"/>
  <c r="K72" i="1"/>
  <c r="Z77" i="3"/>
  <c r="P77" i="3"/>
  <c r="G75" i="7"/>
  <c r="U72" i="1"/>
  <c r="Y77" i="3"/>
  <c r="F75" i="7"/>
  <c r="O77" i="3"/>
  <c r="P72" i="1"/>
  <c r="Z72" i="1"/>
  <c r="R72" i="1" s="1"/>
  <c r="E76" i="7"/>
  <c r="X78" i="3"/>
  <c r="N78" i="3"/>
  <c r="Q77" i="3" l="1"/>
  <c r="K75" i="7" s="1"/>
  <c r="AB72" i="1"/>
  <c r="J75" i="7"/>
  <c r="BL71" i="1"/>
  <c r="BN71" i="1" s="1"/>
  <c r="BC72" i="1" s="1"/>
  <c r="J72" i="1"/>
  <c r="Q72" i="1"/>
  <c r="AE72" i="1"/>
  <c r="H76" i="7"/>
  <c r="AA72" i="1"/>
  <c r="I75" i="7"/>
  <c r="AU71" i="1"/>
  <c r="AW71" i="1" s="1"/>
  <c r="AK72" i="1" s="1"/>
  <c r="S77" i="3" l="1"/>
  <c r="AN72" i="1"/>
  <c r="AC72" i="1" s="1"/>
  <c r="AP72" i="1"/>
  <c r="BJ72" i="1" s="1"/>
  <c r="AO72" i="1"/>
  <c r="AS72" i="1" s="1"/>
  <c r="E78" i="3"/>
  <c r="AM72" i="1"/>
  <c r="S72" i="1" s="1"/>
  <c r="AL72" i="1"/>
  <c r="AV72" i="1"/>
  <c r="AI72" i="1"/>
  <c r="BM72" i="1"/>
  <c r="BG72" i="1"/>
  <c r="BK72" i="1" s="1"/>
  <c r="F78" i="3"/>
  <c r="BE72" i="1"/>
  <c r="AD72" i="1" s="1"/>
  <c r="BD72" i="1"/>
  <c r="BF72" i="1"/>
  <c r="AT72" i="1" s="1"/>
  <c r="BI72" i="1" l="1"/>
  <c r="T72" i="1"/>
  <c r="V72" i="1" s="1"/>
  <c r="O73" i="1" s="1"/>
  <c r="BH72" i="1"/>
  <c r="V78" i="3"/>
  <c r="J78" i="3"/>
  <c r="AG72" i="1"/>
  <c r="X73" i="1" s="1"/>
  <c r="AR72" i="1"/>
  <c r="L72" i="1"/>
  <c r="M72" i="1" s="1"/>
  <c r="I73" i="1" s="1"/>
  <c r="AQ72" i="1"/>
  <c r="U78" i="3"/>
  <c r="I78" i="3"/>
  <c r="U73" i="1" l="1"/>
  <c r="Z78" i="3"/>
  <c r="G76" i="7"/>
  <c r="P78" i="3"/>
  <c r="O78" i="3"/>
  <c r="F76" i="7"/>
  <c r="Y78" i="3"/>
  <c r="P73" i="1"/>
  <c r="D79" i="3"/>
  <c r="H79" i="3" s="1"/>
  <c r="Z73" i="1"/>
  <c r="R73" i="1" s="1"/>
  <c r="Y73" i="1"/>
  <c r="AF73" i="1"/>
  <c r="Q78" i="3" l="1"/>
  <c r="S78" i="3" s="1"/>
  <c r="K73" i="1"/>
  <c r="AB73" i="1"/>
  <c r="AA73" i="1"/>
  <c r="I76" i="7"/>
  <c r="AU72" i="1"/>
  <c r="AW72" i="1" s="1"/>
  <c r="AK73" i="1" s="1"/>
  <c r="J76" i="7"/>
  <c r="BL72" i="1"/>
  <c r="BN72" i="1" s="1"/>
  <c r="BC73" i="1" s="1"/>
  <c r="J73" i="1"/>
  <c r="Q73" i="1"/>
  <c r="X79" i="3"/>
  <c r="E77" i="7"/>
  <c r="N79" i="3"/>
  <c r="K76" i="7" l="1"/>
  <c r="BD73" i="1"/>
  <c r="BE73" i="1"/>
  <c r="AD73" i="1" s="1"/>
  <c r="BG73" i="1"/>
  <c r="BK73" i="1" s="1"/>
  <c r="BM73" i="1"/>
  <c r="BF73" i="1"/>
  <c r="AT73" i="1" s="1"/>
  <c r="F79" i="3"/>
  <c r="AE73" i="1"/>
  <c r="H77" i="7"/>
  <c r="AL73" i="1"/>
  <c r="AO73" i="1"/>
  <c r="AS73" i="1" s="1"/>
  <c r="E79" i="3"/>
  <c r="AV73" i="1"/>
  <c r="AP73" i="1"/>
  <c r="BJ73" i="1" s="1"/>
  <c r="AN73" i="1"/>
  <c r="AC73" i="1" s="1"/>
  <c r="AM73" i="1"/>
  <c r="S73" i="1" s="1"/>
  <c r="AI73" i="1"/>
  <c r="AG73" i="1" l="1"/>
  <c r="X74" i="1" s="1"/>
  <c r="D80" i="3" s="1"/>
  <c r="H80" i="3" s="1"/>
  <c r="U79" i="3"/>
  <c r="I79" i="3"/>
  <c r="V79" i="3"/>
  <c r="J79" i="3"/>
  <c r="BH73" i="1"/>
  <c r="T73" i="1"/>
  <c r="V73" i="1" s="1"/>
  <c r="O74" i="1" s="1"/>
  <c r="BI73" i="1"/>
  <c r="AR73" i="1"/>
  <c r="L73" i="1"/>
  <c r="M73" i="1" s="1"/>
  <c r="I74" i="1" s="1"/>
  <c r="AQ73" i="1"/>
  <c r="AF74" i="1" l="1"/>
  <c r="U74" i="1"/>
  <c r="Z74" i="1"/>
  <c r="R74" i="1" s="1"/>
  <c r="P79" i="3"/>
  <c r="Z79" i="3"/>
  <c r="G77" i="7"/>
  <c r="P74" i="1"/>
  <c r="O79" i="3"/>
  <c r="Q79" i="3" s="1"/>
  <c r="F77" i="7"/>
  <c r="Y79" i="3"/>
  <c r="X80" i="3"/>
  <c r="N80" i="3"/>
  <c r="E78" i="7"/>
  <c r="Y74" i="1"/>
  <c r="K77" i="7" l="1"/>
  <c r="S79" i="3"/>
  <c r="AE74" i="1"/>
  <c r="H78" i="7"/>
  <c r="J77" i="7"/>
  <c r="BL73" i="1"/>
  <c r="BN73" i="1" s="1"/>
  <c r="BC74" i="1" s="1"/>
  <c r="AA74" i="1"/>
  <c r="AB74" i="1"/>
  <c r="K74" i="1"/>
  <c r="I77" i="7"/>
  <c r="AU73" i="1"/>
  <c r="AW73" i="1" s="1"/>
  <c r="AK74" i="1" s="1"/>
  <c r="Q74" i="1"/>
  <c r="J74" i="1"/>
  <c r="BF74" i="1" l="1"/>
  <c r="AT74" i="1" s="1"/>
  <c r="BG74" i="1"/>
  <c r="BK74" i="1" s="1"/>
  <c r="BM74" i="1"/>
  <c r="BE74" i="1"/>
  <c r="AD74" i="1" s="1"/>
  <c r="BD74" i="1"/>
  <c r="F80" i="3"/>
  <c r="E80" i="3"/>
  <c r="AV74" i="1"/>
  <c r="AL74" i="1"/>
  <c r="AM74" i="1"/>
  <c r="S74" i="1" s="1"/>
  <c r="AN74" i="1"/>
  <c r="AC74" i="1" s="1"/>
  <c r="AO74" i="1"/>
  <c r="AS74" i="1" s="1"/>
  <c r="AP74" i="1"/>
  <c r="BJ74" i="1" s="1"/>
  <c r="AI74" i="1"/>
  <c r="AG74" i="1" l="1"/>
  <c r="X75" i="1" s="1"/>
  <c r="AF75" i="1" s="1"/>
  <c r="U80" i="3"/>
  <c r="I80" i="3"/>
  <c r="V80" i="3"/>
  <c r="J80" i="3"/>
  <c r="BH74" i="1"/>
  <c r="T74" i="1"/>
  <c r="V74" i="1" s="1"/>
  <c r="O75" i="1" s="1"/>
  <c r="BI74" i="1"/>
  <c r="AR74" i="1"/>
  <c r="AQ74" i="1"/>
  <c r="L74" i="1"/>
  <c r="M74" i="1" s="1"/>
  <c r="I75" i="1" s="1"/>
  <c r="Y75" i="1" l="1"/>
  <c r="K75" i="1" s="1"/>
  <c r="D81" i="3"/>
  <c r="H81" i="3" s="1"/>
  <c r="E79" i="7" s="1"/>
  <c r="U75" i="1"/>
  <c r="Z75" i="1"/>
  <c r="R75" i="1" s="1"/>
  <c r="F78" i="7"/>
  <c r="O80" i="3"/>
  <c r="Y80" i="3"/>
  <c r="P75" i="1"/>
  <c r="Z80" i="3"/>
  <c r="G78" i="7"/>
  <c r="P80" i="3"/>
  <c r="X81" i="3" l="1"/>
  <c r="Q80" i="3"/>
  <c r="K78" i="7" s="1"/>
  <c r="N81" i="3"/>
  <c r="AB75" i="1"/>
  <c r="Q75" i="1"/>
  <c r="J75" i="1"/>
  <c r="AA75" i="1"/>
  <c r="AE75" i="1"/>
  <c r="H79" i="7"/>
  <c r="J78" i="7"/>
  <c r="BL74" i="1"/>
  <c r="BN74" i="1" s="1"/>
  <c r="BC75" i="1" s="1"/>
  <c r="I78" i="7"/>
  <c r="AU74" i="1"/>
  <c r="AW74" i="1" s="1"/>
  <c r="AK75" i="1" s="1"/>
  <c r="S80" i="3" l="1"/>
  <c r="BD75" i="1"/>
  <c r="BF75" i="1"/>
  <c r="AT75" i="1" s="1"/>
  <c r="F81" i="3"/>
  <c r="BM75" i="1"/>
  <c r="BE75" i="1"/>
  <c r="AD75" i="1" s="1"/>
  <c r="BG75" i="1"/>
  <c r="BK75" i="1" s="1"/>
  <c r="AN75" i="1"/>
  <c r="AC75" i="1" s="1"/>
  <c r="AV75" i="1"/>
  <c r="AP75" i="1"/>
  <c r="BJ75" i="1" s="1"/>
  <c r="AM75" i="1"/>
  <c r="S75" i="1" s="1"/>
  <c r="AL75" i="1"/>
  <c r="AO75" i="1"/>
  <c r="AS75" i="1" s="1"/>
  <c r="E81" i="3"/>
  <c r="AI75" i="1"/>
  <c r="AG75" i="1" l="1"/>
  <c r="X76" i="1" s="1"/>
  <c r="D82" i="3" s="1"/>
  <c r="H82" i="3" s="1"/>
  <c r="U81" i="3"/>
  <c r="I81" i="3"/>
  <c r="V81" i="3"/>
  <c r="J81" i="3"/>
  <c r="AF76" i="1"/>
  <c r="AR75" i="1"/>
  <c r="L75" i="1"/>
  <c r="M75" i="1" s="1"/>
  <c r="I76" i="1" s="1"/>
  <c r="AQ75" i="1"/>
  <c r="BI75" i="1"/>
  <c r="T75" i="1"/>
  <c r="V75" i="1" s="1"/>
  <c r="O76" i="1" s="1"/>
  <c r="BH75" i="1"/>
  <c r="Y76" i="1" l="1"/>
  <c r="K76" i="1" s="1"/>
  <c r="U76" i="1"/>
  <c r="Z76" i="1"/>
  <c r="R76" i="1" s="1"/>
  <c r="P76" i="1"/>
  <c r="F79" i="7"/>
  <c r="Y81" i="3"/>
  <c r="O81" i="3"/>
  <c r="G79" i="7"/>
  <c r="Z81" i="3"/>
  <c r="P81" i="3"/>
  <c r="X82" i="3"/>
  <c r="N82" i="3"/>
  <c r="E80" i="7"/>
  <c r="AA76" i="1" l="1"/>
  <c r="Q81" i="3"/>
  <c r="S81" i="3" s="1"/>
  <c r="I79" i="7"/>
  <c r="AU75" i="1"/>
  <c r="AW75" i="1" s="1"/>
  <c r="AK76" i="1" s="1"/>
  <c r="J76" i="1"/>
  <c r="Q76" i="1"/>
  <c r="BL75" i="1"/>
  <c r="BN75" i="1" s="1"/>
  <c r="BC76" i="1" s="1"/>
  <c r="J79" i="7"/>
  <c r="AE76" i="1"/>
  <c r="H80" i="7"/>
  <c r="AB76" i="1"/>
  <c r="K79" i="7" l="1"/>
  <c r="AN76" i="1"/>
  <c r="AC76" i="1" s="1"/>
  <c r="AP76" i="1"/>
  <c r="BJ76" i="1" s="1"/>
  <c r="E82" i="3"/>
  <c r="AV76" i="1"/>
  <c r="AM76" i="1"/>
  <c r="S76" i="1" s="1"/>
  <c r="AL76" i="1"/>
  <c r="AO76" i="1"/>
  <c r="AS76" i="1" s="1"/>
  <c r="AI76" i="1"/>
  <c r="BM76" i="1"/>
  <c r="BE76" i="1"/>
  <c r="AD76" i="1" s="1"/>
  <c r="F82" i="3"/>
  <c r="BD76" i="1"/>
  <c r="BF76" i="1"/>
  <c r="AT76" i="1" s="1"/>
  <c r="BG76" i="1"/>
  <c r="BK76" i="1" s="1"/>
  <c r="AG76" i="1" l="1"/>
  <c r="X77" i="1" s="1"/>
  <c r="V82" i="3"/>
  <c r="J82" i="3"/>
  <c r="U82" i="3"/>
  <c r="I82" i="3"/>
  <c r="BI76" i="1"/>
  <c r="T76" i="1"/>
  <c r="V76" i="1" s="1"/>
  <c r="O77" i="1" s="1"/>
  <c r="BH76" i="1"/>
  <c r="AR76" i="1"/>
  <c r="AQ76" i="1"/>
  <c r="L76" i="1"/>
  <c r="M76" i="1" s="1"/>
  <c r="I77" i="1" s="1"/>
  <c r="U77" i="1" l="1"/>
  <c r="Z82" i="3"/>
  <c r="G80" i="7"/>
  <c r="P82" i="3"/>
  <c r="F80" i="7"/>
  <c r="Y82" i="3"/>
  <c r="O82" i="3"/>
  <c r="Z77" i="1"/>
  <c r="R77" i="1" s="1"/>
  <c r="Y77" i="1"/>
  <c r="D83" i="3"/>
  <c r="AF77" i="1"/>
  <c r="P77" i="1"/>
  <c r="Q82" i="3" l="1"/>
  <c r="K80" i="7" s="1"/>
  <c r="J80" i="7"/>
  <c r="BL76" i="1"/>
  <c r="BN76" i="1" s="1"/>
  <c r="BC77" i="1" s="1"/>
  <c r="S82" i="3"/>
  <c r="AA77" i="1"/>
  <c r="AB77" i="1"/>
  <c r="K77" i="1"/>
  <c r="J77" i="1"/>
  <c r="Q77" i="1"/>
  <c r="H83" i="3"/>
  <c r="AC39" i="3"/>
  <c r="I80" i="7"/>
  <c r="AU76" i="1"/>
  <c r="AW76" i="1" s="1"/>
  <c r="AK77" i="1" s="1"/>
  <c r="X83" i="3" l="1"/>
  <c r="E81" i="7"/>
  <c r="N83" i="3"/>
  <c r="AF39" i="3"/>
  <c r="O37" i="7" s="1"/>
  <c r="BF77" i="1"/>
  <c r="AT77" i="1" s="1"/>
  <c r="F83" i="3"/>
  <c r="BM77" i="1"/>
  <c r="BE77" i="1"/>
  <c r="AD77" i="1" s="1"/>
  <c r="BG77" i="1"/>
  <c r="BK77" i="1" s="1"/>
  <c r="BD77" i="1"/>
  <c r="AO77" i="1"/>
  <c r="AS77" i="1" s="1"/>
  <c r="AP77" i="1"/>
  <c r="BJ77" i="1" s="1"/>
  <c r="AN77" i="1"/>
  <c r="AC77" i="1" s="1"/>
  <c r="AM77" i="1"/>
  <c r="S77" i="1" s="1"/>
  <c r="AV77" i="1"/>
  <c r="AL77" i="1"/>
  <c r="E83" i="3"/>
  <c r="AI77" i="1"/>
  <c r="U83" i="3" l="1"/>
  <c r="I83" i="3"/>
  <c r="AD39" i="3"/>
  <c r="AR77" i="1"/>
  <c r="AQ77" i="1"/>
  <c r="L77" i="1"/>
  <c r="M77" i="1" s="1"/>
  <c r="I78" i="1" s="1"/>
  <c r="V83" i="3"/>
  <c r="J83" i="3"/>
  <c r="AE39" i="3"/>
  <c r="BH77" i="1"/>
  <c r="T77" i="1"/>
  <c r="V77" i="1" s="1"/>
  <c r="O78" i="1" s="1"/>
  <c r="BI77" i="1"/>
  <c r="AE77" i="1"/>
  <c r="AG77" i="1" s="1"/>
  <c r="X78" i="1" s="1"/>
  <c r="H81" i="7"/>
  <c r="AI39" i="3"/>
  <c r="R37" i="7" s="1"/>
  <c r="U78" i="1" l="1"/>
  <c r="Z78" i="1"/>
  <c r="R78" i="1" s="1"/>
  <c r="D84" i="3"/>
  <c r="Y78" i="1"/>
  <c r="AF78" i="1"/>
  <c r="P78" i="1"/>
  <c r="F81" i="7"/>
  <c r="Y83" i="3"/>
  <c r="O83" i="3"/>
  <c r="AG39" i="3"/>
  <c r="P37" i="7" s="1"/>
  <c r="Z83" i="3"/>
  <c r="P83" i="3"/>
  <c r="G81" i="7"/>
  <c r="AH39" i="3"/>
  <c r="Q37" i="7" s="1"/>
  <c r="I81" i="7" l="1"/>
  <c r="AU77" i="1"/>
  <c r="AW77" i="1" s="1"/>
  <c r="AK78" i="1" s="1"/>
  <c r="AJ39" i="3"/>
  <c r="S37" i="7" s="1"/>
  <c r="J78" i="1"/>
  <c r="Q78" i="1"/>
  <c r="K78" i="1"/>
  <c r="AB78" i="1"/>
  <c r="AA78" i="1"/>
  <c r="H84" i="3"/>
  <c r="BL77" i="1"/>
  <c r="BN77" i="1" s="1"/>
  <c r="BC78" i="1" s="1"/>
  <c r="J81" i="7"/>
  <c r="AK39" i="3"/>
  <c r="T37" i="7" s="1"/>
  <c r="Q83" i="3"/>
  <c r="BD78" i="1" l="1"/>
  <c r="BF78" i="1"/>
  <c r="AT78" i="1" s="1"/>
  <c r="F84" i="3"/>
  <c r="BE78" i="1"/>
  <c r="AD78" i="1" s="1"/>
  <c r="BM78" i="1"/>
  <c r="BG78" i="1"/>
  <c r="BK78" i="1" s="1"/>
  <c r="K81" i="7"/>
  <c r="S83" i="3"/>
  <c r="AL39" i="3"/>
  <c r="U37" i="7" s="1"/>
  <c r="N84" i="3"/>
  <c r="E82" i="7"/>
  <c r="X84" i="3"/>
  <c r="AN78" i="1"/>
  <c r="AC78" i="1" s="1"/>
  <c r="AP78" i="1"/>
  <c r="BJ78" i="1" s="1"/>
  <c r="AM78" i="1"/>
  <c r="S78" i="1" s="1"/>
  <c r="E84" i="3"/>
  <c r="AV78" i="1"/>
  <c r="AO78" i="1"/>
  <c r="AS78" i="1" s="1"/>
  <c r="AL78" i="1"/>
  <c r="AI78" i="1"/>
  <c r="U84" i="3" l="1"/>
  <c r="I84" i="3"/>
  <c r="AR78" i="1"/>
  <c r="AQ78" i="1"/>
  <c r="L78" i="1"/>
  <c r="M78" i="1" s="1"/>
  <c r="I79" i="1" s="1"/>
  <c r="V84" i="3"/>
  <c r="J84" i="3"/>
  <c r="H82" i="7"/>
  <c r="AE78" i="1"/>
  <c r="AG78" i="1" s="1"/>
  <c r="X79" i="1" s="1"/>
  <c r="T78" i="1"/>
  <c r="V78" i="1" s="1"/>
  <c r="O79" i="1" s="1"/>
  <c r="BI78" i="1"/>
  <c r="BH78" i="1"/>
  <c r="Y79" i="1" l="1"/>
  <c r="Z79" i="1"/>
  <c r="R79" i="1" s="1"/>
  <c r="D85" i="3"/>
  <c r="AF79" i="1"/>
  <c r="P84" i="3"/>
  <c r="Z84" i="3"/>
  <c r="G82" i="7"/>
  <c r="F82" i="7"/>
  <c r="Y84" i="3"/>
  <c r="O84" i="3"/>
  <c r="U79" i="1"/>
  <c r="P79" i="1"/>
  <c r="H85" i="3" l="1"/>
  <c r="J82" i="7"/>
  <c r="BL78" i="1"/>
  <c r="BN78" i="1" s="1"/>
  <c r="BC79" i="1" s="1"/>
  <c r="Q84" i="3"/>
  <c r="Q79" i="1"/>
  <c r="J79" i="1"/>
  <c r="I82" i="7"/>
  <c r="AU78" i="1"/>
  <c r="AW78" i="1" s="1"/>
  <c r="AK79" i="1" s="1"/>
  <c r="AA79" i="1"/>
  <c r="AB79" i="1"/>
  <c r="K79" i="1"/>
  <c r="AP79" i="1" l="1"/>
  <c r="BJ79" i="1" s="1"/>
  <c r="AV79" i="1"/>
  <c r="AO79" i="1"/>
  <c r="AS79" i="1" s="1"/>
  <c r="E85" i="3"/>
  <c r="AL79" i="1"/>
  <c r="AN79" i="1"/>
  <c r="AC79" i="1" s="1"/>
  <c r="AM79" i="1"/>
  <c r="S79" i="1" s="1"/>
  <c r="AI79" i="1"/>
  <c r="K82" i="7"/>
  <c r="S84" i="3"/>
  <c r="BM79" i="1"/>
  <c r="BE79" i="1"/>
  <c r="AD79" i="1" s="1"/>
  <c r="F85" i="3"/>
  <c r="BG79" i="1"/>
  <c r="BK79" i="1" s="1"/>
  <c r="BD79" i="1"/>
  <c r="BF79" i="1"/>
  <c r="AT79" i="1" s="1"/>
  <c r="E83" i="7"/>
  <c r="X85" i="3"/>
  <c r="N85" i="3"/>
  <c r="AE79" i="1" l="1"/>
  <c r="AG79" i="1" s="1"/>
  <c r="X80" i="1" s="1"/>
  <c r="H83" i="7"/>
  <c r="V85" i="3"/>
  <c r="J85" i="3"/>
  <c r="AR79" i="1"/>
  <c r="L79" i="1"/>
  <c r="M79" i="1" s="1"/>
  <c r="I80" i="1" s="1"/>
  <c r="AQ79" i="1"/>
  <c r="BH79" i="1"/>
  <c r="BI79" i="1"/>
  <c r="T79" i="1"/>
  <c r="V79" i="1" s="1"/>
  <c r="O80" i="1" s="1"/>
  <c r="U85" i="3"/>
  <c r="I85" i="3"/>
  <c r="U80" i="1" l="1"/>
  <c r="AF80" i="1"/>
  <c r="Z80" i="1"/>
  <c r="R80" i="1" s="1"/>
  <c r="Y80" i="1"/>
  <c r="D86" i="3"/>
  <c r="F83" i="7"/>
  <c r="Y85" i="3"/>
  <c r="O85" i="3"/>
  <c r="Z85" i="3"/>
  <c r="P85" i="3"/>
  <c r="G83" i="7"/>
  <c r="P80" i="1"/>
  <c r="Q85" i="3" l="1"/>
  <c r="K83" i="7" s="1"/>
  <c r="J83" i="7"/>
  <c r="BL79" i="1"/>
  <c r="BN79" i="1" s="1"/>
  <c r="BC80" i="1" s="1"/>
  <c r="AU79" i="1"/>
  <c r="AW79" i="1" s="1"/>
  <c r="AK80" i="1" s="1"/>
  <c r="I83" i="7"/>
  <c r="H86" i="3"/>
  <c r="Q80" i="1"/>
  <c r="J80" i="1"/>
  <c r="K80" i="1"/>
  <c r="AB80" i="1"/>
  <c r="AA80" i="1"/>
  <c r="S85" i="3" l="1"/>
  <c r="AM80" i="1"/>
  <c r="S80" i="1" s="1"/>
  <c r="AP80" i="1"/>
  <c r="BJ80" i="1" s="1"/>
  <c r="AL80" i="1"/>
  <c r="AV80" i="1"/>
  <c r="AO80" i="1"/>
  <c r="AS80" i="1" s="1"/>
  <c r="E86" i="3"/>
  <c r="AN80" i="1"/>
  <c r="AC80" i="1" s="1"/>
  <c r="AI80" i="1"/>
  <c r="X86" i="3"/>
  <c r="N86" i="3"/>
  <c r="E84" i="7"/>
  <c r="BD80" i="1"/>
  <c r="BG80" i="1"/>
  <c r="BK80" i="1" s="1"/>
  <c r="BM80" i="1"/>
  <c r="BE80" i="1"/>
  <c r="AD80" i="1" s="1"/>
  <c r="BF80" i="1"/>
  <c r="AT80" i="1" s="1"/>
  <c r="F86" i="3"/>
  <c r="BI80" i="1" l="1"/>
  <c r="BH80" i="1"/>
  <c r="T80" i="1"/>
  <c r="AR80" i="1"/>
  <c r="L80" i="1"/>
  <c r="M80" i="1" s="1"/>
  <c r="I81" i="1" s="1"/>
  <c r="AQ80" i="1"/>
  <c r="AE80" i="1"/>
  <c r="AG80" i="1" s="1"/>
  <c r="X81" i="1" s="1"/>
  <c r="H84" i="7"/>
  <c r="U86" i="3"/>
  <c r="I86" i="3"/>
  <c r="V80" i="1"/>
  <c r="O81" i="1" s="1"/>
  <c r="V86" i="3"/>
  <c r="J86" i="3"/>
  <c r="AF81" i="1" l="1"/>
  <c r="D87" i="3"/>
  <c r="Y81" i="1"/>
  <c r="Z81" i="1"/>
  <c r="R81" i="1" s="1"/>
  <c r="F84" i="7"/>
  <c r="Y86" i="3"/>
  <c r="O86" i="3"/>
  <c r="P86" i="3"/>
  <c r="Z86" i="3"/>
  <c r="G84" i="7"/>
  <c r="U81" i="1"/>
  <c r="P81" i="1"/>
  <c r="Q81" i="1" l="1"/>
  <c r="J81" i="1"/>
  <c r="Q86" i="3"/>
  <c r="H87" i="3"/>
  <c r="AB81" i="1"/>
  <c r="K81" i="1"/>
  <c r="AA81" i="1"/>
  <c r="BL80" i="1"/>
  <c r="BN80" i="1" s="1"/>
  <c r="BC81" i="1" s="1"/>
  <c r="J84" i="7"/>
  <c r="AU80" i="1"/>
  <c r="AW80" i="1" s="1"/>
  <c r="AK81" i="1" s="1"/>
  <c r="I84" i="7"/>
  <c r="X87" i="3" l="1"/>
  <c r="E85" i="7"/>
  <c r="N87" i="3"/>
  <c r="AP81" i="1"/>
  <c r="BJ81" i="1" s="1"/>
  <c r="AO81" i="1"/>
  <c r="AS81" i="1" s="1"/>
  <c r="AN81" i="1"/>
  <c r="AC81" i="1" s="1"/>
  <c r="E87" i="3"/>
  <c r="AV81" i="1"/>
  <c r="AM81" i="1"/>
  <c r="S81" i="1" s="1"/>
  <c r="AL81" i="1"/>
  <c r="AI81" i="1"/>
  <c r="S86" i="3"/>
  <c r="K84" i="7"/>
  <c r="BM81" i="1"/>
  <c r="BE81" i="1"/>
  <c r="AD81" i="1" s="1"/>
  <c r="F87" i="3"/>
  <c r="BG81" i="1"/>
  <c r="BK81" i="1" s="1"/>
  <c r="BD81" i="1"/>
  <c r="BF81" i="1"/>
  <c r="AT81" i="1" s="1"/>
  <c r="AR81" i="1" l="1"/>
  <c r="L81" i="1"/>
  <c r="M81" i="1" s="1"/>
  <c r="I82" i="1" s="1"/>
  <c r="AQ81" i="1"/>
  <c r="BI81" i="1"/>
  <c r="BH81" i="1"/>
  <c r="T81" i="1"/>
  <c r="V81" i="1" s="1"/>
  <c r="O82" i="1" s="1"/>
  <c r="V87" i="3"/>
  <c r="J87" i="3"/>
  <c r="U87" i="3"/>
  <c r="I87" i="3"/>
  <c r="AE81" i="1"/>
  <c r="AG81" i="1" s="1"/>
  <c r="X82" i="1" s="1"/>
  <c r="H85" i="7"/>
  <c r="Y82" i="1" l="1"/>
  <c r="Z82" i="1"/>
  <c r="R82" i="1" s="1"/>
  <c r="AF82" i="1"/>
  <c r="D88" i="3"/>
  <c r="G85" i="7"/>
  <c r="Z87" i="3"/>
  <c r="P87" i="3"/>
  <c r="F85" i="7"/>
  <c r="Y87" i="3"/>
  <c r="O87" i="3"/>
  <c r="P82" i="1"/>
  <c r="U82" i="1"/>
  <c r="Q87" i="3" l="1"/>
  <c r="K85" i="7" s="1"/>
  <c r="J82" i="1"/>
  <c r="Q82" i="1"/>
  <c r="I85" i="7"/>
  <c r="AU81" i="1"/>
  <c r="AW81" i="1" s="1"/>
  <c r="AK82" i="1" s="1"/>
  <c r="J85" i="7"/>
  <c r="BL81" i="1"/>
  <c r="BN81" i="1" s="1"/>
  <c r="BC82" i="1" s="1"/>
  <c r="S87" i="3"/>
  <c r="H88" i="3"/>
  <c r="K82" i="1"/>
  <c r="AB82" i="1"/>
  <c r="AA82" i="1"/>
  <c r="AV82" i="1" l="1"/>
  <c r="AO82" i="1"/>
  <c r="AS82" i="1" s="1"/>
  <c r="E88" i="3"/>
  <c r="AN82" i="1"/>
  <c r="AC82" i="1" s="1"/>
  <c r="AM82" i="1"/>
  <c r="S82" i="1" s="1"/>
  <c r="AP82" i="1"/>
  <c r="BJ82" i="1" s="1"/>
  <c r="AL82" i="1"/>
  <c r="AI82" i="1"/>
  <c r="BG82" i="1"/>
  <c r="BK82" i="1" s="1"/>
  <c r="BD82" i="1"/>
  <c r="BF82" i="1"/>
  <c r="AT82" i="1" s="1"/>
  <c r="F88" i="3"/>
  <c r="BM82" i="1"/>
  <c r="BE82" i="1"/>
  <c r="AD82" i="1" s="1"/>
  <c r="N88" i="3"/>
  <c r="E86" i="7"/>
  <c r="X88" i="3"/>
  <c r="BI82" i="1" l="1"/>
  <c r="T82" i="1"/>
  <c r="V82" i="1" s="1"/>
  <c r="O83" i="1" s="1"/>
  <c r="BH82" i="1"/>
  <c r="U88" i="3"/>
  <c r="I88" i="3"/>
  <c r="V88" i="3"/>
  <c r="J88" i="3"/>
  <c r="H86" i="7"/>
  <c r="AE82" i="1"/>
  <c r="AG82" i="1" s="1"/>
  <c r="X83" i="1" s="1"/>
  <c r="AR82" i="1"/>
  <c r="AQ82" i="1"/>
  <c r="L82" i="1"/>
  <c r="M82" i="1" s="1"/>
  <c r="I83" i="1" s="1"/>
  <c r="U83" i="1" l="1"/>
  <c r="AF83" i="1"/>
  <c r="D89" i="3"/>
  <c r="H89" i="3" s="1"/>
  <c r="Y83" i="1"/>
  <c r="Z83" i="1"/>
  <c r="R83" i="1" s="1"/>
  <c r="Z88" i="3"/>
  <c r="G86" i="7"/>
  <c r="P88" i="3"/>
  <c r="P83" i="1"/>
  <c r="Y88" i="3"/>
  <c r="F86" i="7"/>
  <c r="O88" i="3"/>
  <c r="E87" i="7" l="1"/>
  <c r="N89" i="3"/>
  <c r="X89" i="3"/>
  <c r="AU82" i="1"/>
  <c r="AW82" i="1" s="1"/>
  <c r="AK83" i="1" s="1"/>
  <c r="I86" i="7"/>
  <c r="Q88" i="3"/>
  <c r="Q83" i="1"/>
  <c r="J83" i="1"/>
  <c r="BL82" i="1"/>
  <c r="BN82" i="1" s="1"/>
  <c r="BC83" i="1" s="1"/>
  <c r="J86" i="7"/>
  <c r="AB83" i="1"/>
  <c r="K83" i="1"/>
  <c r="AA83" i="1"/>
  <c r="K86" i="7" l="1"/>
  <c r="S88" i="3"/>
  <c r="E89" i="3"/>
  <c r="AO83" i="1"/>
  <c r="AS83" i="1" s="1"/>
  <c r="AM83" i="1"/>
  <c r="S83" i="1" s="1"/>
  <c r="AL83" i="1"/>
  <c r="AN83" i="1"/>
  <c r="AC83" i="1" s="1"/>
  <c r="AV83" i="1"/>
  <c r="AP83" i="1"/>
  <c r="BJ83" i="1" s="1"/>
  <c r="AI83" i="1"/>
  <c r="BD83" i="1"/>
  <c r="BG83" i="1"/>
  <c r="BK83" i="1" s="1"/>
  <c r="F89" i="3"/>
  <c r="BF83" i="1"/>
  <c r="AT83" i="1" s="1"/>
  <c r="BM83" i="1"/>
  <c r="BE83" i="1"/>
  <c r="AD83" i="1" s="1"/>
  <c r="H87" i="7"/>
  <c r="AE83" i="1"/>
  <c r="AG83" i="1" l="1"/>
  <c r="X84" i="1" s="1"/>
  <c r="U89" i="3"/>
  <c r="I89" i="3"/>
  <c r="V89" i="3"/>
  <c r="J89" i="3"/>
  <c r="AQ83" i="1"/>
  <c r="L83" i="1"/>
  <c r="M83" i="1" s="1"/>
  <c r="I84" i="1" s="1"/>
  <c r="AR83" i="1"/>
  <c r="T83" i="1"/>
  <c r="V83" i="1" s="1"/>
  <c r="O84" i="1" s="1"/>
  <c r="BI83" i="1"/>
  <c r="BH83" i="1"/>
  <c r="U84" i="1" l="1"/>
  <c r="Y89" i="3"/>
  <c r="O89" i="3"/>
  <c r="F87" i="7"/>
  <c r="Z89" i="3"/>
  <c r="P89" i="3"/>
  <c r="G87" i="7"/>
  <c r="D90" i="3"/>
  <c r="H90" i="3" s="1"/>
  <c r="AF84" i="1"/>
  <c r="Y84" i="1"/>
  <c r="Z84" i="1"/>
  <c r="R84" i="1" s="1"/>
  <c r="P84" i="1"/>
  <c r="E88" i="7" l="1"/>
  <c r="N90" i="3"/>
  <c r="X90" i="3"/>
  <c r="K84" i="1"/>
  <c r="AA84" i="1"/>
  <c r="AB84" i="1"/>
  <c r="BL83" i="1"/>
  <c r="BN83" i="1" s="1"/>
  <c r="BC84" i="1" s="1"/>
  <c r="J87" i="7"/>
  <c r="I87" i="7"/>
  <c r="AU83" i="1"/>
  <c r="AW83" i="1" s="1"/>
  <c r="AK84" i="1" s="1"/>
  <c r="J84" i="1"/>
  <c r="Q84" i="1"/>
  <c r="Q89" i="3"/>
  <c r="S89" i="3" l="1"/>
  <c r="K87" i="7"/>
  <c r="BG84" i="1"/>
  <c r="BK84" i="1" s="1"/>
  <c r="BM84" i="1"/>
  <c r="BD84" i="1"/>
  <c r="BF84" i="1"/>
  <c r="AT84" i="1" s="1"/>
  <c r="F90" i="3"/>
  <c r="BE84" i="1"/>
  <c r="AD84" i="1" s="1"/>
  <c r="AE84" i="1"/>
  <c r="H88" i="7"/>
  <c r="AM84" i="1"/>
  <c r="S84" i="1" s="1"/>
  <c r="AO84" i="1"/>
  <c r="AS84" i="1" s="1"/>
  <c r="AN84" i="1"/>
  <c r="AC84" i="1" s="1"/>
  <c r="AL84" i="1"/>
  <c r="AP84" i="1"/>
  <c r="BJ84" i="1" s="1"/>
  <c r="AV84" i="1"/>
  <c r="E90" i="3"/>
  <c r="AI84" i="1"/>
  <c r="AG84" i="1" l="1"/>
  <c r="X85" i="1" s="1"/>
  <c r="AF85" i="1" s="1"/>
  <c r="AR84" i="1"/>
  <c r="AQ84" i="1"/>
  <c r="L84" i="1"/>
  <c r="M84" i="1" s="1"/>
  <c r="I85" i="1" s="1"/>
  <c r="U90" i="3"/>
  <c r="I90" i="3"/>
  <c r="BI84" i="1"/>
  <c r="T84" i="1"/>
  <c r="V84" i="1" s="1"/>
  <c r="O85" i="1" s="1"/>
  <c r="BH84" i="1"/>
  <c r="V90" i="3"/>
  <c r="J90" i="3"/>
  <c r="D91" i="3" l="1"/>
  <c r="H91" i="3" s="1"/>
  <c r="E89" i="7" s="1"/>
  <c r="P85" i="1"/>
  <c r="Z90" i="3"/>
  <c r="G88" i="7"/>
  <c r="P90" i="3"/>
  <c r="Y85" i="1"/>
  <c r="U85" i="1"/>
  <c r="Z85" i="1"/>
  <c r="R85" i="1" s="1"/>
  <c r="Y90" i="3"/>
  <c r="O90" i="3"/>
  <c r="F88" i="7"/>
  <c r="X91" i="3" l="1"/>
  <c r="H89" i="7" s="1"/>
  <c r="N91" i="3"/>
  <c r="Q90" i="3"/>
  <c r="S90" i="3" s="1"/>
  <c r="AU84" i="1"/>
  <c r="AW84" i="1" s="1"/>
  <c r="AK85" i="1" s="1"/>
  <c r="I88" i="7"/>
  <c r="J88" i="7"/>
  <c r="BL84" i="1"/>
  <c r="BN84" i="1" s="1"/>
  <c r="BC85" i="1" s="1"/>
  <c r="Q85" i="1"/>
  <c r="J85" i="1"/>
  <c r="AB85" i="1"/>
  <c r="K85" i="1"/>
  <c r="AA85" i="1"/>
  <c r="AE85" i="1"/>
  <c r="K88" i="7" l="1"/>
  <c r="AV85" i="1"/>
  <c r="E91" i="3"/>
  <c r="AN85" i="1"/>
  <c r="AC85" i="1" s="1"/>
  <c r="AM85" i="1"/>
  <c r="S85" i="1" s="1"/>
  <c r="AL85" i="1"/>
  <c r="AP85" i="1"/>
  <c r="BJ85" i="1" s="1"/>
  <c r="AO85" i="1"/>
  <c r="AS85" i="1" s="1"/>
  <c r="AI85" i="1"/>
  <c r="BE85" i="1"/>
  <c r="AD85" i="1" s="1"/>
  <c r="BF85" i="1"/>
  <c r="AT85" i="1" s="1"/>
  <c r="BD85" i="1"/>
  <c r="BG85" i="1"/>
  <c r="BK85" i="1" s="1"/>
  <c r="F91" i="3"/>
  <c r="BM85" i="1"/>
  <c r="AG85" i="1" l="1"/>
  <c r="X86" i="1" s="1"/>
  <c r="V91" i="3"/>
  <c r="J91" i="3"/>
  <c r="U91" i="3"/>
  <c r="I91" i="3"/>
  <c r="BI85" i="1"/>
  <c r="BH85" i="1"/>
  <c r="T85" i="1"/>
  <c r="V85" i="1" s="1"/>
  <c r="O86" i="1" s="1"/>
  <c r="AR85" i="1"/>
  <c r="L85" i="1"/>
  <c r="M85" i="1" s="1"/>
  <c r="I86" i="1" s="1"/>
  <c r="AQ85" i="1"/>
  <c r="U86" i="1" l="1"/>
  <c r="P91" i="3"/>
  <c r="Z91" i="3"/>
  <c r="G89" i="7"/>
  <c r="Y91" i="3"/>
  <c r="F89" i="7"/>
  <c r="O91" i="3"/>
  <c r="D92" i="3"/>
  <c r="H92" i="3" s="1"/>
  <c r="AF86" i="1"/>
  <c r="Z86" i="1"/>
  <c r="R86" i="1" s="1"/>
  <c r="Y86" i="1"/>
  <c r="P86" i="1"/>
  <c r="Q91" i="3" l="1"/>
  <c r="K89" i="7" s="1"/>
  <c r="J86" i="1"/>
  <c r="Q86" i="1"/>
  <c r="E90" i="7"/>
  <c r="X92" i="3"/>
  <c r="N92" i="3"/>
  <c r="I89" i="7"/>
  <c r="AU85" i="1"/>
  <c r="AW85" i="1" s="1"/>
  <c r="AK86" i="1" s="1"/>
  <c r="K86" i="1"/>
  <c r="AB86" i="1"/>
  <c r="AA86" i="1"/>
  <c r="S91" i="3"/>
  <c r="J89" i="7"/>
  <c r="BL85" i="1"/>
  <c r="BN85" i="1" s="1"/>
  <c r="BC86" i="1" s="1"/>
  <c r="BF86" i="1" l="1"/>
  <c r="AT86" i="1" s="1"/>
  <c r="F92" i="3"/>
  <c r="BD86" i="1"/>
  <c r="BG86" i="1"/>
  <c r="BK86" i="1" s="1"/>
  <c r="BM86" i="1"/>
  <c r="BE86" i="1"/>
  <c r="AD86" i="1" s="1"/>
  <c r="H90" i="7"/>
  <c r="AE86" i="1"/>
  <c r="E92" i="3"/>
  <c r="AV86" i="1"/>
  <c r="AL86" i="1"/>
  <c r="AP86" i="1"/>
  <c r="BJ86" i="1" s="1"/>
  <c r="AN86" i="1"/>
  <c r="AC86" i="1" s="1"/>
  <c r="AO86" i="1"/>
  <c r="AS86" i="1" s="1"/>
  <c r="AM86" i="1"/>
  <c r="S86" i="1" s="1"/>
  <c r="AI86" i="1"/>
  <c r="AG86" i="1" l="1"/>
  <c r="X87" i="1" s="1"/>
  <c r="D93" i="3" s="1"/>
  <c r="H93" i="3" s="1"/>
  <c r="U92" i="3"/>
  <c r="I92" i="3"/>
  <c r="BI86" i="1"/>
  <c r="BH86" i="1"/>
  <c r="T86" i="1"/>
  <c r="V86" i="1" s="1"/>
  <c r="O87" i="1" s="1"/>
  <c r="Z87" i="1" s="1"/>
  <c r="R87" i="1" s="1"/>
  <c r="L86" i="1"/>
  <c r="M86" i="1" s="1"/>
  <c r="I87" i="1" s="1"/>
  <c r="AR86" i="1"/>
  <c r="AQ86" i="1"/>
  <c r="V92" i="3"/>
  <c r="J92" i="3"/>
  <c r="AF87" i="1" l="1"/>
  <c r="Z92" i="3"/>
  <c r="G90" i="7"/>
  <c r="P92" i="3"/>
  <c r="P87" i="1"/>
  <c r="X93" i="3"/>
  <c r="E91" i="7"/>
  <c r="N93" i="3"/>
  <c r="U87" i="1"/>
  <c r="Y92" i="3"/>
  <c r="O92" i="3"/>
  <c r="F90" i="7"/>
  <c r="Y87" i="1"/>
  <c r="Q92" i="3" l="1"/>
  <c r="S92" i="3" s="1"/>
  <c r="AE87" i="1"/>
  <c r="H91" i="7"/>
  <c r="K90" i="7"/>
  <c r="Q87" i="1"/>
  <c r="J87" i="1"/>
  <c r="I90" i="7"/>
  <c r="AU86" i="1"/>
  <c r="AW86" i="1" s="1"/>
  <c r="AK87" i="1" s="1"/>
  <c r="AA87" i="1"/>
  <c r="AB87" i="1"/>
  <c r="K87" i="1"/>
  <c r="J90" i="7"/>
  <c r="BL86" i="1"/>
  <c r="BN86" i="1" s="1"/>
  <c r="BC87" i="1" s="1"/>
  <c r="BE87" i="1" l="1"/>
  <c r="AD87" i="1" s="1"/>
  <c r="F93" i="3"/>
  <c r="BG87" i="1"/>
  <c r="BK87" i="1" s="1"/>
  <c r="BD87" i="1"/>
  <c r="BF87" i="1"/>
  <c r="AT87" i="1" s="1"/>
  <c r="BM87" i="1"/>
  <c r="E93" i="3"/>
  <c r="AL87" i="1"/>
  <c r="AN87" i="1"/>
  <c r="AC87" i="1" s="1"/>
  <c r="AO87" i="1"/>
  <c r="AS87" i="1" s="1"/>
  <c r="AP87" i="1"/>
  <c r="BJ87" i="1" s="1"/>
  <c r="AV87" i="1"/>
  <c r="AM87" i="1"/>
  <c r="S87" i="1" s="1"/>
  <c r="AI87" i="1"/>
  <c r="V93" i="3" l="1"/>
  <c r="J93" i="3"/>
  <c r="U93" i="3"/>
  <c r="I93" i="3"/>
  <c r="BI87" i="1"/>
  <c r="T87" i="1"/>
  <c r="V87" i="1" s="1"/>
  <c r="O88" i="1" s="1"/>
  <c r="BH87" i="1"/>
  <c r="L87" i="1"/>
  <c r="M87" i="1" s="1"/>
  <c r="I88" i="1" s="1"/>
  <c r="AQ87" i="1"/>
  <c r="AR87" i="1"/>
  <c r="AG87" i="1"/>
  <c r="X88" i="1" s="1"/>
  <c r="P88" i="1" l="1"/>
  <c r="O93" i="3"/>
  <c r="F91" i="7"/>
  <c r="Y93" i="3"/>
  <c r="Z88" i="1"/>
  <c r="R88" i="1" s="1"/>
  <c r="AF88" i="1"/>
  <c r="Y88" i="1"/>
  <c r="D94" i="3"/>
  <c r="H94" i="3" s="1"/>
  <c r="G91" i="7"/>
  <c r="Z93" i="3"/>
  <c r="P93" i="3"/>
  <c r="U88" i="1"/>
  <c r="Q93" i="3" l="1"/>
  <c r="X94" i="3"/>
  <c r="N94" i="3"/>
  <c r="E92" i="7"/>
  <c r="J91" i="7"/>
  <c r="BL87" i="1"/>
  <c r="BN87" i="1" s="1"/>
  <c r="BC88" i="1" s="1"/>
  <c r="AB88" i="1"/>
  <c r="AA88" i="1"/>
  <c r="K88" i="1"/>
  <c r="AU87" i="1"/>
  <c r="AW87" i="1" s="1"/>
  <c r="AK88" i="1" s="1"/>
  <c r="I91" i="7"/>
  <c r="J88" i="1"/>
  <c r="Q88" i="1"/>
  <c r="BG88" i="1" l="1"/>
  <c r="BK88" i="1" s="1"/>
  <c r="BM88" i="1"/>
  <c r="BE88" i="1"/>
  <c r="AD88" i="1" s="1"/>
  <c r="BF88" i="1"/>
  <c r="AT88" i="1" s="1"/>
  <c r="F94" i="3"/>
  <c r="BD88" i="1"/>
  <c r="AE88" i="1"/>
  <c r="H92" i="7"/>
  <c r="AL88" i="1"/>
  <c r="AV88" i="1"/>
  <c r="AO88" i="1"/>
  <c r="AS88" i="1" s="1"/>
  <c r="E94" i="3"/>
  <c r="AN88" i="1"/>
  <c r="AC88" i="1" s="1"/>
  <c r="AM88" i="1"/>
  <c r="S88" i="1" s="1"/>
  <c r="AP88" i="1"/>
  <c r="BJ88" i="1" s="1"/>
  <c r="AI88" i="1"/>
  <c r="S93" i="3"/>
  <c r="K91" i="7"/>
  <c r="AG88" i="1" l="1"/>
  <c r="X89" i="1" s="1"/>
  <c r="AF89" i="1" s="1"/>
  <c r="U94" i="3"/>
  <c r="I94" i="3"/>
  <c r="AR88" i="1"/>
  <c r="L88" i="1"/>
  <c r="M88" i="1" s="1"/>
  <c r="I89" i="1" s="1"/>
  <c r="AQ88" i="1"/>
  <c r="V94" i="3"/>
  <c r="J94" i="3"/>
  <c r="BI88" i="1"/>
  <c r="T88" i="1"/>
  <c r="V88" i="1" s="1"/>
  <c r="O89" i="1" s="1"/>
  <c r="BH88" i="1"/>
  <c r="D95" i="3" l="1"/>
  <c r="H95" i="3" s="1"/>
  <c r="U89" i="1"/>
  <c r="Z89" i="1"/>
  <c r="R89" i="1" s="1"/>
  <c r="F92" i="7"/>
  <c r="Y94" i="3"/>
  <c r="O94" i="3"/>
  <c r="P89" i="1"/>
  <c r="AC40" i="3"/>
  <c r="G92" i="7"/>
  <c r="P94" i="3"/>
  <c r="Z94" i="3"/>
  <c r="Y89" i="1"/>
  <c r="AB89" i="1" l="1"/>
  <c r="K89" i="1"/>
  <c r="AA89" i="1"/>
  <c r="Q89" i="1"/>
  <c r="J89" i="1"/>
  <c r="BL88" i="1"/>
  <c r="BN88" i="1" s="1"/>
  <c r="BC89" i="1" s="1"/>
  <c r="J92" i="7"/>
  <c r="Q94" i="3"/>
  <c r="E93" i="7"/>
  <c r="N95" i="3"/>
  <c r="X95" i="3"/>
  <c r="AF40" i="3"/>
  <c r="O38" i="7" s="1"/>
  <c r="AU88" i="1"/>
  <c r="AW88" i="1" s="1"/>
  <c r="AK89" i="1" s="1"/>
  <c r="I92" i="7"/>
  <c r="AE89" i="1" l="1"/>
  <c r="H93" i="7"/>
  <c r="AI40" i="3"/>
  <c r="R38" i="7" s="1"/>
  <c r="BE89" i="1"/>
  <c r="AD89" i="1" s="1"/>
  <c r="F95" i="3"/>
  <c r="BG89" i="1"/>
  <c r="BK89" i="1" s="1"/>
  <c r="BD89" i="1"/>
  <c r="BF89" i="1"/>
  <c r="AT89" i="1" s="1"/>
  <c r="BM89" i="1"/>
  <c r="AV89" i="1"/>
  <c r="E95" i="3"/>
  <c r="AO89" i="1"/>
  <c r="AS89" i="1" s="1"/>
  <c r="AL89" i="1"/>
  <c r="AM89" i="1"/>
  <c r="S89" i="1" s="1"/>
  <c r="AP89" i="1"/>
  <c r="BJ89" i="1" s="1"/>
  <c r="AN89" i="1"/>
  <c r="AC89" i="1" s="1"/>
  <c r="AI89" i="1"/>
  <c r="K92" i="7"/>
  <c r="S94" i="3"/>
  <c r="AG89" i="1" l="1"/>
  <c r="X90" i="1" s="1"/>
  <c r="AF90" i="1" s="1"/>
  <c r="V95" i="3"/>
  <c r="J95" i="3"/>
  <c r="AE40" i="3"/>
  <c r="AR89" i="1"/>
  <c r="L89" i="1"/>
  <c r="M89" i="1" s="1"/>
  <c r="I90" i="1" s="1"/>
  <c r="AQ89" i="1"/>
  <c r="U95" i="3"/>
  <c r="I95" i="3"/>
  <c r="AD40" i="3"/>
  <c r="BI89" i="1"/>
  <c r="BH89" i="1"/>
  <c r="T89" i="1"/>
  <c r="V89" i="1" s="1"/>
  <c r="O90" i="1" s="1"/>
  <c r="D96" i="3" l="1"/>
  <c r="U90" i="1"/>
  <c r="Z90" i="1"/>
  <c r="R90" i="1" s="1"/>
  <c r="P90" i="1"/>
  <c r="Y95" i="3"/>
  <c r="O95" i="3"/>
  <c r="F93" i="7"/>
  <c r="AG40" i="3"/>
  <c r="P38" i="7" s="1"/>
  <c r="Y90" i="1"/>
  <c r="H96" i="3"/>
  <c r="P95" i="3"/>
  <c r="G93" i="7"/>
  <c r="Z95" i="3"/>
  <c r="AH40" i="3"/>
  <c r="Q38" i="7" s="1"/>
  <c r="BL89" i="1" l="1"/>
  <c r="BN89" i="1" s="1"/>
  <c r="BC90" i="1" s="1"/>
  <c r="J93" i="7"/>
  <c r="AK40" i="3"/>
  <c r="T38" i="7" s="1"/>
  <c r="Q90" i="1"/>
  <c r="J90" i="1"/>
  <c r="AA90" i="1"/>
  <c r="K90" i="1"/>
  <c r="AB90" i="1"/>
  <c r="Q95" i="3"/>
  <c r="E94" i="7"/>
  <c r="X96" i="3"/>
  <c r="N96" i="3"/>
  <c r="AU89" i="1"/>
  <c r="AW89" i="1" s="1"/>
  <c r="AK90" i="1" s="1"/>
  <c r="I93" i="7"/>
  <c r="AJ40" i="3"/>
  <c r="S38" i="7" s="1"/>
  <c r="AN90" i="1" l="1"/>
  <c r="AC90" i="1" s="1"/>
  <c r="AM90" i="1"/>
  <c r="S90" i="1" s="1"/>
  <c r="AP90" i="1"/>
  <c r="BJ90" i="1" s="1"/>
  <c r="AL90" i="1"/>
  <c r="AV90" i="1"/>
  <c r="AO90" i="1"/>
  <c r="AS90" i="1" s="1"/>
  <c r="E96" i="3"/>
  <c r="AI90" i="1"/>
  <c r="AE90" i="1"/>
  <c r="H94" i="7"/>
  <c r="K93" i="7"/>
  <c r="S95" i="3"/>
  <c r="AL40" i="3"/>
  <c r="U38" i="7" s="1"/>
  <c r="BD90" i="1"/>
  <c r="BF90" i="1"/>
  <c r="AT90" i="1" s="1"/>
  <c r="F96" i="3"/>
  <c r="BM90" i="1"/>
  <c r="BE90" i="1"/>
  <c r="AD90" i="1" s="1"/>
  <c r="BG90" i="1"/>
  <c r="BK90" i="1" s="1"/>
  <c r="BI90" i="1" l="1"/>
  <c r="T90" i="1"/>
  <c r="V90" i="1" s="1"/>
  <c r="O91" i="1" s="1"/>
  <c r="BH90" i="1"/>
  <c r="AG90" i="1"/>
  <c r="X91" i="1" s="1"/>
  <c r="V96" i="3"/>
  <c r="J96" i="3"/>
  <c r="U96" i="3"/>
  <c r="I96" i="3"/>
  <c r="L90" i="1"/>
  <c r="M90" i="1" s="1"/>
  <c r="I91" i="1" s="1"/>
  <c r="AR90" i="1"/>
  <c r="AQ90" i="1"/>
  <c r="AF91" i="1" l="1"/>
  <c r="D97" i="3"/>
  <c r="Y91" i="1"/>
  <c r="Z91" i="1"/>
  <c r="R91" i="1" s="1"/>
  <c r="P91" i="1"/>
  <c r="Z96" i="3"/>
  <c r="G94" i="7"/>
  <c r="P96" i="3"/>
  <c r="U91" i="1"/>
  <c r="F94" i="7"/>
  <c r="Y96" i="3"/>
  <c r="O96" i="3"/>
  <c r="Q96" i="3" s="1"/>
  <c r="AU90" i="1" l="1"/>
  <c r="AW90" i="1" s="1"/>
  <c r="AK91" i="1" s="1"/>
  <c r="I94" i="7"/>
  <c r="Q91" i="1"/>
  <c r="J91" i="1"/>
  <c r="H97" i="3"/>
  <c r="BL90" i="1"/>
  <c r="BN90" i="1" s="1"/>
  <c r="BC91" i="1" s="1"/>
  <c r="J94" i="7"/>
  <c r="K94" i="7"/>
  <c r="S96" i="3"/>
  <c r="AB91" i="1"/>
  <c r="K91" i="1"/>
  <c r="AA91" i="1"/>
  <c r="BE91" i="1" l="1"/>
  <c r="AD91" i="1" s="1"/>
  <c r="BF91" i="1"/>
  <c r="AT91" i="1" s="1"/>
  <c r="BD91" i="1"/>
  <c r="BG91" i="1"/>
  <c r="BK91" i="1" s="1"/>
  <c r="F97" i="3"/>
  <c r="BM91" i="1"/>
  <c r="E95" i="7"/>
  <c r="N97" i="3"/>
  <c r="X97" i="3"/>
  <c r="E97" i="3"/>
  <c r="AO91" i="1"/>
  <c r="AS91" i="1" s="1"/>
  <c r="AV91" i="1"/>
  <c r="AM91" i="1"/>
  <c r="S91" i="1" s="1"/>
  <c r="AP91" i="1"/>
  <c r="BJ91" i="1" s="1"/>
  <c r="AN91" i="1"/>
  <c r="AC91" i="1" s="1"/>
  <c r="AL91" i="1"/>
  <c r="AI91" i="1"/>
  <c r="U97" i="3" l="1"/>
  <c r="I97" i="3"/>
  <c r="BI91" i="1"/>
  <c r="BH91" i="1"/>
  <c r="T91" i="1"/>
  <c r="V91" i="1" s="1"/>
  <c r="O92" i="1" s="1"/>
  <c r="AR91" i="1"/>
  <c r="L91" i="1"/>
  <c r="M91" i="1" s="1"/>
  <c r="I92" i="1" s="1"/>
  <c r="AQ91" i="1"/>
  <c r="H95" i="7"/>
  <c r="AE91" i="1"/>
  <c r="AG91" i="1" s="1"/>
  <c r="X92" i="1" s="1"/>
  <c r="V97" i="3"/>
  <c r="J97" i="3"/>
  <c r="U92" i="1" l="1"/>
  <c r="AF92" i="1"/>
  <c r="Z92" i="1"/>
  <c r="R92" i="1" s="1"/>
  <c r="Y92" i="1"/>
  <c r="D98" i="3"/>
  <c r="P97" i="3"/>
  <c r="G95" i="7"/>
  <c r="Z97" i="3"/>
  <c r="P92" i="1"/>
  <c r="F95" i="7"/>
  <c r="O97" i="3"/>
  <c r="Y97" i="3"/>
  <c r="Q97" i="3" l="1"/>
  <c r="K95" i="7" s="1"/>
  <c r="H98" i="3"/>
  <c r="Q92" i="1"/>
  <c r="J92" i="1"/>
  <c r="I95" i="7"/>
  <c r="AU91" i="1"/>
  <c r="AW91" i="1" s="1"/>
  <c r="AK92" i="1" s="1"/>
  <c r="J95" i="7"/>
  <c r="BL91" i="1"/>
  <c r="BN91" i="1" s="1"/>
  <c r="BC92" i="1" s="1"/>
  <c r="AA92" i="1"/>
  <c r="K92" i="1"/>
  <c r="AB92" i="1"/>
  <c r="S97" i="3" l="1"/>
  <c r="AV92" i="1"/>
  <c r="AO92" i="1"/>
  <c r="AS92" i="1" s="1"/>
  <c r="AN92" i="1"/>
  <c r="AC92" i="1" s="1"/>
  <c r="AM92" i="1"/>
  <c r="S92" i="1" s="1"/>
  <c r="E98" i="3"/>
  <c r="AL92" i="1"/>
  <c r="AP92" i="1"/>
  <c r="BJ92" i="1" s="1"/>
  <c r="AI92" i="1"/>
  <c r="BM92" i="1"/>
  <c r="BF92" i="1"/>
  <c r="AT92" i="1" s="1"/>
  <c r="F98" i="3"/>
  <c r="BD92" i="1"/>
  <c r="BE92" i="1"/>
  <c r="AD92" i="1" s="1"/>
  <c r="BG92" i="1"/>
  <c r="BK92" i="1" s="1"/>
  <c r="E96" i="7"/>
  <c r="X98" i="3"/>
  <c r="N98" i="3"/>
  <c r="AE92" i="1" l="1"/>
  <c r="H96" i="7"/>
  <c r="AR92" i="1"/>
  <c r="L92" i="1"/>
  <c r="M92" i="1" s="1"/>
  <c r="I93" i="1" s="1"/>
  <c r="AQ92" i="1"/>
  <c r="T92" i="1"/>
  <c r="V92" i="1" s="1"/>
  <c r="O93" i="1" s="1"/>
  <c r="BI92" i="1"/>
  <c r="BH92" i="1"/>
  <c r="U98" i="3"/>
  <c r="I98" i="3"/>
  <c r="V98" i="3"/>
  <c r="J98" i="3"/>
  <c r="AG92" i="1"/>
  <c r="X93" i="1" s="1"/>
  <c r="U93" i="1" l="1"/>
  <c r="F96" i="7"/>
  <c r="O98" i="3"/>
  <c r="Y98" i="3"/>
  <c r="P98" i="3"/>
  <c r="Z98" i="3"/>
  <c r="G96" i="7"/>
  <c r="AF93" i="1"/>
  <c r="D99" i="3"/>
  <c r="Y93" i="1"/>
  <c r="Z93" i="1"/>
  <c r="R93" i="1" s="1"/>
  <c r="P93" i="1"/>
  <c r="Q98" i="3" l="1"/>
  <c r="AB93" i="1"/>
  <c r="K93" i="1"/>
  <c r="AA93" i="1"/>
  <c r="Q93" i="1"/>
  <c r="J93" i="1"/>
  <c r="H99" i="3"/>
  <c r="J96" i="7"/>
  <c r="BL92" i="1"/>
  <c r="BN92" i="1" s="1"/>
  <c r="BC93" i="1" s="1"/>
  <c r="I96" i="7"/>
  <c r="AU92" i="1"/>
  <c r="AW92" i="1" s="1"/>
  <c r="AK93" i="1" s="1"/>
  <c r="X99" i="3" l="1"/>
  <c r="E97" i="7"/>
  <c r="N99" i="3"/>
  <c r="BD93" i="1"/>
  <c r="BG93" i="1"/>
  <c r="BK93" i="1" s="1"/>
  <c r="F99" i="3"/>
  <c r="BM93" i="1"/>
  <c r="BE93" i="1"/>
  <c r="AD93" i="1" s="1"/>
  <c r="BF93" i="1"/>
  <c r="AT93" i="1" s="1"/>
  <c r="E99" i="3"/>
  <c r="AN93" i="1"/>
  <c r="AC93" i="1" s="1"/>
  <c r="AL93" i="1"/>
  <c r="AP93" i="1"/>
  <c r="BJ93" i="1" s="1"/>
  <c r="AO93" i="1"/>
  <c r="AS93" i="1" s="1"/>
  <c r="AV93" i="1"/>
  <c r="AM93" i="1"/>
  <c r="S93" i="1" s="1"/>
  <c r="AI93" i="1"/>
  <c r="S98" i="3"/>
  <c r="K96" i="7"/>
  <c r="V99" i="3" l="1"/>
  <c r="J99" i="3"/>
  <c r="U99" i="3"/>
  <c r="I99" i="3"/>
  <c r="AR93" i="1"/>
  <c r="L93" i="1"/>
  <c r="M93" i="1" s="1"/>
  <c r="I94" i="1" s="1"/>
  <c r="AQ93" i="1"/>
  <c r="BH93" i="1"/>
  <c r="BI93" i="1"/>
  <c r="T93" i="1"/>
  <c r="V93" i="1" s="1"/>
  <c r="O94" i="1" s="1"/>
  <c r="AE93" i="1"/>
  <c r="AG93" i="1" s="1"/>
  <c r="X94" i="1" s="1"/>
  <c r="H97" i="7"/>
  <c r="Z94" i="1" l="1"/>
  <c r="R94" i="1" s="1"/>
  <c r="Y94" i="1"/>
  <c r="D100" i="3"/>
  <c r="AF94" i="1"/>
  <c r="U94" i="1"/>
  <c r="P94" i="1"/>
  <c r="F97" i="7"/>
  <c r="Y99" i="3"/>
  <c r="O99" i="3"/>
  <c r="G97" i="7"/>
  <c r="Z99" i="3"/>
  <c r="P99" i="3"/>
  <c r="Q99" i="3" l="1"/>
  <c r="K97" i="7" s="1"/>
  <c r="BL93" i="1"/>
  <c r="BN93" i="1" s="1"/>
  <c r="BC94" i="1" s="1"/>
  <c r="J97" i="7"/>
  <c r="I97" i="7"/>
  <c r="AU93" i="1"/>
  <c r="AW93" i="1" s="1"/>
  <c r="AK94" i="1" s="1"/>
  <c r="K94" i="1"/>
  <c r="AB94" i="1"/>
  <c r="AA94" i="1"/>
  <c r="J94" i="1"/>
  <c r="Q94" i="1"/>
  <c r="H100" i="3"/>
  <c r="S99" i="3" l="1"/>
  <c r="AN94" i="1"/>
  <c r="AC94" i="1" s="1"/>
  <c r="AM94" i="1"/>
  <c r="S94" i="1" s="1"/>
  <c r="E100" i="3"/>
  <c r="AL94" i="1"/>
  <c r="AP94" i="1"/>
  <c r="BJ94" i="1" s="1"/>
  <c r="AV94" i="1"/>
  <c r="AO94" i="1"/>
  <c r="AS94" i="1" s="1"/>
  <c r="AI94" i="1"/>
  <c r="BF94" i="1"/>
  <c r="AT94" i="1" s="1"/>
  <c r="F100" i="3"/>
  <c r="BD94" i="1"/>
  <c r="BG94" i="1"/>
  <c r="BK94" i="1" s="1"/>
  <c r="BM94" i="1"/>
  <c r="BE94" i="1"/>
  <c r="AD94" i="1" s="1"/>
  <c r="N100" i="3"/>
  <c r="E98" i="7"/>
  <c r="X100" i="3"/>
  <c r="AE94" i="1" l="1"/>
  <c r="H98" i="7"/>
  <c r="V100" i="3"/>
  <c r="J100" i="3"/>
  <c r="AR94" i="1"/>
  <c r="L94" i="1"/>
  <c r="M94" i="1" s="1"/>
  <c r="I95" i="1" s="1"/>
  <c r="AQ94" i="1"/>
  <c r="U100" i="3"/>
  <c r="I100" i="3"/>
  <c r="BI94" i="1"/>
  <c r="T94" i="1"/>
  <c r="V94" i="1" s="1"/>
  <c r="O95" i="1" s="1"/>
  <c r="BH94" i="1"/>
  <c r="AG94" i="1"/>
  <c r="X95" i="1" s="1"/>
  <c r="U95" i="1" l="1"/>
  <c r="Y100" i="3"/>
  <c r="O100" i="3"/>
  <c r="F98" i="7"/>
  <c r="AF95" i="1"/>
  <c r="D101" i="3"/>
  <c r="H101" i="3" s="1"/>
  <c r="Y95" i="1"/>
  <c r="Z95" i="1"/>
  <c r="R95" i="1" s="1"/>
  <c r="P95" i="1"/>
  <c r="Z100" i="3"/>
  <c r="G98" i="7"/>
  <c r="P100" i="3"/>
  <c r="Q100" i="3" l="1"/>
  <c r="S100" i="3" s="1"/>
  <c r="AB95" i="1"/>
  <c r="K95" i="1"/>
  <c r="AA95" i="1"/>
  <c r="Q95" i="1"/>
  <c r="J95" i="1"/>
  <c r="AU94" i="1"/>
  <c r="AW94" i="1" s="1"/>
  <c r="AK95" i="1" s="1"/>
  <c r="I98" i="7"/>
  <c r="E99" i="7"/>
  <c r="N101" i="3"/>
  <c r="X101" i="3"/>
  <c r="BL94" i="1"/>
  <c r="BN94" i="1" s="1"/>
  <c r="BC95" i="1" s="1"/>
  <c r="J98" i="7"/>
  <c r="K98" i="7" l="1"/>
  <c r="AE95" i="1"/>
  <c r="H99" i="7"/>
  <c r="E101" i="3"/>
  <c r="AL95" i="1"/>
  <c r="AN95" i="1"/>
  <c r="AC95" i="1" s="1"/>
  <c r="AV95" i="1"/>
  <c r="AM95" i="1"/>
  <c r="S95" i="1" s="1"/>
  <c r="AP95" i="1"/>
  <c r="BJ95" i="1" s="1"/>
  <c r="AO95" i="1"/>
  <c r="AS95" i="1" s="1"/>
  <c r="AI95" i="1"/>
  <c r="BG95" i="1"/>
  <c r="BK95" i="1" s="1"/>
  <c r="BD95" i="1"/>
  <c r="BF95" i="1"/>
  <c r="AT95" i="1" s="1"/>
  <c r="BM95" i="1"/>
  <c r="BE95" i="1"/>
  <c r="AD95" i="1" s="1"/>
  <c r="F101" i="3"/>
  <c r="V101" i="3" l="1"/>
  <c r="J101" i="3"/>
  <c r="BI95" i="1"/>
  <c r="T95" i="1"/>
  <c r="V95" i="1" s="1"/>
  <c r="O96" i="1" s="1"/>
  <c r="BH95" i="1"/>
  <c r="AR95" i="1"/>
  <c r="L95" i="1"/>
  <c r="M95" i="1" s="1"/>
  <c r="I96" i="1" s="1"/>
  <c r="AQ95" i="1"/>
  <c r="AG95" i="1"/>
  <c r="X96" i="1" s="1"/>
  <c r="U101" i="3"/>
  <c r="I101" i="3"/>
  <c r="U96" i="1" l="1"/>
  <c r="P101" i="3"/>
  <c r="G99" i="7"/>
  <c r="Z101" i="3"/>
  <c r="AF96" i="1"/>
  <c r="Y96" i="1"/>
  <c r="D102" i="3"/>
  <c r="H102" i="3" s="1"/>
  <c r="Z96" i="1"/>
  <c r="R96" i="1" s="1"/>
  <c r="O101" i="3"/>
  <c r="F99" i="7"/>
  <c r="Y101" i="3"/>
  <c r="P96" i="1"/>
  <c r="X102" i="3" l="1"/>
  <c r="N102" i="3"/>
  <c r="E100" i="7"/>
  <c r="J99" i="7"/>
  <c r="BL95" i="1"/>
  <c r="BN95" i="1" s="1"/>
  <c r="BC96" i="1" s="1"/>
  <c r="K96" i="1"/>
  <c r="AB96" i="1"/>
  <c r="AA96" i="1"/>
  <c r="I99" i="7"/>
  <c r="AU95" i="1"/>
  <c r="AW95" i="1" s="1"/>
  <c r="AK96" i="1" s="1"/>
  <c r="J96" i="1"/>
  <c r="Q96" i="1"/>
  <c r="Q101" i="3"/>
  <c r="AM96" i="1" l="1"/>
  <c r="S96" i="1" s="1"/>
  <c r="AO96" i="1"/>
  <c r="AS96" i="1" s="1"/>
  <c r="E102" i="3"/>
  <c r="AV96" i="1"/>
  <c r="AP96" i="1"/>
  <c r="BJ96" i="1" s="1"/>
  <c r="AN96" i="1"/>
  <c r="AC96" i="1" s="1"/>
  <c r="AL96" i="1"/>
  <c r="AI96" i="1"/>
  <c r="K99" i="7"/>
  <c r="S101" i="3"/>
  <c r="BE96" i="1"/>
  <c r="AD96" i="1" s="1"/>
  <c r="BF96" i="1"/>
  <c r="AT96" i="1" s="1"/>
  <c r="F102" i="3"/>
  <c r="BD96" i="1"/>
  <c r="BG96" i="1"/>
  <c r="BK96" i="1" s="1"/>
  <c r="BM96" i="1"/>
  <c r="H100" i="7"/>
  <c r="AE96" i="1"/>
  <c r="V102" i="3" l="1"/>
  <c r="J102" i="3"/>
  <c r="BI96" i="1"/>
  <c r="BH96" i="1"/>
  <c r="T96" i="1"/>
  <c r="V96" i="1" s="1"/>
  <c r="O97" i="1" s="1"/>
  <c r="AR96" i="1"/>
  <c r="L96" i="1"/>
  <c r="M96" i="1" s="1"/>
  <c r="I97" i="1" s="1"/>
  <c r="AQ96" i="1"/>
  <c r="AG96" i="1"/>
  <c r="X97" i="1" s="1"/>
  <c r="U102" i="3"/>
  <c r="I102" i="3"/>
  <c r="U97" i="1" l="1"/>
  <c r="Z97" i="1"/>
  <c r="R97" i="1" s="1"/>
  <c r="AF97" i="1"/>
  <c r="Y97" i="1"/>
  <c r="D103" i="3"/>
  <c r="H103" i="3" s="1"/>
  <c r="O102" i="3"/>
  <c r="F100" i="7"/>
  <c r="Y102" i="3"/>
  <c r="G100" i="7"/>
  <c r="P102" i="3"/>
  <c r="Z102" i="3"/>
  <c r="P97" i="1"/>
  <c r="J97" i="1" l="1"/>
  <c r="Q97" i="1"/>
  <c r="I100" i="7"/>
  <c r="AU96" i="1"/>
  <c r="AW96" i="1" s="1"/>
  <c r="AK97" i="1" s="1"/>
  <c r="E101" i="7"/>
  <c r="N103" i="3"/>
  <c r="X103" i="3"/>
  <c r="AA97" i="1"/>
  <c r="AB97" i="1"/>
  <c r="K97" i="1"/>
  <c r="J100" i="7"/>
  <c r="BL96" i="1"/>
  <c r="BN96" i="1" s="1"/>
  <c r="BC97" i="1" s="1"/>
  <c r="Q102" i="3"/>
  <c r="AE97" i="1" l="1"/>
  <c r="H101" i="7"/>
  <c r="AP97" i="1"/>
  <c r="BJ97" i="1" s="1"/>
  <c r="AV97" i="1"/>
  <c r="AN97" i="1"/>
  <c r="AC97" i="1" s="1"/>
  <c r="AL97" i="1"/>
  <c r="E103" i="3"/>
  <c r="AO97" i="1"/>
  <c r="AS97" i="1" s="1"/>
  <c r="AM97" i="1"/>
  <c r="S97" i="1" s="1"/>
  <c r="AI97" i="1"/>
  <c r="K100" i="7"/>
  <c r="S102" i="3"/>
  <c r="BM97" i="1"/>
  <c r="BE97" i="1"/>
  <c r="AD97" i="1" s="1"/>
  <c r="F103" i="3"/>
  <c r="BG97" i="1"/>
  <c r="BK97" i="1" s="1"/>
  <c r="BD97" i="1"/>
  <c r="BF97" i="1"/>
  <c r="AT97" i="1" s="1"/>
  <c r="U103" i="3" l="1"/>
  <c r="I103" i="3"/>
  <c r="V103" i="3"/>
  <c r="J103" i="3"/>
  <c r="AR97" i="1"/>
  <c r="L97" i="1"/>
  <c r="M97" i="1" s="1"/>
  <c r="I98" i="1" s="1"/>
  <c r="AQ97" i="1"/>
  <c r="BI97" i="1"/>
  <c r="T97" i="1"/>
  <c r="V97" i="1" s="1"/>
  <c r="O98" i="1" s="1"/>
  <c r="BH97" i="1"/>
  <c r="AG97" i="1"/>
  <c r="X98" i="1" s="1"/>
  <c r="U98" i="1" l="1"/>
  <c r="F101" i="7"/>
  <c r="Y103" i="3"/>
  <c r="O103" i="3"/>
  <c r="Z103" i="3"/>
  <c r="G101" i="7"/>
  <c r="P103" i="3"/>
  <c r="AF98" i="1"/>
  <c r="Y98" i="1"/>
  <c r="D104" i="3"/>
  <c r="H104" i="3" s="1"/>
  <c r="Z98" i="1"/>
  <c r="R98" i="1" s="1"/>
  <c r="P98" i="1"/>
  <c r="K98" i="1" l="1"/>
  <c r="AB98" i="1"/>
  <c r="AA98" i="1"/>
  <c r="BL97" i="1"/>
  <c r="BN97" i="1" s="1"/>
  <c r="BC98" i="1" s="1"/>
  <c r="J101" i="7"/>
  <c r="X104" i="3"/>
  <c r="N104" i="3"/>
  <c r="E102" i="7"/>
  <c r="Q103" i="3"/>
  <c r="Q98" i="1"/>
  <c r="J98" i="1"/>
  <c r="AU97" i="1"/>
  <c r="AW97" i="1" s="1"/>
  <c r="AK98" i="1" s="1"/>
  <c r="I101" i="7"/>
  <c r="AM98" i="1" l="1"/>
  <c r="S98" i="1" s="1"/>
  <c r="AO98" i="1"/>
  <c r="AS98" i="1" s="1"/>
  <c r="E104" i="3"/>
  <c r="AV98" i="1"/>
  <c r="AP98" i="1"/>
  <c r="BJ98" i="1" s="1"/>
  <c r="AN98" i="1"/>
  <c r="AC98" i="1" s="1"/>
  <c r="AL98" i="1"/>
  <c r="AI98" i="1"/>
  <c r="AE98" i="1"/>
  <c r="H102" i="7"/>
  <c r="K101" i="7"/>
  <c r="S103" i="3"/>
  <c r="BD98" i="1"/>
  <c r="BF98" i="1"/>
  <c r="AT98" i="1" s="1"/>
  <c r="F104" i="3"/>
  <c r="BM98" i="1"/>
  <c r="BE98" i="1"/>
  <c r="AD98" i="1" s="1"/>
  <c r="BG98" i="1"/>
  <c r="BK98" i="1" s="1"/>
  <c r="AG98" i="1" l="1"/>
  <c r="X99" i="1" s="1"/>
  <c r="D105" i="3" s="1"/>
  <c r="H105" i="3" s="1"/>
  <c r="V104" i="3"/>
  <c r="J104" i="3"/>
  <c r="AR98" i="1"/>
  <c r="AQ98" i="1"/>
  <c r="L98" i="1"/>
  <c r="M98" i="1" s="1"/>
  <c r="I99" i="1" s="1"/>
  <c r="BI98" i="1"/>
  <c r="T98" i="1"/>
  <c r="BH98" i="1"/>
  <c r="U104" i="3"/>
  <c r="I104" i="3"/>
  <c r="V98" i="1"/>
  <c r="O99" i="1" s="1"/>
  <c r="AF99" i="1" l="1"/>
  <c r="U99" i="1"/>
  <c r="Z104" i="3"/>
  <c r="G102" i="7"/>
  <c r="P104" i="3"/>
  <c r="P99" i="1"/>
  <c r="O104" i="3"/>
  <c r="Y104" i="3"/>
  <c r="F102" i="7"/>
  <c r="Y99" i="1"/>
  <c r="E103" i="7"/>
  <c r="N105" i="3"/>
  <c r="X105" i="3"/>
  <c r="Z99" i="1"/>
  <c r="R99" i="1" s="1"/>
  <c r="Q104" i="3" l="1"/>
  <c r="S104" i="3" s="1"/>
  <c r="AE99" i="1"/>
  <c r="H103" i="7"/>
  <c r="AB99" i="1"/>
  <c r="K99" i="1"/>
  <c r="AA99" i="1"/>
  <c r="BL98" i="1"/>
  <c r="BN98" i="1" s="1"/>
  <c r="BC99" i="1" s="1"/>
  <c r="J102" i="7"/>
  <c r="Q99" i="1"/>
  <c r="J99" i="1"/>
  <c r="I102" i="7"/>
  <c r="AU98" i="1"/>
  <c r="AW98" i="1" s="1"/>
  <c r="AK99" i="1" s="1"/>
  <c r="K102" i="7"/>
  <c r="AP99" i="1" l="1"/>
  <c r="BJ99" i="1" s="1"/>
  <c r="AV99" i="1"/>
  <c r="AL99" i="1"/>
  <c r="AN99" i="1"/>
  <c r="AC99" i="1" s="1"/>
  <c r="E105" i="3"/>
  <c r="AO99" i="1"/>
  <c r="AS99" i="1" s="1"/>
  <c r="AM99" i="1"/>
  <c r="S99" i="1" s="1"/>
  <c r="AI99" i="1"/>
  <c r="BM99" i="1"/>
  <c r="BE99" i="1"/>
  <c r="AD99" i="1" s="1"/>
  <c r="BF99" i="1"/>
  <c r="AT99" i="1" s="1"/>
  <c r="BD99" i="1"/>
  <c r="BG99" i="1"/>
  <c r="BK99" i="1" s="1"/>
  <c r="F105" i="3"/>
  <c r="V105" i="3" l="1"/>
  <c r="J105" i="3"/>
  <c r="AR99" i="1"/>
  <c r="L99" i="1"/>
  <c r="M99" i="1" s="1"/>
  <c r="I100" i="1" s="1"/>
  <c r="AQ99" i="1"/>
  <c r="BH99" i="1"/>
  <c r="BI99" i="1"/>
  <c r="T99" i="1"/>
  <c r="V99" i="1" s="1"/>
  <c r="O100" i="1" s="1"/>
  <c r="AG99" i="1"/>
  <c r="X100" i="1" s="1"/>
  <c r="U105" i="3"/>
  <c r="I105" i="3"/>
  <c r="U100" i="1" l="1"/>
  <c r="Y100" i="1"/>
  <c r="Z100" i="1"/>
  <c r="R100" i="1" s="1"/>
  <c r="AF100" i="1"/>
  <c r="D106" i="3"/>
  <c r="H106" i="3" s="1"/>
  <c r="Z105" i="3"/>
  <c r="P105" i="3"/>
  <c r="G103" i="7"/>
  <c r="Y105" i="3"/>
  <c r="F103" i="7"/>
  <c r="O105" i="3"/>
  <c r="P100" i="1"/>
  <c r="Q105" i="3" l="1"/>
  <c r="S105" i="3" s="1"/>
  <c r="J103" i="7"/>
  <c r="BL99" i="1"/>
  <c r="BN99" i="1" s="1"/>
  <c r="BC100" i="1" s="1"/>
  <c r="K103" i="7"/>
  <c r="X106" i="3"/>
  <c r="N106" i="3"/>
  <c r="E104" i="7"/>
  <c r="I103" i="7"/>
  <c r="AU99" i="1"/>
  <c r="AW99" i="1" s="1"/>
  <c r="AK100" i="1" s="1"/>
  <c r="Q100" i="1"/>
  <c r="J100" i="1"/>
  <c r="AA100" i="1"/>
  <c r="K100" i="1"/>
  <c r="AB100" i="1"/>
  <c r="AV100" i="1" l="1"/>
  <c r="E106" i="3"/>
  <c r="AN100" i="1"/>
  <c r="AC100" i="1" s="1"/>
  <c r="AL100" i="1"/>
  <c r="AP100" i="1"/>
  <c r="BJ100" i="1" s="1"/>
  <c r="AM100" i="1"/>
  <c r="S100" i="1" s="1"/>
  <c r="AO100" i="1"/>
  <c r="AS100" i="1" s="1"/>
  <c r="AI100" i="1"/>
  <c r="BE100" i="1"/>
  <c r="AD100" i="1" s="1"/>
  <c r="BF100" i="1"/>
  <c r="AT100" i="1" s="1"/>
  <c r="F106" i="3"/>
  <c r="BD100" i="1"/>
  <c r="BG100" i="1"/>
  <c r="BK100" i="1" s="1"/>
  <c r="BM100" i="1"/>
  <c r="AE100" i="1"/>
  <c r="H104" i="7"/>
  <c r="AG100" i="1" l="1"/>
  <c r="X101" i="1" s="1"/>
  <c r="U106" i="3"/>
  <c r="I106" i="3"/>
  <c r="V106" i="3"/>
  <c r="J106" i="3"/>
  <c r="L100" i="1"/>
  <c r="M100" i="1" s="1"/>
  <c r="I101" i="1" s="1"/>
  <c r="AR100" i="1"/>
  <c r="AQ100" i="1"/>
  <c r="T100" i="1"/>
  <c r="V100" i="1" s="1"/>
  <c r="O101" i="1" s="1"/>
  <c r="BI100" i="1"/>
  <c r="BH100" i="1"/>
  <c r="U101" i="1" l="1"/>
  <c r="G104" i="7"/>
  <c r="P106" i="3"/>
  <c r="Z106" i="3"/>
  <c r="P101" i="1"/>
  <c r="AF101" i="1"/>
  <c r="Z101" i="1"/>
  <c r="R101" i="1" s="1"/>
  <c r="Y101" i="1"/>
  <c r="D107" i="3"/>
  <c r="F104" i="7"/>
  <c r="O106" i="3"/>
  <c r="Q106" i="3" s="1"/>
  <c r="Y106" i="3"/>
  <c r="Q101" i="1" l="1"/>
  <c r="J101" i="1"/>
  <c r="I104" i="7"/>
  <c r="AU100" i="1"/>
  <c r="AW100" i="1" s="1"/>
  <c r="AK101" i="1" s="1"/>
  <c r="H107" i="3"/>
  <c r="AC41" i="3"/>
  <c r="J104" i="7"/>
  <c r="BL100" i="1"/>
  <c r="BN100" i="1" s="1"/>
  <c r="BC101" i="1" s="1"/>
  <c r="S106" i="3"/>
  <c r="K104" i="7"/>
  <c r="AA101" i="1"/>
  <c r="AB101" i="1"/>
  <c r="K101" i="1"/>
  <c r="BE101" i="1" l="1"/>
  <c r="AD101" i="1" s="1"/>
  <c r="F107" i="3"/>
  <c r="BF101" i="1"/>
  <c r="AT101" i="1" s="1"/>
  <c r="BD101" i="1"/>
  <c r="BG101" i="1"/>
  <c r="BK101" i="1" s="1"/>
  <c r="BM101" i="1"/>
  <c r="E105" i="7"/>
  <c r="N107" i="3"/>
  <c r="X107" i="3"/>
  <c r="AF41" i="3"/>
  <c r="O39" i="7" s="1"/>
  <c r="E107" i="3"/>
  <c r="AN101" i="1"/>
  <c r="AC101" i="1" s="1"/>
  <c r="AM101" i="1"/>
  <c r="S101" i="1" s="1"/>
  <c r="AL101" i="1"/>
  <c r="AP101" i="1"/>
  <c r="BJ101" i="1" s="1"/>
  <c r="AO101" i="1"/>
  <c r="AS101" i="1" s="1"/>
  <c r="AV101" i="1"/>
  <c r="AI101" i="1"/>
  <c r="U107" i="3" l="1"/>
  <c r="I107" i="3"/>
  <c r="AD41" i="3"/>
  <c r="H105" i="7"/>
  <c r="AE101" i="1"/>
  <c r="AG101" i="1" s="1"/>
  <c r="X102" i="1" s="1"/>
  <c r="AI41" i="3"/>
  <c r="R39" i="7" s="1"/>
  <c r="BI101" i="1"/>
  <c r="BH101" i="1"/>
  <c r="T101" i="1"/>
  <c r="V101" i="1" s="1"/>
  <c r="O102" i="1" s="1"/>
  <c r="AR101" i="1"/>
  <c r="L101" i="1"/>
  <c r="M101" i="1" s="1"/>
  <c r="I102" i="1" s="1"/>
  <c r="AQ101" i="1"/>
  <c r="V107" i="3"/>
  <c r="J107" i="3"/>
  <c r="AE41" i="3"/>
  <c r="U102" i="1" l="1"/>
  <c r="O107" i="3"/>
  <c r="Y107" i="3"/>
  <c r="F105" i="7"/>
  <c r="AG41" i="3"/>
  <c r="P39" i="7" s="1"/>
  <c r="AF102" i="1"/>
  <c r="Y102" i="1"/>
  <c r="D108" i="3"/>
  <c r="Z102" i="1"/>
  <c r="R102" i="1" s="1"/>
  <c r="Z107" i="3"/>
  <c r="G105" i="7"/>
  <c r="P107" i="3"/>
  <c r="AH41" i="3"/>
  <c r="Q39" i="7" s="1"/>
  <c r="P102" i="1"/>
  <c r="H108" i="3" l="1"/>
  <c r="AB102" i="1"/>
  <c r="AA102" i="1"/>
  <c r="K102" i="1"/>
  <c r="Q107" i="3"/>
  <c r="Q102" i="1"/>
  <c r="J102" i="1"/>
  <c r="J105" i="7"/>
  <c r="BL101" i="1"/>
  <c r="BN101" i="1" s="1"/>
  <c r="BC102" i="1" s="1"/>
  <c r="AK41" i="3"/>
  <c r="T39" i="7" s="1"/>
  <c r="I105" i="7"/>
  <c r="AU101" i="1"/>
  <c r="AW101" i="1" s="1"/>
  <c r="AK102" i="1" s="1"/>
  <c r="AJ41" i="3"/>
  <c r="S39" i="7" s="1"/>
  <c r="AN102" i="1" l="1"/>
  <c r="AC102" i="1" s="1"/>
  <c r="AV102" i="1"/>
  <c r="AO102" i="1"/>
  <c r="AS102" i="1" s="1"/>
  <c r="AL102" i="1"/>
  <c r="AM102" i="1"/>
  <c r="S102" i="1" s="1"/>
  <c r="E108" i="3"/>
  <c r="AP102" i="1"/>
  <c r="BJ102" i="1" s="1"/>
  <c r="AI102" i="1"/>
  <c r="X108" i="3"/>
  <c r="N108" i="3"/>
  <c r="E106" i="7"/>
  <c r="BF102" i="1"/>
  <c r="AT102" i="1" s="1"/>
  <c r="F108" i="3"/>
  <c r="BE102" i="1"/>
  <c r="AD102" i="1" s="1"/>
  <c r="BD102" i="1"/>
  <c r="BM102" i="1"/>
  <c r="BG102" i="1"/>
  <c r="BK102" i="1" s="1"/>
  <c r="S107" i="3"/>
  <c r="K105" i="7"/>
  <c r="AL41" i="3"/>
  <c r="U39" i="7" s="1"/>
  <c r="AR102" i="1" l="1"/>
  <c r="AQ102" i="1"/>
  <c r="L102" i="1"/>
  <c r="M102" i="1" s="1"/>
  <c r="I103" i="1" s="1"/>
  <c r="T102" i="1"/>
  <c r="V102" i="1" s="1"/>
  <c r="O103" i="1" s="1"/>
  <c r="BI102" i="1"/>
  <c r="BH102" i="1"/>
  <c r="V108" i="3"/>
  <c r="J108" i="3"/>
  <c r="U108" i="3"/>
  <c r="I108" i="3"/>
  <c r="H106" i="7"/>
  <c r="AE102" i="1"/>
  <c r="AG102" i="1" s="1"/>
  <c r="X103" i="1" s="1"/>
  <c r="P103" i="1" l="1"/>
  <c r="U103" i="1"/>
  <c r="Z103" i="1"/>
  <c r="R103" i="1" s="1"/>
  <c r="Y103" i="1"/>
  <c r="AF103" i="1"/>
  <c r="D109" i="3"/>
  <c r="O108" i="3"/>
  <c r="Y108" i="3"/>
  <c r="F106" i="7"/>
  <c r="G106" i="7"/>
  <c r="Z108" i="3"/>
  <c r="P108" i="3"/>
  <c r="Q108" i="3" l="1"/>
  <c r="K106" i="7" s="1"/>
  <c r="H109" i="3"/>
  <c r="AB103" i="1"/>
  <c r="K103" i="1"/>
  <c r="AA103" i="1"/>
  <c r="BL102" i="1"/>
  <c r="BN102" i="1" s="1"/>
  <c r="BC103" i="1" s="1"/>
  <c r="J106" i="7"/>
  <c r="I106" i="7"/>
  <c r="AU102" i="1"/>
  <c r="AW102" i="1" s="1"/>
  <c r="AK103" i="1" s="1"/>
  <c r="J103" i="1"/>
  <c r="Q103" i="1"/>
  <c r="S108" i="3" l="1"/>
  <c r="E107" i="7"/>
  <c r="X109" i="3"/>
  <c r="N109" i="3"/>
  <c r="AV103" i="1"/>
  <c r="AM103" i="1"/>
  <c r="S103" i="1" s="1"/>
  <c r="AP103" i="1"/>
  <c r="BJ103" i="1" s="1"/>
  <c r="E109" i="3"/>
  <c r="AN103" i="1"/>
  <c r="AC103" i="1" s="1"/>
  <c r="AL103" i="1"/>
  <c r="AO103" i="1"/>
  <c r="AS103" i="1" s="1"/>
  <c r="AI103" i="1"/>
  <c r="BE103" i="1"/>
  <c r="AD103" i="1" s="1"/>
  <c r="F109" i="3"/>
  <c r="BM103" i="1"/>
  <c r="BF103" i="1"/>
  <c r="AT103" i="1" s="1"/>
  <c r="BG103" i="1"/>
  <c r="BK103" i="1" s="1"/>
  <c r="BD103" i="1"/>
  <c r="U109" i="3" l="1"/>
  <c r="I109" i="3"/>
  <c r="AR103" i="1"/>
  <c r="AQ103" i="1"/>
  <c r="L103" i="1"/>
  <c r="M103" i="1" s="1"/>
  <c r="I104" i="1" s="1"/>
  <c r="AE103" i="1"/>
  <c r="AG103" i="1" s="1"/>
  <c r="X104" i="1" s="1"/>
  <c r="H107" i="7"/>
  <c r="BH103" i="1"/>
  <c r="T103" i="1"/>
  <c r="V103" i="1" s="1"/>
  <c r="O104" i="1" s="1"/>
  <c r="BI103" i="1"/>
  <c r="V109" i="3"/>
  <c r="J109" i="3"/>
  <c r="U104" i="1" l="1"/>
  <c r="P104" i="1"/>
  <c r="F107" i="7"/>
  <c r="Y109" i="3"/>
  <c r="O109" i="3"/>
  <c r="Z109" i="3"/>
  <c r="P109" i="3"/>
  <c r="G107" i="7"/>
  <c r="Z104" i="1"/>
  <c r="R104" i="1" s="1"/>
  <c r="Y104" i="1"/>
  <c r="D110" i="3"/>
  <c r="AF104" i="1"/>
  <c r="Q109" i="3" l="1"/>
  <c r="J104" i="1"/>
  <c r="Q104" i="1"/>
  <c r="K104" i="1"/>
  <c r="AB104" i="1"/>
  <c r="AA104" i="1"/>
  <c r="H110" i="3"/>
  <c r="J107" i="7"/>
  <c r="BL103" i="1"/>
  <c r="BN103" i="1" s="1"/>
  <c r="BC104" i="1" s="1"/>
  <c r="I107" i="7"/>
  <c r="AU103" i="1"/>
  <c r="AW103" i="1" s="1"/>
  <c r="AK104" i="1" s="1"/>
  <c r="N110" i="3" l="1"/>
  <c r="E108" i="7"/>
  <c r="X110" i="3"/>
  <c r="BG104" i="1"/>
  <c r="BK104" i="1" s="1"/>
  <c r="BM104" i="1"/>
  <c r="BE104" i="1"/>
  <c r="AD104" i="1" s="1"/>
  <c r="BF104" i="1"/>
  <c r="AT104" i="1" s="1"/>
  <c r="F110" i="3"/>
  <c r="BD104" i="1"/>
  <c r="AV104" i="1"/>
  <c r="AO104" i="1"/>
  <c r="AS104" i="1" s="1"/>
  <c r="E110" i="3"/>
  <c r="AN104" i="1"/>
  <c r="AC104" i="1" s="1"/>
  <c r="AM104" i="1"/>
  <c r="S104" i="1" s="1"/>
  <c r="AP104" i="1"/>
  <c r="BJ104" i="1" s="1"/>
  <c r="AL104" i="1"/>
  <c r="AI104" i="1"/>
  <c r="K107" i="7"/>
  <c r="S109" i="3"/>
  <c r="U110" i="3" l="1"/>
  <c r="I110" i="3"/>
  <c r="BI104" i="1"/>
  <c r="BH104" i="1"/>
  <c r="T104" i="1"/>
  <c r="H108" i="7"/>
  <c r="AE104" i="1"/>
  <c r="AG104" i="1" s="1"/>
  <c r="X105" i="1" s="1"/>
  <c r="V104" i="1"/>
  <c r="O105" i="1" s="1"/>
  <c r="V110" i="3"/>
  <c r="J110" i="3"/>
  <c r="AR104" i="1"/>
  <c r="L104" i="1"/>
  <c r="M104" i="1" s="1"/>
  <c r="I105" i="1" s="1"/>
  <c r="AQ104" i="1"/>
  <c r="U105" i="1" l="1"/>
  <c r="AF105" i="1"/>
  <c r="D111" i="3"/>
  <c r="Y105" i="1"/>
  <c r="Z105" i="1"/>
  <c r="R105" i="1" s="1"/>
  <c r="P110" i="3"/>
  <c r="Z110" i="3"/>
  <c r="G108" i="7"/>
  <c r="F108" i="7"/>
  <c r="Y110" i="3"/>
  <c r="O110" i="3"/>
  <c r="P105" i="1"/>
  <c r="Q110" i="3" l="1"/>
  <c r="BL104" i="1"/>
  <c r="BN104" i="1" s="1"/>
  <c r="BC105" i="1" s="1"/>
  <c r="J108" i="7"/>
  <c r="H111" i="3"/>
  <c r="Q105" i="1"/>
  <c r="J105" i="1"/>
  <c r="AU104" i="1"/>
  <c r="AW104" i="1" s="1"/>
  <c r="AK105" i="1" s="1"/>
  <c r="I108" i="7"/>
  <c r="K108" i="7"/>
  <c r="S110" i="3"/>
  <c r="AA105" i="1"/>
  <c r="AB105" i="1"/>
  <c r="K105" i="1"/>
  <c r="X111" i="3" l="1"/>
  <c r="E109" i="7"/>
  <c r="N111" i="3"/>
  <c r="AP105" i="1"/>
  <c r="BJ105" i="1" s="1"/>
  <c r="AL105" i="1"/>
  <c r="AV105" i="1"/>
  <c r="AO105" i="1"/>
  <c r="AS105" i="1" s="1"/>
  <c r="E111" i="3"/>
  <c r="AN105" i="1"/>
  <c r="AC105" i="1" s="1"/>
  <c r="AM105" i="1"/>
  <c r="S105" i="1" s="1"/>
  <c r="AI105" i="1"/>
  <c r="BM105" i="1"/>
  <c r="BE105" i="1"/>
  <c r="AD105" i="1" s="1"/>
  <c r="F111" i="3"/>
  <c r="BG105" i="1"/>
  <c r="BK105" i="1" s="1"/>
  <c r="BD105" i="1"/>
  <c r="BF105" i="1"/>
  <c r="AT105" i="1" s="1"/>
  <c r="U111" i="3" l="1"/>
  <c r="I111" i="3"/>
  <c r="AE105" i="1"/>
  <c r="AG105" i="1" s="1"/>
  <c r="X106" i="1" s="1"/>
  <c r="H109" i="7"/>
  <c r="V111" i="3"/>
  <c r="J111" i="3"/>
  <c r="BI105" i="1"/>
  <c r="T105" i="1"/>
  <c r="V105" i="1" s="1"/>
  <c r="O106" i="1" s="1"/>
  <c r="BH105" i="1"/>
  <c r="AR105" i="1"/>
  <c r="L105" i="1"/>
  <c r="M105" i="1" s="1"/>
  <c r="I106" i="1" s="1"/>
  <c r="AQ105" i="1"/>
  <c r="U106" i="1" l="1"/>
  <c r="Z111" i="3"/>
  <c r="P111" i="3"/>
  <c r="G109" i="7"/>
  <c r="P106" i="1"/>
  <c r="Y111" i="3"/>
  <c r="F109" i="7"/>
  <c r="O111" i="3"/>
  <c r="Z106" i="1"/>
  <c r="R106" i="1" s="1"/>
  <c r="AF106" i="1"/>
  <c r="D112" i="3"/>
  <c r="Y106" i="1"/>
  <c r="AB106" i="1" l="1"/>
  <c r="AA106" i="1"/>
  <c r="K106" i="1"/>
  <c r="Q111" i="3"/>
  <c r="Q106" i="1"/>
  <c r="J106" i="1"/>
  <c r="BL105" i="1"/>
  <c r="BN105" i="1" s="1"/>
  <c r="BC106" i="1" s="1"/>
  <c r="J109" i="7"/>
  <c r="H112" i="3"/>
  <c r="I109" i="7"/>
  <c r="AU105" i="1"/>
  <c r="AW105" i="1" s="1"/>
  <c r="AK106" i="1" s="1"/>
  <c r="BG106" i="1" l="1"/>
  <c r="BK106" i="1" s="1"/>
  <c r="BD106" i="1"/>
  <c r="BF106" i="1"/>
  <c r="AT106" i="1" s="1"/>
  <c r="F112" i="3"/>
  <c r="BM106" i="1"/>
  <c r="BE106" i="1"/>
  <c r="AD106" i="1" s="1"/>
  <c r="AV106" i="1"/>
  <c r="AO106" i="1"/>
  <c r="AS106" i="1" s="1"/>
  <c r="E112" i="3"/>
  <c r="AN106" i="1"/>
  <c r="AC106" i="1" s="1"/>
  <c r="AM106" i="1"/>
  <c r="S106" i="1" s="1"/>
  <c r="AP106" i="1"/>
  <c r="BJ106" i="1" s="1"/>
  <c r="AL106" i="1"/>
  <c r="AI106" i="1"/>
  <c r="N112" i="3"/>
  <c r="E110" i="7"/>
  <c r="X112" i="3"/>
  <c r="K109" i="7"/>
  <c r="S111" i="3"/>
  <c r="AE106" i="1" l="1"/>
  <c r="H110" i="7"/>
  <c r="L106" i="1"/>
  <c r="M106" i="1" s="1"/>
  <c r="I107" i="1" s="1"/>
  <c r="AR106" i="1"/>
  <c r="AQ106" i="1"/>
  <c r="AG106" i="1"/>
  <c r="X107" i="1" s="1"/>
  <c r="V112" i="3"/>
  <c r="J112" i="3"/>
  <c r="U112" i="3"/>
  <c r="I112" i="3"/>
  <c r="BH106" i="1"/>
  <c r="T106" i="1"/>
  <c r="V106" i="1" s="1"/>
  <c r="O107" i="1" s="1"/>
  <c r="BI106" i="1"/>
  <c r="U107" i="1" l="1"/>
  <c r="AF107" i="1"/>
  <c r="D113" i="3"/>
  <c r="H113" i="3" s="1"/>
  <c r="Y107" i="1"/>
  <c r="Z107" i="1"/>
  <c r="R107" i="1" s="1"/>
  <c r="P107" i="1"/>
  <c r="Y112" i="3"/>
  <c r="F110" i="7"/>
  <c r="O112" i="3"/>
  <c r="G110" i="7"/>
  <c r="P112" i="3"/>
  <c r="Z112" i="3"/>
  <c r="N113" i="3" l="1"/>
  <c r="X113" i="3"/>
  <c r="E111" i="7"/>
  <c r="J110" i="7"/>
  <c r="BL106" i="1"/>
  <c r="BN106" i="1" s="1"/>
  <c r="BC107" i="1" s="1"/>
  <c r="Q112" i="3"/>
  <c r="AA107" i="1"/>
  <c r="AB107" i="1"/>
  <c r="K107" i="1"/>
  <c r="I110" i="7"/>
  <c r="AU106" i="1"/>
  <c r="AW106" i="1" s="1"/>
  <c r="AK107" i="1" s="1"/>
  <c r="Q107" i="1"/>
  <c r="J107" i="1"/>
  <c r="K110" i="7" l="1"/>
  <c r="S112" i="3"/>
  <c r="AE107" i="1"/>
  <c r="H111" i="7"/>
  <c r="BM107" i="1"/>
  <c r="BE107" i="1"/>
  <c r="AD107" i="1" s="1"/>
  <c r="F113" i="3"/>
  <c r="BF107" i="1"/>
  <c r="AT107" i="1" s="1"/>
  <c r="BD107" i="1"/>
  <c r="BG107" i="1"/>
  <c r="BK107" i="1" s="1"/>
  <c r="AP107" i="1"/>
  <c r="BJ107" i="1" s="1"/>
  <c r="AN107" i="1"/>
  <c r="AC107" i="1" s="1"/>
  <c r="AL107" i="1"/>
  <c r="E113" i="3"/>
  <c r="AO107" i="1"/>
  <c r="AS107" i="1" s="1"/>
  <c r="AV107" i="1"/>
  <c r="AM107" i="1"/>
  <c r="S107" i="1" s="1"/>
  <c r="AI107" i="1"/>
  <c r="AG107" i="1" l="1"/>
  <c r="X108" i="1" s="1"/>
  <c r="D114" i="3" s="1"/>
  <c r="H114" i="3" s="1"/>
  <c r="U113" i="3"/>
  <c r="I113" i="3"/>
  <c r="L107" i="1"/>
  <c r="M107" i="1" s="1"/>
  <c r="I108" i="1" s="1"/>
  <c r="AQ107" i="1"/>
  <c r="AR107" i="1"/>
  <c r="V113" i="3"/>
  <c r="J113" i="3"/>
  <c r="AF108" i="1"/>
  <c r="T107" i="1"/>
  <c r="V107" i="1" s="1"/>
  <c r="O108" i="1" s="1"/>
  <c r="BI107" i="1"/>
  <c r="BH107" i="1"/>
  <c r="U108" i="1" l="1"/>
  <c r="Z108" i="1"/>
  <c r="R108" i="1" s="1"/>
  <c r="P108" i="1"/>
  <c r="Y108" i="1"/>
  <c r="N114" i="3"/>
  <c r="E112" i="7"/>
  <c r="X114" i="3"/>
  <c r="O113" i="3"/>
  <c r="F111" i="7"/>
  <c r="Y113" i="3"/>
  <c r="Z113" i="3"/>
  <c r="P113" i="3"/>
  <c r="G111" i="7"/>
  <c r="Q113" i="3" l="1"/>
  <c r="K111" i="7" s="1"/>
  <c r="J108" i="1"/>
  <c r="Q108" i="1"/>
  <c r="S113" i="3"/>
  <c r="J111" i="7"/>
  <c r="BL107" i="1"/>
  <c r="BN107" i="1" s="1"/>
  <c r="BC108" i="1" s="1"/>
  <c r="K108" i="1"/>
  <c r="AB108" i="1"/>
  <c r="AA108" i="1"/>
  <c r="I111" i="7"/>
  <c r="AU107" i="1"/>
  <c r="AW107" i="1" s="1"/>
  <c r="AK108" i="1" s="1"/>
  <c r="AE108" i="1"/>
  <c r="H112" i="7"/>
  <c r="BD108" i="1" l="1"/>
  <c r="BF108" i="1"/>
  <c r="AT108" i="1" s="1"/>
  <c r="F114" i="3"/>
  <c r="BM108" i="1"/>
  <c r="BE108" i="1"/>
  <c r="AD108" i="1" s="1"/>
  <c r="BG108" i="1"/>
  <c r="BK108" i="1" s="1"/>
  <c r="AN108" i="1"/>
  <c r="AC108" i="1" s="1"/>
  <c r="AM108" i="1"/>
  <c r="S108" i="1" s="1"/>
  <c r="E114" i="3"/>
  <c r="AL108" i="1"/>
  <c r="AP108" i="1"/>
  <c r="BJ108" i="1" s="1"/>
  <c r="AV108" i="1"/>
  <c r="AO108" i="1"/>
  <c r="AS108" i="1" s="1"/>
  <c r="AI108" i="1"/>
  <c r="AG108" i="1" l="1"/>
  <c r="X109" i="1" s="1"/>
  <c r="D115" i="3" s="1"/>
  <c r="H115" i="3" s="1"/>
  <c r="V114" i="3"/>
  <c r="J114" i="3"/>
  <c r="AR108" i="1"/>
  <c r="L108" i="1"/>
  <c r="M108" i="1" s="1"/>
  <c r="I109" i="1" s="1"/>
  <c r="AQ108" i="1"/>
  <c r="U114" i="3"/>
  <c r="I114" i="3"/>
  <c r="BI108" i="1"/>
  <c r="T108" i="1"/>
  <c r="V108" i="1" s="1"/>
  <c r="O109" i="1" s="1"/>
  <c r="BH108" i="1"/>
  <c r="AF109" i="1" l="1"/>
  <c r="P109" i="1"/>
  <c r="Y114" i="3"/>
  <c r="F112" i="7"/>
  <c r="O114" i="3"/>
  <c r="U109" i="1"/>
  <c r="P114" i="3"/>
  <c r="Z114" i="3"/>
  <c r="G112" i="7"/>
  <c r="E113" i="7"/>
  <c r="N115" i="3"/>
  <c r="X115" i="3"/>
  <c r="Z109" i="1"/>
  <c r="R109" i="1" s="1"/>
  <c r="Y109" i="1"/>
  <c r="I112" i="7" l="1"/>
  <c r="AU108" i="1"/>
  <c r="AW108" i="1" s="1"/>
  <c r="AK109" i="1" s="1"/>
  <c r="AE109" i="1"/>
  <c r="H113" i="7"/>
  <c r="J112" i="7"/>
  <c r="BL108" i="1"/>
  <c r="BN108" i="1" s="1"/>
  <c r="BC109" i="1" s="1"/>
  <c r="Q109" i="1"/>
  <c r="J109" i="1"/>
  <c r="AB109" i="1"/>
  <c r="K109" i="1"/>
  <c r="AA109" i="1"/>
  <c r="Q114" i="3"/>
  <c r="E115" i="3" l="1"/>
  <c r="AN109" i="1"/>
  <c r="AC109" i="1" s="1"/>
  <c r="AL109" i="1"/>
  <c r="AP109" i="1"/>
  <c r="BJ109" i="1" s="1"/>
  <c r="AO109" i="1"/>
  <c r="AS109" i="1" s="1"/>
  <c r="AV109" i="1"/>
  <c r="AM109" i="1"/>
  <c r="S109" i="1" s="1"/>
  <c r="AI109" i="1"/>
  <c r="S114" i="3"/>
  <c r="K112" i="7"/>
  <c r="BD109" i="1"/>
  <c r="BG109" i="1"/>
  <c r="BK109" i="1" s="1"/>
  <c r="F115" i="3"/>
  <c r="BM109" i="1"/>
  <c r="BE109" i="1"/>
  <c r="AD109" i="1" s="1"/>
  <c r="BF109" i="1"/>
  <c r="AT109" i="1" s="1"/>
  <c r="AG109" i="1" l="1"/>
  <c r="X110" i="1" s="1"/>
  <c r="V115" i="3"/>
  <c r="J115" i="3"/>
  <c r="T109" i="1"/>
  <c r="BI109" i="1"/>
  <c r="BH109" i="1"/>
  <c r="U115" i="3"/>
  <c r="I115" i="3"/>
  <c r="AR109" i="1"/>
  <c r="L109" i="1"/>
  <c r="M109" i="1" s="1"/>
  <c r="I110" i="1" s="1"/>
  <c r="AQ109" i="1"/>
  <c r="V109" i="1"/>
  <c r="O110" i="1" s="1"/>
  <c r="P110" i="1" l="1"/>
  <c r="P115" i="3"/>
  <c r="G113" i="7"/>
  <c r="Z115" i="3"/>
  <c r="U110" i="1"/>
  <c r="F113" i="7"/>
  <c r="Y115" i="3"/>
  <c r="O115" i="3"/>
  <c r="Z110" i="1"/>
  <c r="R110" i="1" s="1"/>
  <c r="AF110" i="1"/>
  <c r="Y110" i="1"/>
  <c r="D116" i="3"/>
  <c r="H116" i="3" s="1"/>
  <c r="Q115" i="3" l="1"/>
  <c r="K113" i="7" s="1"/>
  <c r="K110" i="1"/>
  <c r="AB110" i="1"/>
  <c r="AA110" i="1"/>
  <c r="E114" i="7"/>
  <c r="X116" i="3"/>
  <c r="N116" i="3"/>
  <c r="AU109" i="1"/>
  <c r="AW109" i="1" s="1"/>
  <c r="AK110" i="1" s="1"/>
  <c r="I113" i="7"/>
  <c r="J113" i="7"/>
  <c r="BL109" i="1"/>
  <c r="BN109" i="1" s="1"/>
  <c r="BC110" i="1" s="1"/>
  <c r="J110" i="1"/>
  <c r="Q110" i="1"/>
  <c r="S115" i="3" l="1"/>
  <c r="H114" i="7"/>
  <c r="AE110" i="1"/>
  <c r="AO110" i="1"/>
  <c r="AS110" i="1" s="1"/>
  <c r="E116" i="3"/>
  <c r="AN110" i="1"/>
  <c r="AC110" i="1" s="1"/>
  <c r="AV110" i="1"/>
  <c r="AP110" i="1"/>
  <c r="BJ110" i="1" s="1"/>
  <c r="AM110" i="1"/>
  <c r="S110" i="1" s="1"/>
  <c r="AL110" i="1"/>
  <c r="AI110" i="1"/>
  <c r="BD110" i="1"/>
  <c r="BG110" i="1"/>
  <c r="BK110" i="1" s="1"/>
  <c r="BM110" i="1"/>
  <c r="BE110" i="1"/>
  <c r="AD110" i="1" s="1"/>
  <c r="BF110" i="1"/>
  <c r="AT110" i="1" s="1"/>
  <c r="F116" i="3"/>
  <c r="AG110" i="1" l="1"/>
  <c r="X111" i="1" s="1"/>
  <c r="D117" i="3" s="1"/>
  <c r="H117" i="3" s="1"/>
  <c r="T110" i="1"/>
  <c r="V110" i="1" s="1"/>
  <c r="O111" i="1" s="1"/>
  <c r="BI110" i="1"/>
  <c r="BH110" i="1"/>
  <c r="U116" i="3"/>
  <c r="I116" i="3"/>
  <c r="V116" i="3"/>
  <c r="J116" i="3"/>
  <c r="L110" i="1"/>
  <c r="M110" i="1" s="1"/>
  <c r="I111" i="1" s="1"/>
  <c r="Y111" i="1" s="1"/>
  <c r="AQ110" i="1"/>
  <c r="AR110" i="1"/>
  <c r="AF111" i="1" l="1"/>
  <c r="K111" i="1"/>
  <c r="F114" i="7"/>
  <c r="Y116" i="3"/>
  <c r="O116" i="3"/>
  <c r="U111" i="1"/>
  <c r="Z116" i="3"/>
  <c r="P116" i="3"/>
  <c r="G114" i="7"/>
  <c r="E115" i="7"/>
  <c r="N117" i="3"/>
  <c r="X117" i="3"/>
  <c r="P111" i="1"/>
  <c r="Z111" i="1"/>
  <c r="R111" i="1" s="1"/>
  <c r="Q116" i="3" l="1"/>
  <c r="J114" i="7"/>
  <c r="BL110" i="1"/>
  <c r="BN110" i="1" s="1"/>
  <c r="BC111" i="1" s="1"/>
  <c r="I114" i="7"/>
  <c r="AU110" i="1"/>
  <c r="AW110" i="1" s="1"/>
  <c r="AK111" i="1" s="1"/>
  <c r="AE111" i="1"/>
  <c r="H115" i="7"/>
  <c r="AB111" i="1"/>
  <c r="Q111" i="1"/>
  <c r="J111" i="1"/>
  <c r="AA111" i="1"/>
  <c r="BD111" i="1" l="1"/>
  <c r="BG111" i="1"/>
  <c r="BK111" i="1" s="1"/>
  <c r="BF111" i="1"/>
  <c r="AT111" i="1" s="1"/>
  <c r="BE111" i="1"/>
  <c r="AD111" i="1" s="1"/>
  <c r="F117" i="3"/>
  <c r="BM111" i="1"/>
  <c r="AP111" i="1"/>
  <c r="BJ111" i="1" s="1"/>
  <c r="E117" i="3"/>
  <c r="AV111" i="1"/>
  <c r="AL111" i="1"/>
  <c r="AM111" i="1"/>
  <c r="S111" i="1" s="1"/>
  <c r="AN111" i="1"/>
  <c r="AC111" i="1" s="1"/>
  <c r="AO111" i="1"/>
  <c r="AS111" i="1" s="1"/>
  <c r="AI111" i="1"/>
  <c r="K114" i="7"/>
  <c r="S116" i="3"/>
  <c r="L111" i="1" l="1"/>
  <c r="M111" i="1" s="1"/>
  <c r="I112" i="1" s="1"/>
  <c r="AR111" i="1"/>
  <c r="AQ111" i="1"/>
  <c r="U117" i="3"/>
  <c r="I117" i="3"/>
  <c r="AG111" i="1"/>
  <c r="X112" i="1" s="1"/>
  <c r="V117" i="3"/>
  <c r="J117" i="3"/>
  <c r="T111" i="1"/>
  <c r="V111" i="1" s="1"/>
  <c r="O112" i="1" s="1"/>
  <c r="BI111" i="1"/>
  <c r="BH111" i="1"/>
  <c r="U112" i="1" l="1"/>
  <c r="P117" i="3"/>
  <c r="G115" i="7"/>
  <c r="Z117" i="3"/>
  <c r="AF112" i="1"/>
  <c r="D118" i="3"/>
  <c r="H118" i="3" s="1"/>
  <c r="Z112" i="1"/>
  <c r="R112" i="1" s="1"/>
  <c r="Y112" i="1"/>
  <c r="F115" i="7"/>
  <c r="O117" i="3"/>
  <c r="Y117" i="3"/>
  <c r="P112" i="1"/>
  <c r="E116" i="7" l="1"/>
  <c r="X118" i="3"/>
  <c r="N118" i="3"/>
  <c r="K112" i="1"/>
  <c r="AB112" i="1"/>
  <c r="AA112" i="1"/>
  <c r="AU111" i="1"/>
  <c r="AW111" i="1" s="1"/>
  <c r="AK112" i="1" s="1"/>
  <c r="I115" i="7"/>
  <c r="J112" i="1"/>
  <c r="Q112" i="1"/>
  <c r="Q117" i="3"/>
  <c r="J115" i="7"/>
  <c r="BL111" i="1"/>
  <c r="BN111" i="1" s="1"/>
  <c r="BC112" i="1" s="1"/>
  <c r="AO112" i="1" l="1"/>
  <c r="AS112" i="1" s="1"/>
  <c r="E118" i="3"/>
  <c r="AP112" i="1"/>
  <c r="BJ112" i="1" s="1"/>
  <c r="AM112" i="1"/>
  <c r="S112" i="1" s="1"/>
  <c r="AL112" i="1"/>
  <c r="AN112" i="1"/>
  <c r="AC112" i="1" s="1"/>
  <c r="AV112" i="1"/>
  <c r="AI112" i="1"/>
  <c r="K115" i="7"/>
  <c r="S117" i="3"/>
  <c r="BE112" i="1"/>
  <c r="AD112" i="1" s="1"/>
  <c r="BD112" i="1"/>
  <c r="BF112" i="1"/>
  <c r="AT112" i="1" s="1"/>
  <c r="F118" i="3"/>
  <c r="BM112" i="1"/>
  <c r="BG112" i="1"/>
  <c r="BK112" i="1" s="1"/>
  <c r="H116" i="7"/>
  <c r="AE112" i="1"/>
  <c r="T112" i="1" l="1"/>
  <c r="BH112" i="1"/>
  <c r="BI112" i="1"/>
  <c r="AG112" i="1"/>
  <c r="X113" i="1" s="1"/>
  <c r="U118" i="3"/>
  <c r="I118" i="3"/>
  <c r="V112" i="1"/>
  <c r="O113" i="1" s="1"/>
  <c r="V118" i="3"/>
  <c r="J118" i="3"/>
  <c r="L112" i="1"/>
  <c r="M112" i="1" s="1"/>
  <c r="I113" i="1" s="1"/>
  <c r="AQ112" i="1"/>
  <c r="AR112" i="1"/>
  <c r="U113" i="1" l="1"/>
  <c r="D119" i="3"/>
  <c r="Z113" i="1"/>
  <c r="R113" i="1" s="1"/>
  <c r="Y113" i="1"/>
  <c r="AF113" i="1"/>
  <c r="Y118" i="3"/>
  <c r="O118" i="3"/>
  <c r="F116" i="7"/>
  <c r="G116" i="7"/>
  <c r="Z118" i="3"/>
  <c r="P118" i="3"/>
  <c r="P113" i="1"/>
  <c r="K113" i="1" l="1"/>
  <c r="AA113" i="1"/>
  <c r="AB113" i="1"/>
  <c r="H119" i="3"/>
  <c r="AC42" i="3"/>
  <c r="Q113" i="1"/>
  <c r="J113" i="1"/>
  <c r="Q118" i="3"/>
  <c r="J116" i="7"/>
  <c r="BL112" i="1"/>
  <c r="BN112" i="1" s="1"/>
  <c r="BC113" i="1" s="1"/>
  <c r="I116" i="7"/>
  <c r="AU112" i="1"/>
  <c r="AW112" i="1" s="1"/>
  <c r="AK113" i="1" s="1"/>
  <c r="AM113" i="1" l="1"/>
  <c r="S113" i="1" s="1"/>
  <c r="AO113" i="1"/>
  <c r="AS113" i="1" s="1"/>
  <c r="AP113" i="1"/>
  <c r="BJ113" i="1" s="1"/>
  <c r="AV113" i="1"/>
  <c r="E119" i="3"/>
  <c r="AN113" i="1"/>
  <c r="AC113" i="1" s="1"/>
  <c r="AL113" i="1"/>
  <c r="AI113" i="1"/>
  <c r="K116" i="7"/>
  <c r="S118" i="3"/>
  <c r="E117" i="7"/>
  <c r="X119" i="3"/>
  <c r="N119" i="3"/>
  <c r="AF42" i="3"/>
  <c r="O40" i="7" s="1"/>
  <c r="BE113" i="1"/>
  <c r="AD113" i="1" s="1"/>
  <c r="BD113" i="1"/>
  <c r="F119" i="3"/>
  <c r="BF113" i="1"/>
  <c r="AT113" i="1" s="1"/>
  <c r="BG113" i="1"/>
  <c r="BK113" i="1" s="1"/>
  <c r="BM113" i="1"/>
  <c r="L113" i="1" l="1"/>
  <c r="M113" i="1" s="1"/>
  <c r="I114" i="1" s="1"/>
  <c r="AR113" i="1"/>
  <c r="AQ113" i="1"/>
  <c r="T113" i="1"/>
  <c r="BH113" i="1"/>
  <c r="BI113" i="1"/>
  <c r="V119" i="3"/>
  <c r="J119" i="3"/>
  <c r="AE42" i="3"/>
  <c r="AE113" i="1"/>
  <c r="AG113" i="1" s="1"/>
  <c r="X114" i="1" s="1"/>
  <c r="H117" i="7"/>
  <c r="AI42" i="3"/>
  <c r="R40" i="7" s="1"/>
  <c r="U119" i="3"/>
  <c r="I119" i="3"/>
  <c r="AD42" i="3"/>
  <c r="V113" i="1"/>
  <c r="O114" i="1" s="1"/>
  <c r="Z114" i="1" l="1"/>
  <c r="R114" i="1" s="1"/>
  <c r="Y114" i="1"/>
  <c r="D120" i="3"/>
  <c r="AF114" i="1"/>
  <c r="P119" i="3"/>
  <c r="G117" i="7"/>
  <c r="Z119" i="3"/>
  <c r="AH42" i="3"/>
  <c r="Q40" i="7" s="1"/>
  <c r="U114" i="1"/>
  <c r="O119" i="3"/>
  <c r="Y119" i="3"/>
  <c r="F117" i="7"/>
  <c r="AG42" i="3"/>
  <c r="P40" i="7" s="1"/>
  <c r="P114" i="1"/>
  <c r="Q119" i="3" l="1"/>
  <c r="S119" i="3" s="1"/>
  <c r="H120" i="3"/>
  <c r="J114" i="1"/>
  <c r="Q114" i="1"/>
  <c r="AB114" i="1"/>
  <c r="AA114" i="1"/>
  <c r="K114" i="1"/>
  <c r="I117" i="7"/>
  <c r="AU113" i="1"/>
  <c r="AW113" i="1" s="1"/>
  <c r="AK114" i="1" s="1"/>
  <c r="AJ42" i="3"/>
  <c r="S40" i="7" s="1"/>
  <c r="J117" i="7"/>
  <c r="BL113" i="1"/>
  <c r="BN113" i="1" s="1"/>
  <c r="BC114" i="1" s="1"/>
  <c r="AK42" i="3"/>
  <c r="T40" i="7" s="1"/>
  <c r="K117" i="7" l="1"/>
  <c r="AL42" i="3"/>
  <c r="U40" i="7" s="1"/>
  <c r="AL114" i="1"/>
  <c r="AM114" i="1"/>
  <c r="S114" i="1" s="1"/>
  <c r="AN114" i="1"/>
  <c r="AC114" i="1" s="1"/>
  <c r="E120" i="3"/>
  <c r="AV114" i="1"/>
  <c r="AO114" i="1"/>
  <c r="AS114" i="1" s="1"/>
  <c r="AP114" i="1"/>
  <c r="BJ114" i="1" s="1"/>
  <c r="AI114" i="1"/>
  <c r="BM114" i="1"/>
  <c r="BE114" i="1"/>
  <c r="AD114" i="1" s="1"/>
  <c r="BG114" i="1"/>
  <c r="BK114" i="1" s="1"/>
  <c r="F120" i="3"/>
  <c r="BD114" i="1"/>
  <c r="BF114" i="1"/>
  <c r="AT114" i="1" s="1"/>
  <c r="X120" i="3"/>
  <c r="E118" i="7"/>
  <c r="N120" i="3"/>
  <c r="T114" i="1" l="1"/>
  <c r="V114" i="1" s="1"/>
  <c r="O115" i="1" s="1"/>
  <c r="BI114" i="1"/>
  <c r="BH114" i="1"/>
  <c r="H118" i="7"/>
  <c r="AE114" i="1"/>
  <c r="AG114" i="1" s="1"/>
  <c r="X115" i="1" s="1"/>
  <c r="U120" i="3"/>
  <c r="I120" i="3"/>
  <c r="V120" i="3"/>
  <c r="J120" i="3"/>
  <c r="L114" i="1"/>
  <c r="M114" i="1" s="1"/>
  <c r="I115" i="1" s="1"/>
  <c r="AQ114" i="1"/>
  <c r="AR114" i="1"/>
  <c r="AF115" i="1" l="1"/>
  <c r="D121" i="3"/>
  <c r="Z115" i="1"/>
  <c r="R115" i="1" s="1"/>
  <c r="Y115" i="1"/>
  <c r="U115" i="1"/>
  <c r="O120" i="3"/>
  <c r="Y120" i="3"/>
  <c r="F118" i="7"/>
  <c r="P115" i="1"/>
  <c r="G118" i="7"/>
  <c r="P120" i="3"/>
  <c r="Z120" i="3"/>
  <c r="H121" i="3" l="1"/>
  <c r="I118" i="7"/>
  <c r="AU114" i="1"/>
  <c r="AW114" i="1" s="1"/>
  <c r="AK115" i="1" s="1"/>
  <c r="J118" i="7"/>
  <c r="BL114" i="1"/>
  <c r="BN114" i="1" s="1"/>
  <c r="BC115" i="1" s="1"/>
  <c r="Q120" i="3"/>
  <c r="AA115" i="1"/>
  <c r="K115" i="1"/>
  <c r="AB115" i="1"/>
  <c r="J115" i="1"/>
  <c r="Q115" i="1"/>
  <c r="AN115" i="1" l="1"/>
  <c r="AC115" i="1" s="1"/>
  <c r="AL115" i="1"/>
  <c r="AP115" i="1"/>
  <c r="BJ115" i="1" s="1"/>
  <c r="AV115" i="1"/>
  <c r="AO115" i="1"/>
  <c r="AS115" i="1" s="1"/>
  <c r="AM115" i="1"/>
  <c r="S115" i="1" s="1"/>
  <c r="E121" i="3"/>
  <c r="AI115" i="1"/>
  <c r="BE115" i="1"/>
  <c r="AD115" i="1" s="1"/>
  <c r="BD115" i="1"/>
  <c r="BG115" i="1"/>
  <c r="BK115" i="1" s="1"/>
  <c r="BM115" i="1"/>
  <c r="BF115" i="1"/>
  <c r="AT115" i="1" s="1"/>
  <c r="F121" i="3"/>
  <c r="K118" i="7"/>
  <c r="S120" i="3"/>
  <c r="X121" i="3"/>
  <c r="N121" i="3"/>
  <c r="E119" i="7"/>
  <c r="V121" i="3" l="1"/>
  <c r="J121" i="3"/>
  <c r="AE115" i="1"/>
  <c r="AG115" i="1" s="1"/>
  <c r="X116" i="1" s="1"/>
  <c r="H119" i="7"/>
  <c r="T115" i="1"/>
  <c r="V115" i="1" s="1"/>
  <c r="O116" i="1" s="1"/>
  <c r="BI115" i="1"/>
  <c r="BH115" i="1"/>
  <c r="U121" i="3"/>
  <c r="I121" i="3"/>
  <c r="L115" i="1"/>
  <c r="M115" i="1" s="1"/>
  <c r="I116" i="1" s="1"/>
  <c r="AQ115" i="1"/>
  <c r="AR115" i="1"/>
  <c r="U116" i="1" l="1"/>
  <c r="Z116" i="1"/>
  <c r="R116" i="1" s="1"/>
  <c r="AF116" i="1"/>
  <c r="D122" i="3"/>
  <c r="Y116" i="1"/>
  <c r="P121" i="3"/>
  <c r="Z121" i="3"/>
  <c r="G119" i="7"/>
  <c r="P116" i="1"/>
  <c r="O121" i="3"/>
  <c r="Y121" i="3"/>
  <c r="F119" i="7"/>
  <c r="BL115" i="1" l="1"/>
  <c r="BN115" i="1" s="1"/>
  <c r="BC116" i="1" s="1"/>
  <c r="J119" i="7"/>
  <c r="I119" i="7"/>
  <c r="AU115" i="1"/>
  <c r="AW115" i="1" s="1"/>
  <c r="AK116" i="1" s="1"/>
  <c r="H122" i="3"/>
  <c r="Q116" i="1"/>
  <c r="J116" i="1"/>
  <c r="Q121" i="3"/>
  <c r="K116" i="1"/>
  <c r="AA116" i="1"/>
  <c r="AB116" i="1"/>
  <c r="K119" i="7" l="1"/>
  <c r="S121" i="3"/>
  <c r="X122" i="3"/>
  <c r="E120" i="7"/>
  <c r="N122" i="3"/>
  <c r="AV116" i="1"/>
  <c r="AO116" i="1"/>
  <c r="AS116" i="1" s="1"/>
  <c r="AN116" i="1"/>
  <c r="AC116" i="1" s="1"/>
  <c r="AP116" i="1"/>
  <c r="BJ116" i="1" s="1"/>
  <c r="AL116" i="1"/>
  <c r="AM116" i="1"/>
  <c r="S116" i="1" s="1"/>
  <c r="E122" i="3"/>
  <c r="AI116" i="1"/>
  <c r="BG116" i="1"/>
  <c r="BK116" i="1" s="1"/>
  <c r="BM116" i="1"/>
  <c r="BE116" i="1"/>
  <c r="AD116" i="1" s="1"/>
  <c r="F122" i="3"/>
  <c r="BF116" i="1"/>
  <c r="AT116" i="1" s="1"/>
  <c r="BD116" i="1"/>
  <c r="V122" i="3" l="1"/>
  <c r="J122" i="3"/>
  <c r="U122" i="3"/>
  <c r="I122" i="3"/>
  <c r="BI116" i="1"/>
  <c r="BH116" i="1"/>
  <c r="T116" i="1"/>
  <c r="V116" i="1" s="1"/>
  <c r="O117" i="1" s="1"/>
  <c r="AR116" i="1"/>
  <c r="L116" i="1"/>
  <c r="M116" i="1" s="1"/>
  <c r="I117" i="1" s="1"/>
  <c r="AQ116" i="1"/>
  <c r="AE116" i="1"/>
  <c r="AG116" i="1" s="1"/>
  <c r="X117" i="1" s="1"/>
  <c r="H120" i="7"/>
  <c r="D123" i="3" l="1"/>
  <c r="Z117" i="1"/>
  <c r="R117" i="1" s="1"/>
  <c r="Y117" i="1"/>
  <c r="AF117" i="1"/>
  <c r="U117" i="1"/>
  <c r="O122" i="3"/>
  <c r="F120" i="7"/>
  <c r="Y122" i="3"/>
  <c r="P117" i="1"/>
  <c r="G120" i="7"/>
  <c r="Z122" i="3"/>
  <c r="P122" i="3"/>
  <c r="Q117" i="1" l="1"/>
  <c r="J117" i="1"/>
  <c r="AB117" i="1"/>
  <c r="AA117" i="1"/>
  <c r="K117" i="1"/>
  <c r="Q122" i="3"/>
  <c r="I120" i="7"/>
  <c r="AU116" i="1"/>
  <c r="AW116" i="1" s="1"/>
  <c r="AK117" i="1" s="1"/>
  <c r="BL116" i="1"/>
  <c r="BN116" i="1" s="1"/>
  <c r="BC117" i="1" s="1"/>
  <c r="J120" i="7"/>
  <c r="H123" i="3"/>
  <c r="BG117" i="1" l="1"/>
  <c r="BK117" i="1" s="1"/>
  <c r="BM117" i="1"/>
  <c r="BF117" i="1"/>
  <c r="AT117" i="1" s="1"/>
  <c r="F123" i="3"/>
  <c r="BD117" i="1"/>
  <c r="BE117" i="1"/>
  <c r="AD117" i="1" s="1"/>
  <c r="E121" i="7"/>
  <c r="X123" i="3"/>
  <c r="N123" i="3"/>
  <c r="K120" i="7"/>
  <c r="S122" i="3"/>
  <c r="AL117" i="1"/>
  <c r="AN117" i="1"/>
  <c r="AC117" i="1" s="1"/>
  <c r="AM117" i="1"/>
  <c r="S117" i="1" s="1"/>
  <c r="AP117" i="1"/>
  <c r="BJ117" i="1" s="1"/>
  <c r="AV117" i="1"/>
  <c r="AO117" i="1"/>
  <c r="AS117" i="1" s="1"/>
  <c r="E123" i="3"/>
  <c r="AI117" i="1"/>
  <c r="U123" i="3" l="1"/>
  <c r="I123" i="3"/>
  <c r="H121" i="7"/>
  <c r="AE117" i="1"/>
  <c r="T117" i="1"/>
  <c r="V117" i="1" s="1"/>
  <c r="O118" i="1" s="1"/>
  <c r="BH117" i="1"/>
  <c r="BI117" i="1"/>
  <c r="AG117" i="1"/>
  <c r="X118" i="1" s="1"/>
  <c r="L117" i="1"/>
  <c r="M117" i="1" s="1"/>
  <c r="I118" i="1" s="1"/>
  <c r="AQ117" i="1"/>
  <c r="AR117" i="1"/>
  <c r="V123" i="3"/>
  <c r="J123" i="3"/>
  <c r="Y118" i="1" l="1"/>
  <c r="Z118" i="1"/>
  <c r="R118" i="1" s="1"/>
  <c r="AF118" i="1"/>
  <c r="D124" i="3"/>
  <c r="U118" i="1"/>
  <c r="P118" i="1"/>
  <c r="O123" i="3"/>
  <c r="F121" i="7"/>
  <c r="Y123" i="3"/>
  <c r="P123" i="3"/>
  <c r="Z123" i="3"/>
  <c r="G121" i="7"/>
  <c r="BL117" i="1" l="1"/>
  <c r="BN117" i="1" s="1"/>
  <c r="BC118" i="1" s="1"/>
  <c r="J121" i="7"/>
  <c r="Q123" i="3"/>
  <c r="Q118" i="1"/>
  <c r="J118" i="1"/>
  <c r="AU117" i="1"/>
  <c r="AW117" i="1" s="1"/>
  <c r="AK118" i="1" s="1"/>
  <c r="I121" i="7"/>
  <c r="H124" i="3"/>
  <c r="K118" i="1"/>
  <c r="AA118" i="1"/>
  <c r="AB118" i="1"/>
  <c r="S123" i="3" l="1"/>
  <c r="K121" i="7"/>
  <c r="N124" i="3"/>
  <c r="X124" i="3"/>
  <c r="E122" i="7"/>
  <c r="AV118" i="1"/>
  <c r="AO118" i="1"/>
  <c r="AS118" i="1" s="1"/>
  <c r="AM118" i="1"/>
  <c r="S118" i="1" s="1"/>
  <c r="AP118" i="1"/>
  <c r="BJ118" i="1" s="1"/>
  <c r="AL118" i="1"/>
  <c r="AN118" i="1"/>
  <c r="AC118" i="1" s="1"/>
  <c r="E124" i="3"/>
  <c r="AI118" i="1"/>
  <c r="BE118" i="1"/>
  <c r="AD118" i="1" s="1"/>
  <c r="F124" i="3"/>
  <c r="BD118" i="1"/>
  <c r="BF118" i="1"/>
  <c r="AT118" i="1" s="1"/>
  <c r="BM118" i="1"/>
  <c r="BG118" i="1"/>
  <c r="BK118" i="1" s="1"/>
  <c r="T118" i="1" l="1"/>
  <c r="V118" i="1" s="1"/>
  <c r="O119" i="1" s="1"/>
  <c r="BH118" i="1"/>
  <c r="BI118" i="1"/>
  <c r="L118" i="1"/>
  <c r="M118" i="1" s="1"/>
  <c r="I119" i="1" s="1"/>
  <c r="AQ118" i="1"/>
  <c r="AR118" i="1"/>
  <c r="V124" i="3"/>
  <c r="J124" i="3"/>
  <c r="U124" i="3"/>
  <c r="I124" i="3"/>
  <c r="H122" i="7"/>
  <c r="AE118" i="1"/>
  <c r="AG118" i="1" s="1"/>
  <c r="X119" i="1" s="1"/>
  <c r="D125" i="3" l="1"/>
  <c r="H125" i="3" s="1"/>
  <c r="Z119" i="1"/>
  <c r="R119" i="1" s="1"/>
  <c r="Y119" i="1"/>
  <c r="AF119" i="1"/>
  <c r="U119" i="1"/>
  <c r="Z124" i="3"/>
  <c r="P124" i="3"/>
  <c r="G122" i="7"/>
  <c r="O124" i="3"/>
  <c r="Y124" i="3"/>
  <c r="F122" i="7"/>
  <c r="P119" i="1"/>
  <c r="Q124" i="3" l="1"/>
  <c r="K122" i="7" s="1"/>
  <c r="AA119" i="1"/>
  <c r="K119" i="1"/>
  <c r="AB119" i="1"/>
  <c r="Q119" i="1"/>
  <c r="J119" i="1"/>
  <c r="I122" i="7"/>
  <c r="AU118" i="1"/>
  <c r="AW118" i="1" s="1"/>
  <c r="AK119" i="1" s="1"/>
  <c r="S124" i="3"/>
  <c r="J122" i="7"/>
  <c r="BL118" i="1"/>
  <c r="BN118" i="1" s="1"/>
  <c r="BC119" i="1" s="1"/>
  <c r="E123" i="7"/>
  <c r="N125" i="3"/>
  <c r="X125" i="3"/>
  <c r="BF119" i="1" l="1"/>
  <c r="AT119" i="1" s="1"/>
  <c r="F125" i="3"/>
  <c r="BM119" i="1"/>
  <c r="BG119" i="1"/>
  <c r="BK119" i="1" s="1"/>
  <c r="BD119" i="1"/>
  <c r="BE119" i="1"/>
  <c r="AD119" i="1" s="1"/>
  <c r="AN119" i="1"/>
  <c r="AC119" i="1" s="1"/>
  <c r="AL119" i="1"/>
  <c r="AV119" i="1"/>
  <c r="AO119" i="1"/>
  <c r="AS119" i="1" s="1"/>
  <c r="E125" i="3"/>
  <c r="AM119" i="1"/>
  <c r="S119" i="1" s="1"/>
  <c r="AP119" i="1"/>
  <c r="BJ119" i="1" s="1"/>
  <c r="AI119" i="1"/>
  <c r="H123" i="7"/>
  <c r="AE119" i="1"/>
  <c r="L119" i="1" l="1"/>
  <c r="M119" i="1" s="1"/>
  <c r="I120" i="1" s="1"/>
  <c r="AR119" i="1"/>
  <c r="AQ119" i="1"/>
  <c r="V125" i="3"/>
  <c r="J125" i="3"/>
  <c r="U125" i="3"/>
  <c r="I125" i="3"/>
  <c r="AG119" i="1"/>
  <c r="X120" i="1" s="1"/>
  <c r="BH119" i="1"/>
  <c r="T119" i="1"/>
  <c r="V119" i="1" s="1"/>
  <c r="O120" i="1" s="1"/>
  <c r="BI119" i="1"/>
  <c r="U120" i="1" l="1"/>
  <c r="F123" i="7"/>
  <c r="Y125" i="3"/>
  <c r="O125" i="3"/>
  <c r="P120" i="1"/>
  <c r="Z125" i="3"/>
  <c r="G123" i="7"/>
  <c r="P125" i="3"/>
  <c r="Y120" i="1"/>
  <c r="Z120" i="1"/>
  <c r="R120" i="1" s="1"/>
  <c r="AF120" i="1"/>
  <c r="D126" i="3"/>
  <c r="H126" i="3" s="1"/>
  <c r="J123" i="7" l="1"/>
  <c r="BL119" i="1"/>
  <c r="BN119" i="1" s="1"/>
  <c r="BC120" i="1" s="1"/>
  <c r="Q125" i="3"/>
  <c r="N126" i="3"/>
  <c r="X126" i="3"/>
  <c r="E124" i="7"/>
  <c r="AB120" i="1"/>
  <c r="AA120" i="1"/>
  <c r="K120" i="1"/>
  <c r="Q120" i="1"/>
  <c r="J120" i="1"/>
  <c r="I123" i="7"/>
  <c r="AU119" i="1"/>
  <c r="AW119" i="1" s="1"/>
  <c r="AK120" i="1" s="1"/>
  <c r="BE120" i="1" l="1"/>
  <c r="AD120" i="1" s="1"/>
  <c r="BF120" i="1"/>
  <c r="AT120" i="1" s="1"/>
  <c r="BD120" i="1"/>
  <c r="BG120" i="1"/>
  <c r="BK120" i="1" s="1"/>
  <c r="F126" i="3"/>
  <c r="BM120" i="1"/>
  <c r="AP120" i="1"/>
  <c r="BJ120" i="1" s="1"/>
  <c r="AN120" i="1"/>
  <c r="AC120" i="1" s="1"/>
  <c r="AV120" i="1"/>
  <c r="E126" i="3"/>
  <c r="AO120" i="1"/>
  <c r="AS120" i="1" s="1"/>
  <c r="AM120" i="1"/>
  <c r="S120" i="1" s="1"/>
  <c r="AL120" i="1"/>
  <c r="AI120" i="1"/>
  <c r="AE120" i="1"/>
  <c r="H124" i="7"/>
  <c r="K123" i="7"/>
  <c r="S125" i="3"/>
  <c r="AG120" i="1" l="1"/>
  <c r="X121" i="1" s="1"/>
  <c r="D127" i="3" s="1"/>
  <c r="H127" i="3" s="1"/>
  <c r="AR120" i="1"/>
  <c r="L120" i="1"/>
  <c r="M120" i="1" s="1"/>
  <c r="I121" i="1" s="1"/>
  <c r="Y121" i="1" s="1"/>
  <c r="AQ120" i="1"/>
  <c r="U126" i="3"/>
  <c r="I126" i="3"/>
  <c r="BH120" i="1"/>
  <c r="BI120" i="1"/>
  <c r="T120" i="1"/>
  <c r="V120" i="1" s="1"/>
  <c r="O121" i="1" s="1"/>
  <c r="V126" i="3"/>
  <c r="J126" i="3"/>
  <c r="AF121" i="1" l="1"/>
  <c r="U121" i="1"/>
  <c r="Z121" i="1"/>
  <c r="R121" i="1" s="1"/>
  <c r="F124" i="7"/>
  <c r="O126" i="3"/>
  <c r="Y126" i="3"/>
  <c r="N127" i="3"/>
  <c r="X127" i="3"/>
  <c r="E125" i="7"/>
  <c r="K121" i="1"/>
  <c r="AB121" i="1"/>
  <c r="G124" i="7"/>
  <c r="Z126" i="3"/>
  <c r="P126" i="3"/>
  <c r="P121" i="1"/>
  <c r="BL120" i="1" l="1"/>
  <c r="BN120" i="1" s="1"/>
  <c r="BC121" i="1" s="1"/>
  <c r="J124" i="7"/>
  <c r="AE121" i="1"/>
  <c r="H125" i="7"/>
  <c r="J121" i="1"/>
  <c r="Q121" i="1"/>
  <c r="AA121" i="1"/>
  <c r="I124" i="7"/>
  <c r="AU120" i="1"/>
  <c r="AW120" i="1" s="1"/>
  <c r="AK121" i="1" s="1"/>
  <c r="Q126" i="3"/>
  <c r="AM121" i="1" l="1"/>
  <c r="S121" i="1" s="1"/>
  <c r="AO121" i="1"/>
  <c r="AS121" i="1" s="1"/>
  <c r="AV121" i="1"/>
  <c r="E127" i="3"/>
  <c r="AN121" i="1"/>
  <c r="AC121" i="1" s="1"/>
  <c r="AL121" i="1"/>
  <c r="AP121" i="1"/>
  <c r="BJ121" i="1" s="1"/>
  <c r="AI121" i="1"/>
  <c r="K124" i="7"/>
  <c r="S126" i="3"/>
  <c r="BG121" i="1"/>
  <c r="BK121" i="1" s="1"/>
  <c r="BM121" i="1"/>
  <c r="BF121" i="1"/>
  <c r="AT121" i="1" s="1"/>
  <c r="BD121" i="1"/>
  <c r="F127" i="3"/>
  <c r="BE121" i="1"/>
  <c r="AD121" i="1" s="1"/>
  <c r="U127" i="3" l="1"/>
  <c r="I127" i="3"/>
  <c r="BH121" i="1"/>
  <c r="T121" i="1"/>
  <c r="BI121" i="1"/>
  <c r="AR121" i="1"/>
  <c r="L121" i="1"/>
  <c r="M121" i="1" s="1"/>
  <c r="I122" i="1" s="1"/>
  <c r="AQ121" i="1"/>
  <c r="V127" i="3"/>
  <c r="J127" i="3"/>
  <c r="AG121" i="1"/>
  <c r="X122" i="1" s="1"/>
  <c r="V121" i="1"/>
  <c r="O122" i="1" s="1"/>
  <c r="G125" i="7" l="1"/>
  <c r="Z127" i="3"/>
  <c r="P127" i="3"/>
  <c r="P122" i="1"/>
  <c r="U122" i="1"/>
  <c r="F125" i="7"/>
  <c r="Y127" i="3"/>
  <c r="O127" i="3"/>
  <c r="D128" i="3"/>
  <c r="H128" i="3" s="1"/>
  <c r="Z122" i="1"/>
  <c r="R122" i="1" s="1"/>
  <c r="AF122" i="1"/>
  <c r="Y122" i="1"/>
  <c r="Q127" i="3" l="1"/>
  <c r="K125" i="7" s="1"/>
  <c r="S127" i="3"/>
  <c r="AA122" i="1"/>
  <c r="K122" i="1"/>
  <c r="AB122" i="1"/>
  <c r="AU121" i="1"/>
  <c r="AW121" i="1" s="1"/>
  <c r="AK122" i="1" s="1"/>
  <c r="I125" i="7"/>
  <c r="BL121" i="1"/>
  <c r="BN121" i="1" s="1"/>
  <c r="BC122" i="1" s="1"/>
  <c r="J125" i="7"/>
  <c r="E126" i="7"/>
  <c r="N128" i="3"/>
  <c r="X128" i="3"/>
  <c r="Q122" i="1"/>
  <c r="J122" i="1"/>
  <c r="H126" i="7" l="1"/>
  <c r="AE122" i="1"/>
  <c r="AP122" i="1"/>
  <c r="BJ122" i="1" s="1"/>
  <c r="AO122" i="1"/>
  <c r="AS122" i="1" s="1"/>
  <c r="AL122" i="1"/>
  <c r="AM122" i="1"/>
  <c r="S122" i="1" s="1"/>
  <c r="E128" i="3"/>
  <c r="AV122" i="1"/>
  <c r="AN122" i="1"/>
  <c r="AC122" i="1" s="1"/>
  <c r="AI122" i="1"/>
  <c r="BE122" i="1"/>
  <c r="AD122" i="1" s="1"/>
  <c r="BF122" i="1"/>
  <c r="AT122" i="1" s="1"/>
  <c r="BM122" i="1"/>
  <c r="BG122" i="1"/>
  <c r="BK122" i="1" s="1"/>
  <c r="BD122" i="1"/>
  <c r="F128" i="3"/>
  <c r="AG122" i="1" l="1"/>
  <c r="X123" i="1" s="1"/>
  <c r="D129" i="3" s="1"/>
  <c r="H129" i="3" s="1"/>
  <c r="L122" i="1"/>
  <c r="M122" i="1" s="1"/>
  <c r="I123" i="1" s="1"/>
  <c r="AR122" i="1"/>
  <c r="AQ122" i="1"/>
  <c r="U128" i="3"/>
  <c r="I128" i="3"/>
  <c r="T122" i="1"/>
  <c r="V122" i="1" s="1"/>
  <c r="O123" i="1" s="1"/>
  <c r="BI122" i="1"/>
  <c r="BH122" i="1"/>
  <c r="V128" i="3"/>
  <c r="J128" i="3"/>
  <c r="AF123" i="1" l="1"/>
  <c r="U123" i="1"/>
  <c r="P123" i="1"/>
  <c r="Y123" i="1"/>
  <c r="X129" i="3"/>
  <c r="E127" i="7"/>
  <c r="N129" i="3"/>
  <c r="O128" i="3"/>
  <c r="Y128" i="3"/>
  <c r="F126" i="7"/>
  <c r="P128" i="3"/>
  <c r="G126" i="7"/>
  <c r="Z128" i="3"/>
  <c r="Z123" i="1"/>
  <c r="R123" i="1" s="1"/>
  <c r="Q128" i="3" l="1"/>
  <c r="BL122" i="1"/>
  <c r="BN122" i="1" s="1"/>
  <c r="BC123" i="1" s="1"/>
  <c r="J126" i="7"/>
  <c r="S128" i="3"/>
  <c r="K126" i="7"/>
  <c r="H127" i="7"/>
  <c r="AE123" i="1"/>
  <c r="I126" i="7"/>
  <c r="AU122" i="1"/>
  <c r="AW122" i="1" s="1"/>
  <c r="AK123" i="1" s="1"/>
  <c r="J123" i="1"/>
  <c r="Q123" i="1"/>
  <c r="AA123" i="1"/>
  <c r="K123" i="1"/>
  <c r="AB123" i="1"/>
  <c r="AV123" i="1" l="1"/>
  <c r="AO123" i="1"/>
  <c r="AS123" i="1" s="1"/>
  <c r="AL123" i="1"/>
  <c r="AP123" i="1"/>
  <c r="BJ123" i="1" s="1"/>
  <c r="AM123" i="1"/>
  <c r="S123" i="1" s="1"/>
  <c r="E129" i="3"/>
  <c r="AN123" i="1"/>
  <c r="AC123" i="1" s="1"/>
  <c r="AI123" i="1"/>
  <c r="BG123" i="1"/>
  <c r="BK123" i="1" s="1"/>
  <c r="BM123" i="1"/>
  <c r="BD123" i="1"/>
  <c r="BF123" i="1"/>
  <c r="AT123" i="1" s="1"/>
  <c r="F129" i="3"/>
  <c r="BE123" i="1"/>
  <c r="AD123" i="1" s="1"/>
  <c r="AG123" i="1" l="1"/>
  <c r="X124" i="1" s="1"/>
  <c r="AF124" i="1" s="1"/>
  <c r="AQ123" i="1"/>
  <c r="L123" i="1"/>
  <c r="M123" i="1" s="1"/>
  <c r="I124" i="1" s="1"/>
  <c r="AR123" i="1"/>
  <c r="BI123" i="1"/>
  <c r="T123" i="1"/>
  <c r="V123" i="1" s="1"/>
  <c r="O124" i="1" s="1"/>
  <c r="BH123" i="1"/>
  <c r="U129" i="3"/>
  <c r="I129" i="3"/>
  <c r="V129" i="3"/>
  <c r="J129" i="3"/>
  <c r="D130" i="3" l="1"/>
  <c r="H130" i="3" s="1"/>
  <c r="E128" i="7" s="1"/>
  <c r="P124" i="1"/>
  <c r="U124" i="1"/>
  <c r="Y124" i="1"/>
  <c r="X130" i="3"/>
  <c r="Y129" i="3"/>
  <c r="F127" i="7"/>
  <c r="O129" i="3"/>
  <c r="Z129" i="3"/>
  <c r="G127" i="7"/>
  <c r="P129" i="3"/>
  <c r="Z124" i="1"/>
  <c r="R124" i="1" s="1"/>
  <c r="N130" i="3" l="1"/>
  <c r="Q129" i="3"/>
  <c r="AE124" i="1"/>
  <c r="H128" i="7"/>
  <c r="J127" i="7"/>
  <c r="BL123" i="1"/>
  <c r="BN123" i="1" s="1"/>
  <c r="BC124" i="1" s="1"/>
  <c r="I127" i="7"/>
  <c r="AU123" i="1"/>
  <c r="AW123" i="1" s="1"/>
  <c r="AK124" i="1" s="1"/>
  <c r="K124" i="1"/>
  <c r="AB124" i="1"/>
  <c r="AA124" i="1"/>
  <c r="Q124" i="1"/>
  <c r="J124" i="1"/>
  <c r="BE124" i="1" l="1"/>
  <c r="AD124" i="1" s="1"/>
  <c r="F130" i="3"/>
  <c r="BM124" i="1"/>
  <c r="BG124" i="1"/>
  <c r="BK124" i="1" s="1"/>
  <c r="BF124" i="1"/>
  <c r="AT124" i="1" s="1"/>
  <c r="BD124" i="1"/>
  <c r="E130" i="3"/>
  <c r="AV124" i="1"/>
  <c r="AN124" i="1"/>
  <c r="AC124" i="1" s="1"/>
  <c r="AG124" i="1" s="1"/>
  <c r="X125" i="1" s="1"/>
  <c r="AL124" i="1"/>
  <c r="AO124" i="1"/>
  <c r="AS124" i="1" s="1"/>
  <c r="AP124" i="1"/>
  <c r="BJ124" i="1" s="1"/>
  <c r="AM124" i="1"/>
  <c r="S124" i="1" s="1"/>
  <c r="AI124" i="1"/>
  <c r="K127" i="7"/>
  <c r="S129" i="3"/>
  <c r="AF125" i="1" l="1"/>
  <c r="D131" i="3"/>
  <c r="L124" i="1"/>
  <c r="M124" i="1" s="1"/>
  <c r="I125" i="1" s="1"/>
  <c r="AQ124" i="1"/>
  <c r="AR124" i="1"/>
  <c r="T124" i="1"/>
  <c r="V124" i="1" s="1"/>
  <c r="O125" i="1" s="1"/>
  <c r="BH124" i="1"/>
  <c r="BI124" i="1"/>
  <c r="V130" i="3"/>
  <c r="J130" i="3"/>
  <c r="U130" i="3"/>
  <c r="I130" i="3"/>
  <c r="P125" i="1" l="1"/>
  <c r="P130" i="3"/>
  <c r="G128" i="7"/>
  <c r="Z130" i="3"/>
  <c r="H131" i="3"/>
  <c r="AC43" i="3"/>
  <c r="Y125" i="1"/>
  <c r="U125" i="1"/>
  <c r="Y130" i="3"/>
  <c r="O130" i="3"/>
  <c r="F128" i="7"/>
  <c r="Z125" i="1"/>
  <c r="R125" i="1" s="1"/>
  <c r="I128" i="7" l="1"/>
  <c r="AU124" i="1"/>
  <c r="AW124" i="1" s="1"/>
  <c r="AK125" i="1" s="1"/>
  <c r="N131" i="3"/>
  <c r="E129" i="7"/>
  <c r="X131" i="3"/>
  <c r="AF43" i="3"/>
  <c r="O41" i="7" s="1"/>
  <c r="J125" i="1"/>
  <c r="Q125" i="1"/>
  <c r="Q130" i="3"/>
  <c r="AB125" i="1"/>
  <c r="K125" i="1"/>
  <c r="AA125" i="1"/>
  <c r="BL124" i="1"/>
  <c r="BN124" i="1" s="1"/>
  <c r="BC125" i="1" s="1"/>
  <c r="J128" i="7"/>
  <c r="AV125" i="1" l="1"/>
  <c r="AO125" i="1"/>
  <c r="AS125" i="1" s="1"/>
  <c r="E131" i="3"/>
  <c r="AN125" i="1"/>
  <c r="AC125" i="1" s="1"/>
  <c r="AP125" i="1"/>
  <c r="BJ125" i="1" s="1"/>
  <c r="AM125" i="1"/>
  <c r="S125" i="1" s="1"/>
  <c r="AL125" i="1"/>
  <c r="AI125" i="1"/>
  <c r="BE125" i="1"/>
  <c r="AD125" i="1" s="1"/>
  <c r="BM125" i="1"/>
  <c r="BG125" i="1"/>
  <c r="BK125" i="1" s="1"/>
  <c r="F131" i="3"/>
  <c r="BF125" i="1"/>
  <c r="AT125" i="1" s="1"/>
  <c r="BD125" i="1"/>
  <c r="H129" i="7"/>
  <c r="AE125" i="1"/>
  <c r="AI43" i="3"/>
  <c r="R41" i="7" s="1"/>
  <c r="K128" i="7"/>
  <c r="S130" i="3"/>
  <c r="U131" i="3" l="1"/>
  <c r="I131" i="3"/>
  <c r="AD43" i="3"/>
  <c r="V131" i="3"/>
  <c r="J131" i="3"/>
  <c r="AE43" i="3"/>
  <c r="AG125" i="1"/>
  <c r="X126" i="1" s="1"/>
  <c r="BI125" i="1"/>
  <c r="T125" i="1"/>
  <c r="V125" i="1" s="1"/>
  <c r="O126" i="1" s="1"/>
  <c r="BH125" i="1"/>
  <c r="AR125" i="1"/>
  <c r="L125" i="1"/>
  <c r="M125" i="1" s="1"/>
  <c r="I126" i="1" s="1"/>
  <c r="AQ125" i="1"/>
  <c r="U126" i="1" l="1"/>
  <c r="O131" i="3"/>
  <c r="Y131" i="3"/>
  <c r="F129" i="7"/>
  <c r="AG43" i="3"/>
  <c r="P41" i="7" s="1"/>
  <c r="P126" i="1"/>
  <c r="P131" i="3"/>
  <c r="G129" i="7"/>
  <c r="Z131" i="3"/>
  <c r="AH43" i="3"/>
  <c r="Q41" i="7" s="1"/>
  <c r="AF126" i="1"/>
  <c r="D132" i="3"/>
  <c r="Y126" i="1"/>
  <c r="Z126" i="1"/>
  <c r="R126" i="1" s="1"/>
  <c r="Q131" i="3" l="1"/>
  <c r="K129" i="7" s="1"/>
  <c r="H132" i="3"/>
  <c r="BL125" i="1"/>
  <c r="BN125" i="1" s="1"/>
  <c r="BC126" i="1" s="1"/>
  <c r="J129" i="7"/>
  <c r="AK43" i="3"/>
  <c r="T41" i="7" s="1"/>
  <c r="Q126" i="1"/>
  <c r="J126" i="1"/>
  <c r="AA126" i="1"/>
  <c r="AB126" i="1"/>
  <c r="K126" i="1"/>
  <c r="AU125" i="1"/>
  <c r="AW125" i="1" s="1"/>
  <c r="AK126" i="1" s="1"/>
  <c r="I129" i="7"/>
  <c r="AJ43" i="3"/>
  <c r="S41" i="7" s="1"/>
  <c r="AL43" i="3" l="1"/>
  <c r="U41" i="7" s="1"/>
  <c r="S131" i="3"/>
  <c r="BD126" i="1"/>
  <c r="BF126" i="1"/>
  <c r="AT126" i="1" s="1"/>
  <c r="BE126" i="1"/>
  <c r="AD126" i="1" s="1"/>
  <c r="BG126" i="1"/>
  <c r="BK126" i="1" s="1"/>
  <c r="BM126" i="1"/>
  <c r="F132" i="3"/>
  <c r="AP126" i="1"/>
  <c r="BJ126" i="1" s="1"/>
  <c r="AM126" i="1"/>
  <c r="S126" i="1" s="1"/>
  <c r="AV126" i="1"/>
  <c r="AO126" i="1"/>
  <c r="AS126" i="1" s="1"/>
  <c r="AL126" i="1"/>
  <c r="E132" i="3"/>
  <c r="AN126" i="1"/>
  <c r="AC126" i="1" s="1"/>
  <c r="AI126" i="1"/>
  <c r="X132" i="3"/>
  <c r="N132" i="3"/>
  <c r="E130" i="7"/>
  <c r="AE126" i="1" l="1"/>
  <c r="H130" i="7"/>
  <c r="U132" i="3"/>
  <c r="I132" i="3"/>
  <c r="V132" i="3"/>
  <c r="J132" i="3"/>
  <c r="AG126" i="1"/>
  <c r="X127" i="1" s="1"/>
  <c r="AR126" i="1"/>
  <c r="L126" i="1"/>
  <c r="M126" i="1" s="1"/>
  <c r="I127" i="1" s="1"/>
  <c r="AQ126" i="1"/>
  <c r="BH126" i="1"/>
  <c r="BI126" i="1"/>
  <c r="T126" i="1"/>
  <c r="V126" i="1" s="1"/>
  <c r="O127" i="1" s="1"/>
  <c r="Z127" i="1" l="1"/>
  <c r="R127" i="1" s="1"/>
  <c r="AF127" i="1"/>
  <c r="D133" i="3"/>
  <c r="Y127" i="1"/>
  <c r="O132" i="3"/>
  <c r="Y132" i="3"/>
  <c r="F130" i="7"/>
  <c r="U127" i="1"/>
  <c r="P132" i="3"/>
  <c r="Z132" i="3"/>
  <c r="G130" i="7"/>
  <c r="P127" i="1"/>
  <c r="H133" i="3" l="1"/>
  <c r="Q132" i="3"/>
  <c r="J130" i="7"/>
  <c r="BL126" i="1"/>
  <c r="BN126" i="1" s="1"/>
  <c r="BC127" i="1" s="1"/>
  <c r="Q127" i="1"/>
  <c r="J127" i="1"/>
  <c r="I130" i="7"/>
  <c r="AU126" i="1"/>
  <c r="AW126" i="1" s="1"/>
  <c r="AK127" i="1" s="1"/>
  <c r="AA127" i="1"/>
  <c r="K127" i="1"/>
  <c r="AB127" i="1"/>
  <c r="K130" i="7" l="1"/>
  <c r="S132" i="3"/>
  <c r="AN127" i="1"/>
  <c r="AC127" i="1" s="1"/>
  <c r="AM127" i="1"/>
  <c r="S127" i="1" s="1"/>
  <c r="E133" i="3"/>
  <c r="AL127" i="1"/>
  <c r="AP127" i="1"/>
  <c r="BJ127" i="1" s="1"/>
  <c r="AV127" i="1"/>
  <c r="AO127" i="1"/>
  <c r="AS127" i="1" s="1"/>
  <c r="AI127" i="1"/>
  <c r="BD127" i="1"/>
  <c r="BF127" i="1"/>
  <c r="AT127" i="1" s="1"/>
  <c r="F133" i="3"/>
  <c r="BM127" i="1"/>
  <c r="BE127" i="1"/>
  <c r="AD127" i="1" s="1"/>
  <c r="BG127" i="1"/>
  <c r="BK127" i="1" s="1"/>
  <c r="N133" i="3"/>
  <c r="X133" i="3"/>
  <c r="E131" i="7"/>
  <c r="BI127" i="1" l="1"/>
  <c r="T127" i="1"/>
  <c r="BH127" i="1"/>
  <c r="V133" i="3"/>
  <c r="J133" i="3"/>
  <c r="V127" i="1"/>
  <c r="O128" i="1" s="1"/>
  <c r="AE127" i="1"/>
  <c r="AG127" i="1" s="1"/>
  <c r="X128" i="1" s="1"/>
  <c r="H131" i="7"/>
  <c r="AR127" i="1"/>
  <c r="AQ127" i="1"/>
  <c r="L127" i="1"/>
  <c r="M127" i="1" s="1"/>
  <c r="I128" i="1" s="1"/>
  <c r="U133" i="3"/>
  <c r="I133" i="3"/>
  <c r="P128" i="1" l="1"/>
  <c r="F131" i="7"/>
  <c r="Y133" i="3"/>
  <c r="O133" i="3"/>
  <c r="AF128" i="1"/>
  <c r="D134" i="3"/>
  <c r="Y128" i="1"/>
  <c r="Z128" i="1"/>
  <c r="R128" i="1" s="1"/>
  <c r="G131" i="7"/>
  <c r="Z133" i="3"/>
  <c r="P133" i="3"/>
  <c r="U128" i="1"/>
  <c r="H134" i="3" l="1"/>
  <c r="I131" i="7"/>
  <c r="AU127" i="1"/>
  <c r="AW127" i="1" s="1"/>
  <c r="AK128" i="1" s="1"/>
  <c r="AA128" i="1"/>
  <c r="AB128" i="1"/>
  <c r="K128" i="1"/>
  <c r="J131" i="7"/>
  <c r="BL127" i="1"/>
  <c r="BN127" i="1" s="1"/>
  <c r="BC128" i="1" s="1"/>
  <c r="Q133" i="3"/>
  <c r="Q128" i="1"/>
  <c r="J128" i="1"/>
  <c r="E134" i="3" l="1"/>
  <c r="AO128" i="1"/>
  <c r="AS128" i="1" s="1"/>
  <c r="AM128" i="1"/>
  <c r="S128" i="1" s="1"/>
  <c r="AP128" i="1"/>
  <c r="BJ128" i="1" s="1"/>
  <c r="AV128" i="1"/>
  <c r="AL128" i="1"/>
  <c r="AN128" i="1"/>
  <c r="AC128" i="1" s="1"/>
  <c r="AI128" i="1"/>
  <c r="BE128" i="1"/>
  <c r="AD128" i="1" s="1"/>
  <c r="BF128" i="1"/>
  <c r="AT128" i="1" s="1"/>
  <c r="BD128" i="1"/>
  <c r="BG128" i="1"/>
  <c r="BK128" i="1" s="1"/>
  <c r="F134" i="3"/>
  <c r="BM128" i="1"/>
  <c r="K131" i="7"/>
  <c r="S133" i="3"/>
  <c r="N134" i="3"/>
  <c r="E132" i="7"/>
  <c r="X134" i="3"/>
  <c r="BI128" i="1" l="1"/>
  <c r="BH128" i="1"/>
  <c r="T128" i="1"/>
  <c r="V128" i="1" s="1"/>
  <c r="O129" i="1" s="1"/>
  <c r="AR128" i="1"/>
  <c r="L128" i="1"/>
  <c r="M128" i="1" s="1"/>
  <c r="I129" i="1" s="1"/>
  <c r="AQ128" i="1"/>
  <c r="V134" i="3"/>
  <c r="J134" i="3"/>
  <c r="H132" i="7"/>
  <c r="AE128" i="1"/>
  <c r="AG128" i="1" s="1"/>
  <c r="X129" i="1" s="1"/>
  <c r="U134" i="3"/>
  <c r="I134" i="3"/>
  <c r="U129" i="1" l="1"/>
  <c r="AF129" i="1"/>
  <c r="Z129" i="1"/>
  <c r="R129" i="1" s="1"/>
  <c r="Y129" i="1"/>
  <c r="D135" i="3"/>
  <c r="P129" i="1"/>
  <c r="F132" i="7"/>
  <c r="Y134" i="3"/>
  <c r="O134" i="3"/>
  <c r="P134" i="3"/>
  <c r="Z134" i="3"/>
  <c r="G132" i="7"/>
  <c r="Q134" i="3" l="1"/>
  <c r="H135" i="3"/>
  <c r="J132" i="7"/>
  <c r="BL128" i="1"/>
  <c r="BN128" i="1" s="1"/>
  <c r="BC129" i="1" s="1"/>
  <c r="S134" i="3"/>
  <c r="K132" i="7"/>
  <c r="K129" i="1"/>
  <c r="AB129" i="1"/>
  <c r="AA129" i="1"/>
  <c r="I132" i="7"/>
  <c r="AU128" i="1"/>
  <c r="AW128" i="1" s="1"/>
  <c r="AK129" i="1" s="1"/>
  <c r="Q129" i="1"/>
  <c r="J129" i="1"/>
  <c r="BD129" i="1" l="1"/>
  <c r="BF129" i="1"/>
  <c r="AT129" i="1" s="1"/>
  <c r="F135" i="3"/>
  <c r="BM129" i="1"/>
  <c r="BE129" i="1"/>
  <c r="AD129" i="1" s="1"/>
  <c r="BG129" i="1"/>
  <c r="BK129" i="1" s="1"/>
  <c r="AV129" i="1"/>
  <c r="AO129" i="1"/>
  <c r="AS129" i="1" s="1"/>
  <c r="AN129" i="1"/>
  <c r="AC129" i="1" s="1"/>
  <c r="AM129" i="1"/>
  <c r="S129" i="1" s="1"/>
  <c r="E135" i="3"/>
  <c r="AL129" i="1"/>
  <c r="AP129" i="1"/>
  <c r="BJ129" i="1" s="1"/>
  <c r="AI129" i="1"/>
  <c r="N135" i="3"/>
  <c r="X135" i="3"/>
  <c r="E133" i="7"/>
  <c r="U135" i="3" l="1"/>
  <c r="I135" i="3"/>
  <c r="BI129" i="1"/>
  <c r="T129" i="1"/>
  <c r="V129" i="1" s="1"/>
  <c r="O130" i="1" s="1"/>
  <c r="BH129" i="1"/>
  <c r="H133" i="7"/>
  <c r="AE129" i="1"/>
  <c r="AG129" i="1" s="1"/>
  <c r="X130" i="1" s="1"/>
  <c r="L129" i="1"/>
  <c r="M129" i="1" s="1"/>
  <c r="I130" i="1" s="1"/>
  <c r="AQ129" i="1"/>
  <c r="AR129" i="1"/>
  <c r="V135" i="3"/>
  <c r="J135" i="3"/>
  <c r="AF130" i="1" l="1"/>
  <c r="D136" i="3"/>
  <c r="Y130" i="1"/>
  <c r="Z130" i="1"/>
  <c r="R130" i="1" s="1"/>
  <c r="U130" i="1"/>
  <c r="G133" i="7"/>
  <c r="Z135" i="3"/>
  <c r="P135" i="3"/>
  <c r="P130" i="1"/>
  <c r="F133" i="7"/>
  <c r="Y135" i="3"/>
  <c r="O135" i="3"/>
  <c r="K130" i="1" l="1"/>
  <c r="AA130" i="1"/>
  <c r="AB130" i="1"/>
  <c r="Q135" i="3"/>
  <c r="H136" i="3"/>
  <c r="Q130" i="1"/>
  <c r="J130" i="1"/>
  <c r="J133" i="7"/>
  <c r="BL129" i="1"/>
  <c r="BN129" i="1" s="1"/>
  <c r="BC130" i="1" s="1"/>
  <c r="I133" i="7"/>
  <c r="AU129" i="1"/>
  <c r="AW129" i="1" s="1"/>
  <c r="AK130" i="1" s="1"/>
  <c r="BE130" i="1" l="1"/>
  <c r="AD130" i="1" s="1"/>
  <c r="BF130" i="1"/>
  <c r="AT130" i="1" s="1"/>
  <c r="BD130" i="1"/>
  <c r="BG130" i="1"/>
  <c r="BK130" i="1" s="1"/>
  <c r="F136" i="3"/>
  <c r="BM130" i="1"/>
  <c r="X136" i="3"/>
  <c r="E134" i="7"/>
  <c r="N136" i="3"/>
  <c r="K133" i="7"/>
  <c r="S135" i="3"/>
  <c r="E136" i="3"/>
  <c r="AN130" i="1"/>
  <c r="AC130" i="1" s="1"/>
  <c r="AL130" i="1"/>
  <c r="AP130" i="1"/>
  <c r="BJ130" i="1" s="1"/>
  <c r="AO130" i="1"/>
  <c r="AS130" i="1" s="1"/>
  <c r="AV130" i="1"/>
  <c r="AM130" i="1"/>
  <c r="S130" i="1" s="1"/>
  <c r="AI130" i="1"/>
  <c r="BI130" i="1" l="1"/>
  <c r="T130" i="1"/>
  <c r="V130" i="1" s="1"/>
  <c r="O131" i="1" s="1"/>
  <c r="BH130" i="1"/>
  <c r="AR130" i="1"/>
  <c r="L130" i="1"/>
  <c r="M130" i="1" s="1"/>
  <c r="I131" i="1" s="1"/>
  <c r="AQ130" i="1"/>
  <c r="AE130" i="1"/>
  <c r="AG130" i="1" s="1"/>
  <c r="X131" i="1" s="1"/>
  <c r="H134" i="7"/>
  <c r="V136" i="3"/>
  <c r="J136" i="3"/>
  <c r="U136" i="3"/>
  <c r="I136" i="3"/>
  <c r="Z131" i="1" l="1"/>
  <c r="R131" i="1" s="1"/>
  <c r="AF131" i="1"/>
  <c r="Y131" i="1"/>
  <c r="D137" i="3"/>
  <c r="H137" i="3" s="1"/>
  <c r="U131" i="1"/>
  <c r="P136" i="3"/>
  <c r="G134" i="7"/>
  <c r="Z136" i="3"/>
  <c r="P131" i="1"/>
  <c r="F134" i="7"/>
  <c r="O136" i="3"/>
  <c r="Y136" i="3"/>
  <c r="Q136" i="3" l="1"/>
  <c r="AU130" i="1"/>
  <c r="AW130" i="1" s="1"/>
  <c r="AK131" i="1" s="1"/>
  <c r="I134" i="7"/>
  <c r="AA131" i="1"/>
  <c r="K131" i="1"/>
  <c r="AB131" i="1"/>
  <c r="J131" i="1"/>
  <c r="Q131" i="1"/>
  <c r="J134" i="7"/>
  <c r="BL130" i="1"/>
  <c r="BN130" i="1" s="1"/>
  <c r="BC131" i="1" s="1"/>
  <c r="X137" i="3"/>
  <c r="E135" i="7"/>
  <c r="N137" i="3"/>
  <c r="S136" i="3"/>
  <c r="K134" i="7"/>
  <c r="BE131" i="1" l="1"/>
  <c r="AD131" i="1" s="1"/>
  <c r="BF131" i="1"/>
  <c r="AT131" i="1" s="1"/>
  <c r="F137" i="3"/>
  <c r="BD131" i="1"/>
  <c r="BG131" i="1"/>
  <c r="BK131" i="1" s="1"/>
  <c r="BM131" i="1"/>
  <c r="AE131" i="1"/>
  <c r="H135" i="7"/>
  <c r="AV131" i="1"/>
  <c r="E137" i="3"/>
  <c r="AN131" i="1"/>
  <c r="AC131" i="1" s="1"/>
  <c r="AG131" i="1" s="1"/>
  <c r="X132" i="1" s="1"/>
  <c r="AL131" i="1"/>
  <c r="AP131" i="1"/>
  <c r="BJ131" i="1" s="1"/>
  <c r="AM131" i="1"/>
  <c r="S131" i="1" s="1"/>
  <c r="AO131" i="1"/>
  <c r="AS131" i="1" s="1"/>
  <c r="AI131" i="1"/>
  <c r="AF132" i="1" l="1"/>
  <c r="D138" i="3"/>
  <c r="H138" i="3" s="1"/>
  <c r="BI131" i="1"/>
  <c r="BH131" i="1"/>
  <c r="T131" i="1"/>
  <c r="V131" i="1" s="1"/>
  <c r="O132" i="1" s="1"/>
  <c r="U137" i="3"/>
  <c r="I137" i="3"/>
  <c r="V137" i="3"/>
  <c r="J137" i="3"/>
  <c r="L131" i="1"/>
  <c r="M131" i="1" s="1"/>
  <c r="I132" i="1" s="1"/>
  <c r="AR131" i="1"/>
  <c r="AQ131" i="1"/>
  <c r="U132" i="1" l="1"/>
  <c r="Z132" i="1"/>
  <c r="R132" i="1" s="1"/>
  <c r="G135" i="7"/>
  <c r="P137" i="3"/>
  <c r="Z137" i="3"/>
  <c r="Y137" i="3"/>
  <c r="O137" i="3"/>
  <c r="F135" i="7"/>
  <c r="X138" i="3"/>
  <c r="N138" i="3"/>
  <c r="E136" i="7"/>
  <c r="P132" i="1"/>
  <c r="Y132" i="1"/>
  <c r="Q137" i="3" l="1"/>
  <c r="AE132" i="1"/>
  <c r="H136" i="7"/>
  <c r="I135" i="7"/>
  <c r="AU131" i="1"/>
  <c r="AW131" i="1" s="1"/>
  <c r="AK132" i="1" s="1"/>
  <c r="BL131" i="1"/>
  <c r="BN131" i="1" s="1"/>
  <c r="BC132" i="1" s="1"/>
  <c r="J135" i="7"/>
  <c r="Q132" i="1"/>
  <c r="J132" i="1"/>
  <c r="AA132" i="1"/>
  <c r="K132" i="1"/>
  <c r="AB132" i="1"/>
  <c r="S137" i="3"/>
  <c r="K135" i="7"/>
  <c r="BM132" i="1" l="1"/>
  <c r="BE132" i="1"/>
  <c r="AD132" i="1" s="1"/>
  <c r="F138" i="3"/>
  <c r="BG132" i="1"/>
  <c r="BK132" i="1" s="1"/>
  <c r="BD132" i="1"/>
  <c r="BF132" i="1"/>
  <c r="AT132" i="1" s="1"/>
  <c r="AP132" i="1"/>
  <c r="BJ132" i="1" s="1"/>
  <c r="AM132" i="1"/>
  <c r="S132" i="1" s="1"/>
  <c r="AL132" i="1"/>
  <c r="E138" i="3"/>
  <c r="AO132" i="1"/>
  <c r="AS132" i="1" s="1"/>
  <c r="AN132" i="1"/>
  <c r="AC132" i="1" s="1"/>
  <c r="AG132" i="1" s="1"/>
  <c r="X133" i="1" s="1"/>
  <c r="AV132" i="1"/>
  <c r="AI132" i="1"/>
  <c r="U138" i="3" l="1"/>
  <c r="I138" i="3"/>
  <c r="T132" i="1"/>
  <c r="V132" i="1" s="1"/>
  <c r="O133" i="1" s="1"/>
  <c r="BH132" i="1"/>
  <c r="BI132" i="1"/>
  <c r="D139" i="3"/>
  <c r="H139" i="3" s="1"/>
  <c r="AF133" i="1"/>
  <c r="AR132" i="1"/>
  <c r="L132" i="1"/>
  <c r="M132" i="1" s="1"/>
  <c r="I133" i="1" s="1"/>
  <c r="AQ132" i="1"/>
  <c r="V138" i="3"/>
  <c r="J138" i="3"/>
  <c r="G136" i="7" l="1"/>
  <c r="P138" i="3"/>
  <c r="Z138" i="3"/>
  <c r="P133" i="1"/>
  <c r="U133" i="1"/>
  <c r="Y133" i="1"/>
  <c r="Y138" i="3"/>
  <c r="O138" i="3"/>
  <c r="F136" i="7"/>
  <c r="Z133" i="1"/>
  <c r="R133" i="1" s="1"/>
  <c r="X139" i="3"/>
  <c r="E137" i="7"/>
  <c r="N139" i="3"/>
  <c r="AU132" i="1" l="1"/>
  <c r="AW132" i="1" s="1"/>
  <c r="AK133" i="1" s="1"/>
  <c r="I136" i="7"/>
  <c r="AE133" i="1"/>
  <c r="H137" i="7"/>
  <c r="Q138" i="3"/>
  <c r="J136" i="7"/>
  <c r="BL132" i="1"/>
  <c r="BN132" i="1" s="1"/>
  <c r="BC133" i="1" s="1"/>
  <c r="AA133" i="1"/>
  <c r="K133" i="1"/>
  <c r="AB133" i="1"/>
  <c r="J133" i="1"/>
  <c r="Q133" i="1"/>
  <c r="BE133" i="1" l="1"/>
  <c r="AD133" i="1" s="1"/>
  <c r="BF133" i="1"/>
  <c r="AT133" i="1" s="1"/>
  <c r="F139" i="3"/>
  <c r="BD133" i="1"/>
  <c r="BG133" i="1"/>
  <c r="BK133" i="1" s="1"/>
  <c r="BM133" i="1"/>
  <c r="K136" i="7"/>
  <c r="S138" i="3"/>
  <c r="AN133" i="1"/>
  <c r="AC133" i="1" s="1"/>
  <c r="AG133" i="1" s="1"/>
  <c r="X134" i="1" s="1"/>
  <c r="AM133" i="1"/>
  <c r="S133" i="1" s="1"/>
  <c r="AP133" i="1"/>
  <c r="BJ133" i="1" s="1"/>
  <c r="AL133" i="1"/>
  <c r="AV133" i="1"/>
  <c r="AO133" i="1"/>
  <c r="AS133" i="1" s="1"/>
  <c r="E139" i="3"/>
  <c r="AI133" i="1"/>
  <c r="AF134" i="1" l="1"/>
  <c r="D140" i="3"/>
  <c r="H140" i="3" s="1"/>
  <c r="U139" i="3"/>
  <c r="I139" i="3"/>
  <c r="AR133" i="1"/>
  <c r="L133" i="1"/>
  <c r="M133" i="1" s="1"/>
  <c r="I134" i="1" s="1"/>
  <c r="AQ133" i="1"/>
  <c r="V139" i="3"/>
  <c r="J139" i="3"/>
  <c r="T133" i="1"/>
  <c r="V133" i="1" s="1"/>
  <c r="O134" i="1" s="1"/>
  <c r="BI133" i="1"/>
  <c r="BH133" i="1"/>
  <c r="P139" i="3" l="1"/>
  <c r="G137" i="7"/>
  <c r="Z139" i="3"/>
  <c r="U134" i="1"/>
  <c r="E138" i="7"/>
  <c r="X140" i="3"/>
  <c r="N140" i="3"/>
  <c r="Z134" i="1"/>
  <c r="R134" i="1" s="1"/>
  <c r="F137" i="7"/>
  <c r="O139" i="3"/>
  <c r="Q139" i="3" s="1"/>
  <c r="Y139" i="3"/>
  <c r="P134" i="1"/>
  <c r="Y134" i="1"/>
  <c r="Q134" i="1" l="1"/>
  <c r="J134" i="1"/>
  <c r="AE134" i="1"/>
  <c r="H138" i="7"/>
  <c r="BL133" i="1"/>
  <c r="BN133" i="1" s="1"/>
  <c r="BC134" i="1" s="1"/>
  <c r="J137" i="7"/>
  <c r="S139" i="3"/>
  <c r="K137" i="7"/>
  <c r="AB134" i="1"/>
  <c r="K134" i="1"/>
  <c r="AA134" i="1"/>
  <c r="AU133" i="1"/>
  <c r="AW133" i="1" s="1"/>
  <c r="AK134" i="1" s="1"/>
  <c r="I137" i="7"/>
  <c r="AM134" i="1" l="1"/>
  <c r="S134" i="1" s="1"/>
  <c r="AP134" i="1"/>
  <c r="BJ134" i="1" s="1"/>
  <c r="AL134" i="1"/>
  <c r="AV134" i="1"/>
  <c r="AO134" i="1"/>
  <c r="AS134" i="1" s="1"/>
  <c r="E140" i="3"/>
  <c r="AN134" i="1"/>
  <c r="AC134" i="1" s="1"/>
  <c r="AI134" i="1"/>
  <c r="BM134" i="1"/>
  <c r="BE134" i="1"/>
  <c r="AD134" i="1" s="1"/>
  <c r="F140" i="3"/>
  <c r="BG134" i="1"/>
  <c r="BK134" i="1" s="1"/>
  <c r="BD134" i="1"/>
  <c r="BF134" i="1"/>
  <c r="AT134" i="1" s="1"/>
  <c r="BI134" i="1" l="1"/>
  <c r="T134" i="1"/>
  <c r="V134" i="1" s="1"/>
  <c r="O135" i="1" s="1"/>
  <c r="BH134" i="1"/>
  <c r="AG134" i="1"/>
  <c r="X135" i="1" s="1"/>
  <c r="V140" i="3"/>
  <c r="J140" i="3"/>
  <c r="U140" i="3"/>
  <c r="I140" i="3"/>
  <c r="AR134" i="1"/>
  <c r="L134" i="1"/>
  <c r="M134" i="1" s="1"/>
  <c r="I135" i="1" s="1"/>
  <c r="AQ134" i="1"/>
  <c r="U135" i="1" l="1"/>
  <c r="F138" i="7"/>
  <c r="Y140" i="3"/>
  <c r="O140" i="3"/>
  <c r="Z135" i="1"/>
  <c r="R135" i="1" s="1"/>
  <c r="Y135" i="1"/>
  <c r="AF135" i="1"/>
  <c r="D141" i="3"/>
  <c r="H141" i="3" s="1"/>
  <c r="Z140" i="3"/>
  <c r="G138" i="7"/>
  <c r="P140" i="3"/>
  <c r="P135" i="1"/>
  <c r="E139" i="7" l="1"/>
  <c r="N141" i="3"/>
  <c r="X141" i="3"/>
  <c r="AU134" i="1"/>
  <c r="AW134" i="1" s="1"/>
  <c r="AK135" i="1" s="1"/>
  <c r="I138" i="7"/>
  <c r="J138" i="7"/>
  <c r="BL134" i="1"/>
  <c r="BN134" i="1" s="1"/>
  <c r="BC135" i="1" s="1"/>
  <c r="Q135" i="1"/>
  <c r="J135" i="1"/>
  <c r="K135" i="1"/>
  <c r="AB135" i="1"/>
  <c r="AA135" i="1"/>
  <c r="Q140" i="3"/>
  <c r="AL135" i="1" l="1"/>
  <c r="AV135" i="1"/>
  <c r="AO135" i="1"/>
  <c r="AS135" i="1" s="1"/>
  <c r="E141" i="3"/>
  <c r="AN135" i="1"/>
  <c r="AC135" i="1" s="1"/>
  <c r="AM135" i="1"/>
  <c r="S135" i="1" s="1"/>
  <c r="AP135" i="1"/>
  <c r="BJ135" i="1" s="1"/>
  <c r="AI135" i="1"/>
  <c r="BE135" i="1"/>
  <c r="AD135" i="1" s="1"/>
  <c r="BG135" i="1"/>
  <c r="BK135" i="1" s="1"/>
  <c r="BD135" i="1"/>
  <c r="BF135" i="1"/>
  <c r="AT135" i="1" s="1"/>
  <c r="F141" i="3"/>
  <c r="BM135" i="1"/>
  <c r="K138" i="7"/>
  <c r="S140" i="3"/>
  <c r="H139" i="7"/>
  <c r="AE135" i="1"/>
  <c r="U141" i="3" l="1"/>
  <c r="I141" i="3"/>
  <c r="V141" i="3"/>
  <c r="J141" i="3"/>
  <c r="BI135" i="1"/>
  <c r="BH135" i="1"/>
  <c r="T135" i="1"/>
  <c r="V135" i="1" s="1"/>
  <c r="O136" i="1" s="1"/>
  <c r="AG135" i="1"/>
  <c r="X136" i="1" s="1"/>
  <c r="AR135" i="1"/>
  <c r="AQ135" i="1"/>
  <c r="L135" i="1"/>
  <c r="M135" i="1" s="1"/>
  <c r="I136" i="1" s="1"/>
  <c r="U136" i="1" l="1"/>
  <c r="O141" i="3"/>
  <c r="Y141" i="3"/>
  <c r="F139" i="7"/>
  <c r="Z141" i="3"/>
  <c r="P141" i="3"/>
  <c r="G139" i="7"/>
  <c r="AF136" i="1"/>
  <c r="D142" i="3"/>
  <c r="H142" i="3" s="1"/>
  <c r="Y136" i="1"/>
  <c r="Z136" i="1"/>
  <c r="R136" i="1" s="1"/>
  <c r="P136" i="1"/>
  <c r="X142" i="3" l="1"/>
  <c r="N142" i="3"/>
  <c r="E140" i="7"/>
  <c r="J139" i="7"/>
  <c r="BL135" i="1"/>
  <c r="BN135" i="1" s="1"/>
  <c r="BC136" i="1" s="1"/>
  <c r="K136" i="1"/>
  <c r="AA136" i="1"/>
  <c r="AB136" i="1"/>
  <c r="Q136" i="1"/>
  <c r="J136" i="1"/>
  <c r="Q141" i="3"/>
  <c r="AU135" i="1"/>
  <c r="AW135" i="1" s="1"/>
  <c r="AK136" i="1" s="1"/>
  <c r="I139" i="7"/>
  <c r="S141" i="3" l="1"/>
  <c r="K139" i="7"/>
  <c r="AL136" i="1"/>
  <c r="E142" i="3"/>
  <c r="AO136" i="1"/>
  <c r="AS136" i="1" s="1"/>
  <c r="AV136" i="1"/>
  <c r="AM136" i="1"/>
  <c r="S136" i="1" s="1"/>
  <c r="AP136" i="1"/>
  <c r="BJ136" i="1" s="1"/>
  <c r="AN136" i="1"/>
  <c r="AC136" i="1" s="1"/>
  <c r="AI136" i="1"/>
  <c r="BM136" i="1"/>
  <c r="BE136" i="1"/>
  <c r="AD136" i="1" s="1"/>
  <c r="BF136" i="1"/>
  <c r="AT136" i="1" s="1"/>
  <c r="BD136" i="1"/>
  <c r="BG136" i="1"/>
  <c r="BK136" i="1" s="1"/>
  <c r="F142" i="3"/>
  <c r="AE136" i="1"/>
  <c r="H140" i="7"/>
  <c r="BI136" i="1" l="1"/>
  <c r="BH136" i="1"/>
  <c r="T136" i="1"/>
  <c r="V136" i="1" s="1"/>
  <c r="O137" i="1" s="1"/>
  <c r="U142" i="3"/>
  <c r="I142" i="3"/>
  <c r="V142" i="3"/>
  <c r="J142" i="3"/>
  <c r="AR136" i="1"/>
  <c r="L136" i="1"/>
  <c r="M136" i="1" s="1"/>
  <c r="I137" i="1" s="1"/>
  <c r="AQ136" i="1"/>
  <c r="AG136" i="1"/>
  <c r="X137" i="1" s="1"/>
  <c r="P142" i="3" l="1"/>
  <c r="Z142" i="3"/>
  <c r="G140" i="7"/>
  <c r="P137" i="1"/>
  <c r="U137" i="1"/>
  <c r="Y137" i="1"/>
  <c r="Z137" i="1"/>
  <c r="R137" i="1" s="1"/>
  <c r="AF137" i="1"/>
  <c r="D143" i="3"/>
  <c r="F140" i="7"/>
  <c r="Y142" i="3"/>
  <c r="O142" i="3"/>
  <c r="Q142" i="3" s="1"/>
  <c r="AA137" i="1" l="1"/>
  <c r="K137" i="1"/>
  <c r="AB137" i="1"/>
  <c r="J137" i="1"/>
  <c r="Q137" i="1"/>
  <c r="J140" i="7"/>
  <c r="BL136" i="1"/>
  <c r="BN136" i="1" s="1"/>
  <c r="BC137" i="1" s="1"/>
  <c r="I140" i="7"/>
  <c r="AU136" i="1"/>
  <c r="AW136" i="1" s="1"/>
  <c r="AK137" i="1" s="1"/>
  <c r="K140" i="7"/>
  <c r="S142" i="3"/>
  <c r="H143" i="3"/>
  <c r="AC44" i="3"/>
  <c r="BD137" i="1" l="1"/>
  <c r="BG137" i="1"/>
  <c r="BK137" i="1" s="1"/>
  <c r="BM137" i="1"/>
  <c r="BE137" i="1"/>
  <c r="AD137" i="1" s="1"/>
  <c r="BF137" i="1"/>
  <c r="AT137" i="1" s="1"/>
  <c r="F143" i="3"/>
  <c r="AO137" i="1"/>
  <c r="AS137" i="1" s="1"/>
  <c r="AV137" i="1"/>
  <c r="AN137" i="1"/>
  <c r="AC137" i="1" s="1"/>
  <c r="E143" i="3"/>
  <c r="AP137" i="1"/>
  <c r="BJ137" i="1" s="1"/>
  <c r="AM137" i="1"/>
  <c r="S137" i="1" s="1"/>
  <c r="AL137" i="1"/>
  <c r="AI137" i="1"/>
  <c r="X143" i="3"/>
  <c r="E141" i="7"/>
  <c r="N143" i="3"/>
  <c r="AF44" i="3"/>
  <c r="O42" i="7" s="1"/>
  <c r="V143" i="3" l="1"/>
  <c r="J143" i="3"/>
  <c r="AE44" i="3"/>
  <c r="AR137" i="1"/>
  <c r="L137" i="1"/>
  <c r="M137" i="1" s="1"/>
  <c r="I138" i="1" s="1"/>
  <c r="AQ137" i="1"/>
  <c r="AE137" i="1"/>
  <c r="AG137" i="1" s="1"/>
  <c r="X138" i="1" s="1"/>
  <c r="H141" i="7"/>
  <c r="AI44" i="3"/>
  <c r="R42" i="7" s="1"/>
  <c r="U143" i="3"/>
  <c r="I143" i="3"/>
  <c r="AD44" i="3"/>
  <c r="BI137" i="1"/>
  <c r="T137" i="1"/>
  <c r="V137" i="1" s="1"/>
  <c r="O138" i="1" s="1"/>
  <c r="BH137" i="1"/>
  <c r="Z138" i="1" l="1"/>
  <c r="R138" i="1" s="1"/>
  <c r="D144" i="3"/>
  <c r="Y138" i="1"/>
  <c r="AF138" i="1"/>
  <c r="U138" i="1"/>
  <c r="F141" i="7"/>
  <c r="Y143" i="3"/>
  <c r="O143" i="3"/>
  <c r="AG44" i="3"/>
  <c r="P42" i="7" s="1"/>
  <c r="P138" i="1"/>
  <c r="P143" i="3"/>
  <c r="Z143" i="3"/>
  <c r="G141" i="7"/>
  <c r="AH44" i="3"/>
  <c r="Q42" i="7" s="1"/>
  <c r="Q143" i="3" l="1"/>
  <c r="H144" i="3"/>
  <c r="I141" i="7"/>
  <c r="AU137" i="1"/>
  <c r="AW137" i="1" s="1"/>
  <c r="AK138" i="1" s="1"/>
  <c r="AJ44" i="3"/>
  <c r="S42" i="7" s="1"/>
  <c r="J138" i="1"/>
  <c r="Q138" i="1"/>
  <c r="J141" i="7"/>
  <c r="BL137" i="1"/>
  <c r="BN137" i="1" s="1"/>
  <c r="BC138" i="1" s="1"/>
  <c r="AK44" i="3"/>
  <c r="T42" i="7" s="1"/>
  <c r="K138" i="1"/>
  <c r="AB138" i="1"/>
  <c r="AA138" i="1"/>
  <c r="F144" i="3" l="1"/>
  <c r="BD138" i="1"/>
  <c r="BM138" i="1"/>
  <c r="BF138" i="1"/>
  <c r="AT138" i="1" s="1"/>
  <c r="BG138" i="1"/>
  <c r="BK138" i="1" s="1"/>
  <c r="BE138" i="1"/>
  <c r="AD138" i="1" s="1"/>
  <c r="N144" i="3"/>
  <c r="X144" i="3"/>
  <c r="E142" i="7"/>
  <c r="AN138" i="1"/>
  <c r="AC138" i="1" s="1"/>
  <c r="AP138" i="1"/>
  <c r="BJ138" i="1" s="1"/>
  <c r="AV138" i="1"/>
  <c r="AL138" i="1"/>
  <c r="AM138" i="1"/>
  <c r="S138" i="1" s="1"/>
  <c r="E144" i="3"/>
  <c r="AO138" i="1"/>
  <c r="AS138" i="1" s="1"/>
  <c r="AI138" i="1"/>
  <c r="K141" i="7"/>
  <c r="S143" i="3"/>
  <c r="AL44" i="3"/>
  <c r="U42" i="7" s="1"/>
  <c r="L138" i="1" l="1"/>
  <c r="M138" i="1" s="1"/>
  <c r="I139" i="1" s="1"/>
  <c r="AR138" i="1"/>
  <c r="AQ138" i="1"/>
  <c r="H142" i="7"/>
  <c r="AE138" i="1"/>
  <c r="AG138" i="1" s="1"/>
  <c r="X139" i="1" s="1"/>
  <c r="V144" i="3"/>
  <c r="J144" i="3"/>
  <c r="U144" i="3"/>
  <c r="I144" i="3"/>
  <c r="T138" i="1"/>
  <c r="V138" i="1" s="1"/>
  <c r="O139" i="1" s="1"/>
  <c r="BH138" i="1"/>
  <c r="BI138" i="1"/>
  <c r="U139" i="1" l="1"/>
  <c r="D145" i="3"/>
  <c r="Y139" i="1"/>
  <c r="Z139" i="1"/>
  <c r="R139" i="1" s="1"/>
  <c r="AF139" i="1"/>
  <c r="G142" i="7"/>
  <c r="P144" i="3"/>
  <c r="Z144" i="3"/>
  <c r="P139" i="1"/>
  <c r="O144" i="3"/>
  <c r="F142" i="7"/>
  <c r="Y144" i="3"/>
  <c r="Q144" i="3" l="1"/>
  <c r="S144" i="3" s="1"/>
  <c r="Q139" i="1"/>
  <c r="J139" i="1"/>
  <c r="H145" i="3"/>
  <c r="AB139" i="1"/>
  <c r="K139" i="1"/>
  <c r="AA139" i="1"/>
  <c r="J142" i="7"/>
  <c r="BL138" i="1"/>
  <c r="BN138" i="1" s="1"/>
  <c r="BC139" i="1" s="1"/>
  <c r="I142" i="7"/>
  <c r="AU138" i="1"/>
  <c r="AW138" i="1" s="1"/>
  <c r="AK139" i="1" s="1"/>
  <c r="K142" i="7"/>
  <c r="X145" i="3" l="1"/>
  <c r="E143" i="7"/>
  <c r="N145" i="3"/>
  <c r="AP139" i="1"/>
  <c r="BJ139" i="1" s="1"/>
  <c r="AM139" i="1"/>
  <c r="S139" i="1" s="1"/>
  <c r="AL139" i="1"/>
  <c r="AO139" i="1"/>
  <c r="AS139" i="1" s="1"/>
  <c r="E145" i="3"/>
  <c r="AN139" i="1"/>
  <c r="AC139" i="1" s="1"/>
  <c r="AV139" i="1"/>
  <c r="AI139" i="1"/>
  <c r="BD139" i="1"/>
  <c r="BG139" i="1"/>
  <c r="BK139" i="1" s="1"/>
  <c r="BM139" i="1"/>
  <c r="BE139" i="1"/>
  <c r="AD139" i="1" s="1"/>
  <c r="BF139" i="1"/>
  <c r="AT139" i="1" s="1"/>
  <c r="F145" i="3"/>
  <c r="BH139" i="1" l="1"/>
  <c r="T139" i="1"/>
  <c r="BI139" i="1"/>
  <c r="U145" i="3"/>
  <c r="I145" i="3"/>
  <c r="V139" i="1"/>
  <c r="O140" i="1" s="1"/>
  <c r="V145" i="3"/>
  <c r="J145" i="3"/>
  <c r="AR139" i="1"/>
  <c r="L139" i="1"/>
  <c r="M139" i="1" s="1"/>
  <c r="I140" i="1" s="1"/>
  <c r="AQ139" i="1"/>
  <c r="H143" i="7"/>
  <c r="AE139" i="1"/>
  <c r="AG139" i="1" s="1"/>
  <c r="X140" i="1" s="1"/>
  <c r="Z140" i="1" l="1"/>
  <c r="R140" i="1" s="1"/>
  <c r="Y140" i="1"/>
  <c r="AF140" i="1"/>
  <c r="D146" i="3"/>
  <c r="U140" i="1"/>
  <c r="P140" i="1"/>
  <c r="P145" i="3"/>
  <c r="G143" i="7"/>
  <c r="Z145" i="3"/>
  <c r="O145" i="3"/>
  <c r="Y145" i="3"/>
  <c r="F143" i="7"/>
  <c r="Q145" i="3" l="1"/>
  <c r="S145" i="3" s="1"/>
  <c r="J143" i="7"/>
  <c r="BL139" i="1"/>
  <c r="BN139" i="1" s="1"/>
  <c r="BC140" i="1" s="1"/>
  <c r="Q140" i="1"/>
  <c r="J140" i="1"/>
  <c r="AA140" i="1"/>
  <c r="AB140" i="1"/>
  <c r="K140" i="1"/>
  <c r="I143" i="7"/>
  <c r="AU139" i="1"/>
  <c r="AW139" i="1" s="1"/>
  <c r="AK140" i="1" s="1"/>
  <c r="K143" i="7"/>
  <c r="H146" i="3"/>
  <c r="N146" i="3" l="1"/>
  <c r="E144" i="7"/>
  <c r="X146" i="3"/>
  <c r="BG140" i="1"/>
  <c r="BK140" i="1" s="1"/>
  <c r="BM140" i="1"/>
  <c r="BE140" i="1"/>
  <c r="AD140" i="1" s="1"/>
  <c r="F146" i="3"/>
  <c r="BD140" i="1"/>
  <c r="BF140" i="1"/>
  <c r="AT140" i="1" s="1"/>
  <c r="AL140" i="1"/>
  <c r="AM140" i="1"/>
  <c r="S140" i="1" s="1"/>
  <c r="AN140" i="1"/>
  <c r="AC140" i="1" s="1"/>
  <c r="AO140" i="1"/>
  <c r="AS140" i="1" s="1"/>
  <c r="AP140" i="1"/>
  <c r="BJ140" i="1" s="1"/>
  <c r="E146" i="3"/>
  <c r="AV140" i="1"/>
  <c r="AI140" i="1"/>
  <c r="H144" i="7" l="1"/>
  <c r="AE140" i="1"/>
  <c r="U146" i="3"/>
  <c r="I146" i="3"/>
  <c r="BI140" i="1"/>
  <c r="T140" i="1"/>
  <c r="V140" i="1" s="1"/>
  <c r="O141" i="1" s="1"/>
  <c r="BH140" i="1"/>
  <c r="V146" i="3"/>
  <c r="J146" i="3"/>
  <c r="AG140" i="1"/>
  <c r="X141" i="1" s="1"/>
  <c r="AR140" i="1"/>
  <c r="AQ140" i="1"/>
  <c r="L140" i="1"/>
  <c r="M140" i="1" s="1"/>
  <c r="I141" i="1" s="1"/>
  <c r="P141" i="1" l="1"/>
  <c r="U141" i="1"/>
  <c r="D147" i="3"/>
  <c r="Y141" i="1"/>
  <c r="Z141" i="1"/>
  <c r="R141" i="1" s="1"/>
  <c r="AF141" i="1"/>
  <c r="P146" i="3"/>
  <c r="Z146" i="3"/>
  <c r="G144" i="7"/>
  <c r="F144" i="7"/>
  <c r="O146" i="3"/>
  <c r="Q146" i="3" s="1"/>
  <c r="Y146" i="3"/>
  <c r="AB141" i="1" l="1"/>
  <c r="K141" i="1"/>
  <c r="AA141" i="1"/>
  <c r="K144" i="7"/>
  <c r="S146" i="3"/>
  <c r="I144" i="7"/>
  <c r="AU140" i="1"/>
  <c r="AW140" i="1" s="1"/>
  <c r="AK141" i="1" s="1"/>
  <c r="J144" i="7"/>
  <c r="BL140" i="1"/>
  <c r="BN140" i="1" s="1"/>
  <c r="BC141" i="1" s="1"/>
  <c r="H147" i="3"/>
  <c r="Q141" i="1"/>
  <c r="J141" i="1"/>
  <c r="BF141" i="1" l="1"/>
  <c r="AT141" i="1" s="1"/>
  <c r="BD141" i="1"/>
  <c r="F147" i="3"/>
  <c r="BE141" i="1"/>
  <c r="AD141" i="1" s="1"/>
  <c r="BM141" i="1"/>
  <c r="BG141" i="1"/>
  <c r="BK141" i="1" s="1"/>
  <c r="X147" i="3"/>
  <c r="E145" i="7"/>
  <c r="N147" i="3"/>
  <c r="AO141" i="1"/>
  <c r="AS141" i="1" s="1"/>
  <c r="E147" i="3"/>
  <c r="AN141" i="1"/>
  <c r="AC141" i="1" s="1"/>
  <c r="AM141" i="1"/>
  <c r="S141" i="1" s="1"/>
  <c r="AP141" i="1"/>
  <c r="BJ141" i="1" s="1"/>
  <c r="AL141" i="1"/>
  <c r="AV141" i="1"/>
  <c r="AI141" i="1"/>
  <c r="AR141" i="1" l="1"/>
  <c r="L141" i="1"/>
  <c r="M141" i="1" s="1"/>
  <c r="I142" i="1" s="1"/>
  <c r="AQ141" i="1"/>
  <c r="V147" i="3"/>
  <c r="J147" i="3"/>
  <c r="T141" i="1"/>
  <c r="V141" i="1" s="1"/>
  <c r="O142" i="1" s="1"/>
  <c r="BI141" i="1"/>
  <c r="BH141" i="1"/>
  <c r="U147" i="3"/>
  <c r="I147" i="3"/>
  <c r="H145" i="7"/>
  <c r="AE141" i="1"/>
  <c r="AG141" i="1" s="1"/>
  <c r="X142" i="1" s="1"/>
  <c r="Z142" i="1" l="1"/>
  <c r="R142" i="1" s="1"/>
  <c r="Y142" i="1"/>
  <c r="D148" i="3"/>
  <c r="AF142" i="1"/>
  <c r="P147" i="3"/>
  <c r="G145" i="7"/>
  <c r="Z147" i="3"/>
  <c r="P142" i="1"/>
  <c r="F145" i="7"/>
  <c r="Y147" i="3"/>
  <c r="O147" i="3"/>
  <c r="U142" i="1"/>
  <c r="Q147" i="3" l="1"/>
  <c r="AU141" i="1"/>
  <c r="AW141" i="1" s="1"/>
  <c r="AK142" i="1" s="1"/>
  <c r="I145" i="7"/>
  <c r="K142" i="1"/>
  <c r="AB142" i="1"/>
  <c r="AA142" i="1"/>
  <c r="K145" i="7"/>
  <c r="S147" i="3"/>
  <c r="H148" i="3"/>
  <c r="J145" i="7"/>
  <c r="BL141" i="1"/>
  <c r="BN141" i="1" s="1"/>
  <c r="BC142" i="1" s="1"/>
  <c r="Q142" i="1"/>
  <c r="J142" i="1"/>
  <c r="N148" i="3" l="1"/>
  <c r="E146" i="7"/>
  <c r="X148" i="3"/>
  <c r="BG142" i="1"/>
  <c r="BK142" i="1" s="1"/>
  <c r="BM142" i="1"/>
  <c r="BE142" i="1"/>
  <c r="AD142" i="1" s="1"/>
  <c r="BF142" i="1"/>
  <c r="AT142" i="1" s="1"/>
  <c r="F148" i="3"/>
  <c r="BD142" i="1"/>
  <c r="AP142" i="1"/>
  <c r="BJ142" i="1" s="1"/>
  <c r="AV142" i="1"/>
  <c r="AL142" i="1"/>
  <c r="E148" i="3"/>
  <c r="AO142" i="1"/>
  <c r="AS142" i="1" s="1"/>
  <c r="AM142" i="1"/>
  <c r="S142" i="1" s="1"/>
  <c r="AN142" i="1"/>
  <c r="AC142" i="1" s="1"/>
  <c r="AI142" i="1"/>
  <c r="V148" i="3" l="1"/>
  <c r="J148" i="3"/>
  <c r="U148" i="3"/>
  <c r="I148" i="3"/>
  <c r="AR142" i="1"/>
  <c r="L142" i="1"/>
  <c r="M142" i="1" s="1"/>
  <c r="I143" i="1" s="1"/>
  <c r="AQ142" i="1"/>
  <c r="T142" i="1"/>
  <c r="V142" i="1" s="1"/>
  <c r="O143" i="1" s="1"/>
  <c r="BH142" i="1"/>
  <c r="BI142" i="1"/>
  <c r="AE142" i="1"/>
  <c r="AG142" i="1" s="1"/>
  <c r="X143" i="1" s="1"/>
  <c r="H146" i="7"/>
  <c r="U143" i="1" l="1"/>
  <c r="Y143" i="1"/>
  <c r="Z143" i="1"/>
  <c r="R143" i="1" s="1"/>
  <c r="AF143" i="1"/>
  <c r="D149" i="3"/>
  <c r="H149" i="3" s="1"/>
  <c r="Z148" i="3"/>
  <c r="G146" i="7"/>
  <c r="P148" i="3"/>
  <c r="Y148" i="3"/>
  <c r="O148" i="3"/>
  <c r="F146" i="7"/>
  <c r="P143" i="1"/>
  <c r="E147" i="7" l="1"/>
  <c r="N149" i="3"/>
  <c r="X149" i="3"/>
  <c r="AB143" i="1"/>
  <c r="AA143" i="1"/>
  <c r="K143" i="1"/>
  <c r="J143" i="1"/>
  <c r="Q143" i="1"/>
  <c r="I146" i="7"/>
  <c r="AU142" i="1"/>
  <c r="AW142" i="1" s="1"/>
  <c r="AK143" i="1" s="1"/>
  <c r="BL142" i="1"/>
  <c r="BN142" i="1" s="1"/>
  <c r="BC143" i="1" s="1"/>
  <c r="J146" i="7"/>
  <c r="Q148" i="3"/>
  <c r="S148" i="3" l="1"/>
  <c r="K146" i="7"/>
  <c r="AV143" i="1"/>
  <c r="AN143" i="1"/>
  <c r="AC143" i="1" s="1"/>
  <c r="AP143" i="1"/>
  <c r="BJ143" i="1" s="1"/>
  <c r="E149" i="3"/>
  <c r="AL143" i="1"/>
  <c r="AM143" i="1"/>
  <c r="S143" i="1" s="1"/>
  <c r="AO143" i="1"/>
  <c r="AS143" i="1" s="1"/>
  <c r="AI143" i="1"/>
  <c r="AE143" i="1"/>
  <c r="H147" i="7"/>
  <c r="BE143" i="1"/>
  <c r="AD143" i="1" s="1"/>
  <c r="BF143" i="1"/>
  <c r="AT143" i="1" s="1"/>
  <c r="BM143" i="1"/>
  <c r="BG143" i="1"/>
  <c r="BK143" i="1" s="1"/>
  <c r="F149" i="3"/>
  <c r="BD143" i="1"/>
  <c r="L143" i="1" l="1"/>
  <c r="M143" i="1" s="1"/>
  <c r="I144" i="1" s="1"/>
  <c r="AR143" i="1"/>
  <c r="AQ143" i="1"/>
  <c r="AG143" i="1"/>
  <c r="X144" i="1" s="1"/>
  <c r="U149" i="3"/>
  <c r="I149" i="3"/>
  <c r="T143" i="1"/>
  <c r="V143" i="1" s="1"/>
  <c r="O144" i="1" s="1"/>
  <c r="BI143" i="1"/>
  <c r="BH143" i="1"/>
  <c r="V149" i="3"/>
  <c r="J149" i="3"/>
  <c r="U144" i="1" l="1"/>
  <c r="Y149" i="3"/>
  <c r="O149" i="3"/>
  <c r="F147" i="7"/>
  <c r="P144" i="1"/>
  <c r="Z149" i="3"/>
  <c r="P149" i="3"/>
  <c r="G147" i="7"/>
  <c r="Y144" i="1"/>
  <c r="AF144" i="1"/>
  <c r="Z144" i="1"/>
  <c r="R144" i="1" s="1"/>
  <c r="D150" i="3"/>
  <c r="H150" i="3" s="1"/>
  <c r="Q149" i="3" l="1"/>
  <c r="S149" i="3" s="1"/>
  <c r="Q144" i="1"/>
  <c r="J144" i="1"/>
  <c r="I147" i="7"/>
  <c r="AU143" i="1"/>
  <c r="AW143" i="1" s="1"/>
  <c r="AK144" i="1" s="1"/>
  <c r="E148" i="7"/>
  <c r="N150" i="3"/>
  <c r="X150" i="3"/>
  <c r="K144" i="1"/>
  <c r="AA144" i="1"/>
  <c r="AB144" i="1"/>
  <c r="J147" i="7"/>
  <c r="BL143" i="1"/>
  <c r="BN143" i="1" s="1"/>
  <c r="BC144" i="1" s="1"/>
  <c r="K147" i="7" l="1"/>
  <c r="BF144" i="1"/>
  <c r="AT144" i="1" s="1"/>
  <c r="F150" i="3"/>
  <c r="BD144" i="1"/>
  <c r="BG144" i="1"/>
  <c r="BK144" i="1" s="1"/>
  <c r="BM144" i="1"/>
  <c r="BE144" i="1"/>
  <c r="AD144" i="1" s="1"/>
  <c r="AE144" i="1"/>
  <c r="H148" i="7"/>
  <c r="AN144" i="1"/>
  <c r="AC144" i="1" s="1"/>
  <c r="E150" i="3"/>
  <c r="AP144" i="1"/>
  <c r="BJ144" i="1" s="1"/>
  <c r="AM144" i="1"/>
  <c r="S144" i="1" s="1"/>
  <c r="AL144" i="1"/>
  <c r="AO144" i="1"/>
  <c r="AS144" i="1" s="1"/>
  <c r="AV144" i="1"/>
  <c r="AI144" i="1"/>
  <c r="AG144" i="1" l="1"/>
  <c r="X145" i="1" s="1"/>
  <c r="D151" i="3" s="1"/>
  <c r="H151" i="3" s="1"/>
  <c r="U150" i="3"/>
  <c r="I150" i="3"/>
  <c r="BI144" i="1"/>
  <c r="BH144" i="1"/>
  <c r="T144" i="1"/>
  <c r="V144" i="1" s="1"/>
  <c r="O145" i="1" s="1"/>
  <c r="V150" i="3"/>
  <c r="J150" i="3"/>
  <c r="AR144" i="1"/>
  <c r="L144" i="1"/>
  <c r="M144" i="1" s="1"/>
  <c r="I145" i="1" s="1"/>
  <c r="AQ144" i="1"/>
  <c r="AF145" i="1" l="1"/>
  <c r="U145" i="1"/>
  <c r="Z145" i="1"/>
  <c r="R145" i="1" s="1"/>
  <c r="P145" i="1"/>
  <c r="X151" i="3"/>
  <c r="E149" i="7"/>
  <c r="N151" i="3"/>
  <c r="Y145" i="1"/>
  <c r="P150" i="3"/>
  <c r="G148" i="7"/>
  <c r="Z150" i="3"/>
  <c r="O150" i="3"/>
  <c r="F148" i="7"/>
  <c r="Y150" i="3"/>
  <c r="J148" i="7" l="1"/>
  <c r="BL144" i="1"/>
  <c r="BN144" i="1" s="1"/>
  <c r="BC145" i="1" s="1"/>
  <c r="K145" i="1"/>
  <c r="AB145" i="1"/>
  <c r="AA145" i="1"/>
  <c r="H149" i="7"/>
  <c r="AE145" i="1"/>
  <c r="Q150" i="3"/>
  <c r="I148" i="7"/>
  <c r="AU144" i="1"/>
  <c r="AW144" i="1" s="1"/>
  <c r="AK145" i="1" s="1"/>
  <c r="J145" i="1"/>
  <c r="Q145" i="1"/>
  <c r="AM145" i="1" l="1"/>
  <c r="S145" i="1" s="1"/>
  <c r="AO145" i="1"/>
  <c r="AS145" i="1" s="1"/>
  <c r="AN145" i="1"/>
  <c r="AC145" i="1" s="1"/>
  <c r="AV145" i="1"/>
  <c r="AP145" i="1"/>
  <c r="BJ145" i="1" s="1"/>
  <c r="E151" i="3"/>
  <c r="AL145" i="1"/>
  <c r="AI145" i="1"/>
  <c r="BG145" i="1"/>
  <c r="BK145" i="1" s="1"/>
  <c r="BF145" i="1"/>
  <c r="AT145" i="1" s="1"/>
  <c r="BE145" i="1"/>
  <c r="AD145" i="1" s="1"/>
  <c r="BD145" i="1"/>
  <c r="F151" i="3"/>
  <c r="BM145" i="1"/>
  <c r="S150" i="3"/>
  <c r="K148" i="7"/>
  <c r="T145" i="1" l="1"/>
  <c r="V145" i="1" s="1"/>
  <c r="O146" i="1" s="1"/>
  <c r="BH145" i="1"/>
  <c r="BI145" i="1"/>
  <c r="U151" i="3"/>
  <c r="I151" i="3"/>
  <c r="AG145" i="1"/>
  <c r="X146" i="1" s="1"/>
  <c r="L145" i="1"/>
  <c r="M145" i="1" s="1"/>
  <c r="I146" i="1" s="1"/>
  <c r="AR145" i="1"/>
  <c r="AQ145" i="1"/>
  <c r="V151" i="3"/>
  <c r="J151" i="3"/>
  <c r="Z151" i="3" l="1"/>
  <c r="G149" i="7"/>
  <c r="P151" i="3"/>
  <c r="P146" i="1"/>
  <c r="Y146" i="1"/>
  <c r="D152" i="3"/>
  <c r="H152" i="3" s="1"/>
  <c r="Z146" i="1"/>
  <c r="R146" i="1" s="1"/>
  <c r="AF146" i="1"/>
  <c r="U146" i="1"/>
  <c r="Y151" i="3"/>
  <c r="O151" i="3"/>
  <c r="F149" i="7"/>
  <c r="E150" i="7" l="1"/>
  <c r="N152" i="3"/>
  <c r="X152" i="3"/>
  <c r="AU145" i="1"/>
  <c r="AW145" i="1" s="1"/>
  <c r="AK146" i="1" s="1"/>
  <c r="I149" i="7"/>
  <c r="AB146" i="1"/>
  <c r="K146" i="1"/>
  <c r="AA146" i="1"/>
  <c r="Q151" i="3"/>
  <c r="Q146" i="1"/>
  <c r="J146" i="1"/>
  <c r="J149" i="7"/>
  <c r="BL145" i="1"/>
  <c r="BN145" i="1" s="1"/>
  <c r="BC146" i="1" s="1"/>
  <c r="AE146" i="1" l="1"/>
  <c r="H150" i="7"/>
  <c r="AL146" i="1"/>
  <c r="AO146" i="1"/>
  <c r="AS146" i="1" s="1"/>
  <c r="AV146" i="1"/>
  <c r="AN146" i="1"/>
  <c r="AC146" i="1" s="1"/>
  <c r="E152" i="3"/>
  <c r="AP146" i="1"/>
  <c r="BJ146" i="1" s="1"/>
  <c r="AM146" i="1"/>
  <c r="S146" i="1" s="1"/>
  <c r="AI146" i="1"/>
  <c r="BF146" i="1"/>
  <c r="AT146" i="1" s="1"/>
  <c r="F152" i="3"/>
  <c r="BD146" i="1"/>
  <c r="BG146" i="1"/>
  <c r="BK146" i="1" s="1"/>
  <c r="BM146" i="1"/>
  <c r="BE146" i="1"/>
  <c r="AD146" i="1" s="1"/>
  <c r="K149" i="7"/>
  <c r="S151" i="3"/>
  <c r="V152" i="3" l="1"/>
  <c r="J152" i="3"/>
  <c r="AG146" i="1"/>
  <c r="X147" i="1" s="1"/>
  <c r="BI146" i="1"/>
  <c r="BH146" i="1"/>
  <c r="T146" i="1"/>
  <c r="V146" i="1" s="1"/>
  <c r="O147" i="1" s="1"/>
  <c r="U152" i="3"/>
  <c r="I152" i="3"/>
  <c r="AR146" i="1"/>
  <c r="L146" i="1"/>
  <c r="M146" i="1" s="1"/>
  <c r="I147" i="1" s="1"/>
  <c r="AQ146" i="1"/>
  <c r="Y152" i="3" l="1"/>
  <c r="O152" i="3"/>
  <c r="F150" i="7"/>
  <c r="U147" i="1"/>
  <c r="G150" i="7"/>
  <c r="Z152" i="3"/>
  <c r="P152" i="3"/>
  <c r="Z147" i="1"/>
  <c r="R147" i="1" s="1"/>
  <c r="Y147" i="1"/>
  <c r="D153" i="3"/>
  <c r="H153" i="3" s="1"/>
  <c r="AF147" i="1"/>
  <c r="P147" i="1"/>
  <c r="X153" i="3" l="1"/>
  <c r="E151" i="7"/>
  <c r="N153" i="3"/>
  <c r="AB147" i="1"/>
  <c r="AA147" i="1"/>
  <c r="K147" i="1"/>
  <c r="Q152" i="3"/>
  <c r="J147" i="1"/>
  <c r="Q147" i="1"/>
  <c r="BL146" i="1"/>
  <c r="BN146" i="1" s="1"/>
  <c r="BC147" i="1" s="1"/>
  <c r="J150" i="7"/>
  <c r="AU146" i="1"/>
  <c r="AW146" i="1" s="1"/>
  <c r="AK147" i="1" s="1"/>
  <c r="I150" i="7"/>
  <c r="K150" i="7" l="1"/>
  <c r="S152" i="3"/>
  <c r="BD147" i="1"/>
  <c r="F153" i="3"/>
  <c r="BM147" i="1"/>
  <c r="BG147" i="1"/>
  <c r="BK147" i="1" s="1"/>
  <c r="BE147" i="1"/>
  <c r="AD147" i="1" s="1"/>
  <c r="BF147" i="1"/>
  <c r="AT147" i="1" s="1"/>
  <c r="H151" i="7"/>
  <c r="AE147" i="1"/>
  <c r="AV147" i="1"/>
  <c r="E153" i="3"/>
  <c r="AP147" i="1"/>
  <c r="BJ147" i="1" s="1"/>
  <c r="AL147" i="1"/>
  <c r="AM147" i="1"/>
  <c r="S147" i="1" s="1"/>
  <c r="AO147" i="1"/>
  <c r="AS147" i="1" s="1"/>
  <c r="AN147" i="1"/>
  <c r="AC147" i="1" s="1"/>
  <c r="AI147" i="1"/>
  <c r="AG147" i="1" l="1"/>
  <c r="X148" i="1" s="1"/>
  <c r="D154" i="3" s="1"/>
  <c r="H154" i="3" s="1"/>
  <c r="U153" i="3"/>
  <c r="I153" i="3"/>
  <c r="AF148" i="1"/>
  <c r="T147" i="1"/>
  <c r="V147" i="1" s="1"/>
  <c r="O148" i="1" s="1"/>
  <c r="BH147" i="1"/>
  <c r="BI147" i="1"/>
  <c r="L147" i="1"/>
  <c r="M147" i="1" s="1"/>
  <c r="I148" i="1" s="1"/>
  <c r="Y148" i="1" s="1"/>
  <c r="AR147" i="1"/>
  <c r="AQ147" i="1"/>
  <c r="V153" i="3"/>
  <c r="J153" i="3"/>
  <c r="U148" i="1" l="1"/>
  <c r="Z148" i="1"/>
  <c r="R148" i="1" s="1"/>
  <c r="N154" i="3"/>
  <c r="E152" i="7"/>
  <c r="X154" i="3"/>
  <c r="Z153" i="3"/>
  <c r="P153" i="3"/>
  <c r="G151" i="7"/>
  <c r="Y153" i="3"/>
  <c r="F151" i="7"/>
  <c r="O153" i="3"/>
  <c r="K148" i="1"/>
  <c r="P148" i="1"/>
  <c r="AA148" i="1" l="1"/>
  <c r="Q148" i="1"/>
  <c r="J148" i="1"/>
  <c r="H152" i="7"/>
  <c r="AE148" i="1"/>
  <c r="I151" i="7"/>
  <c r="AU147" i="1"/>
  <c r="AW147" i="1" s="1"/>
  <c r="AK148" i="1" s="1"/>
  <c r="J151" i="7"/>
  <c r="BL147" i="1"/>
  <c r="BN147" i="1" s="1"/>
  <c r="BC148" i="1" s="1"/>
  <c r="Q153" i="3"/>
  <c r="AB148" i="1"/>
  <c r="AN148" i="1" l="1"/>
  <c r="AC148" i="1" s="1"/>
  <c r="AM148" i="1"/>
  <c r="S148" i="1" s="1"/>
  <c r="AP148" i="1"/>
  <c r="BJ148" i="1" s="1"/>
  <c r="AL148" i="1"/>
  <c r="AV148" i="1"/>
  <c r="AO148" i="1"/>
  <c r="AS148" i="1" s="1"/>
  <c r="E154" i="3"/>
  <c r="AI148" i="1"/>
  <c r="K151" i="7"/>
  <c r="S153" i="3"/>
  <c r="BF148" i="1"/>
  <c r="AT148" i="1" s="1"/>
  <c r="F154" i="3"/>
  <c r="BD148" i="1"/>
  <c r="BG148" i="1"/>
  <c r="BK148" i="1" s="1"/>
  <c r="BM148" i="1"/>
  <c r="BE148" i="1"/>
  <c r="AD148" i="1" s="1"/>
  <c r="V154" i="3" l="1"/>
  <c r="J154" i="3"/>
  <c r="U154" i="3"/>
  <c r="I154" i="3"/>
  <c r="BI148" i="1"/>
  <c r="BH148" i="1"/>
  <c r="T148" i="1"/>
  <c r="V148" i="1" s="1"/>
  <c r="O149" i="1" s="1"/>
  <c r="L148" i="1"/>
  <c r="M148" i="1" s="1"/>
  <c r="I149" i="1" s="1"/>
  <c r="AQ148" i="1"/>
  <c r="AR148" i="1"/>
  <c r="AG148" i="1"/>
  <c r="X149" i="1" s="1"/>
  <c r="U149" i="1" l="1"/>
  <c r="P149" i="1"/>
  <c r="P154" i="3"/>
  <c r="G152" i="7"/>
  <c r="Z154" i="3"/>
  <c r="D155" i="3"/>
  <c r="Z149" i="1"/>
  <c r="R149" i="1" s="1"/>
  <c r="Y149" i="1"/>
  <c r="AF149" i="1"/>
  <c r="F152" i="7"/>
  <c r="O154" i="3"/>
  <c r="Y154" i="3"/>
  <c r="J152" i="7" l="1"/>
  <c r="BL148" i="1"/>
  <c r="BN148" i="1" s="1"/>
  <c r="BC149" i="1" s="1"/>
  <c r="I152" i="7"/>
  <c r="AU148" i="1"/>
  <c r="AW148" i="1" s="1"/>
  <c r="AK149" i="1" s="1"/>
  <c r="H155" i="3"/>
  <c r="AC45" i="3"/>
  <c r="Q154" i="3"/>
  <c r="AA149" i="1"/>
  <c r="AB149" i="1"/>
  <c r="K149" i="1"/>
  <c r="Q149" i="1"/>
  <c r="J149" i="1"/>
  <c r="K152" i="7" l="1"/>
  <c r="S154" i="3"/>
  <c r="E153" i="7"/>
  <c r="N155" i="3"/>
  <c r="X155" i="3"/>
  <c r="AF45" i="3"/>
  <c r="O43" i="7" s="1"/>
  <c r="BF149" i="1"/>
  <c r="AT149" i="1" s="1"/>
  <c r="BD149" i="1"/>
  <c r="BG149" i="1"/>
  <c r="BK149" i="1" s="1"/>
  <c r="BE149" i="1"/>
  <c r="AD149" i="1" s="1"/>
  <c r="F155" i="3"/>
  <c r="BM149" i="1"/>
  <c r="AL149" i="1"/>
  <c r="AV149" i="1"/>
  <c r="AO149" i="1"/>
  <c r="AS149" i="1" s="1"/>
  <c r="AM149" i="1"/>
  <c r="S149" i="1" s="1"/>
  <c r="AP149" i="1"/>
  <c r="BJ149" i="1" s="1"/>
  <c r="E155" i="3"/>
  <c r="AN149" i="1"/>
  <c r="AC149" i="1" s="1"/>
  <c r="AI149" i="1"/>
  <c r="H153" i="7" l="1"/>
  <c r="AE149" i="1"/>
  <c r="AG149" i="1" s="1"/>
  <c r="X150" i="1" s="1"/>
  <c r="AI45" i="3"/>
  <c r="R43" i="7" s="1"/>
  <c r="U155" i="3"/>
  <c r="I155" i="3"/>
  <c r="AD45" i="3"/>
  <c r="V155" i="3"/>
  <c r="J155" i="3"/>
  <c r="AE45" i="3"/>
  <c r="BI149" i="1"/>
  <c r="T149" i="1"/>
  <c r="V149" i="1" s="1"/>
  <c r="O150" i="1" s="1"/>
  <c r="BH149" i="1"/>
  <c r="AR149" i="1"/>
  <c r="AQ149" i="1"/>
  <c r="L149" i="1"/>
  <c r="M149" i="1" s="1"/>
  <c r="I150" i="1" s="1"/>
  <c r="U150" i="1" l="1"/>
  <c r="D156" i="3"/>
  <c r="AF150" i="1"/>
  <c r="Z150" i="1"/>
  <c r="R150" i="1" s="1"/>
  <c r="Y150" i="1"/>
  <c r="P150" i="1"/>
  <c r="O155" i="3"/>
  <c r="Y155" i="3"/>
  <c r="F153" i="7"/>
  <c r="AG45" i="3"/>
  <c r="P43" i="7" s="1"/>
  <c r="P155" i="3"/>
  <c r="G153" i="7"/>
  <c r="Z155" i="3"/>
  <c r="AH45" i="3"/>
  <c r="Q43" i="7" s="1"/>
  <c r="AA150" i="1" l="1"/>
  <c r="K150" i="1"/>
  <c r="AB150" i="1"/>
  <c r="H156" i="3"/>
  <c r="AU149" i="1"/>
  <c r="AW149" i="1" s="1"/>
  <c r="AK150" i="1" s="1"/>
  <c r="I153" i="7"/>
  <c r="AJ45" i="3"/>
  <c r="S43" i="7" s="1"/>
  <c r="J153" i="7"/>
  <c r="BL149" i="1"/>
  <c r="BN149" i="1" s="1"/>
  <c r="BC150" i="1" s="1"/>
  <c r="AK45" i="3"/>
  <c r="T43" i="7" s="1"/>
  <c r="Q155" i="3"/>
  <c r="Q150" i="1"/>
  <c r="J150" i="1"/>
  <c r="BD150" i="1" l="1"/>
  <c r="BG150" i="1"/>
  <c r="BK150" i="1" s="1"/>
  <c r="BM150" i="1"/>
  <c r="BF150" i="1"/>
  <c r="AT150" i="1" s="1"/>
  <c r="F156" i="3"/>
  <c r="BE150" i="1"/>
  <c r="AD150" i="1" s="1"/>
  <c r="X156" i="3"/>
  <c r="N156" i="3"/>
  <c r="E154" i="7"/>
  <c r="AN150" i="1"/>
  <c r="AC150" i="1" s="1"/>
  <c r="AP150" i="1"/>
  <c r="BJ150" i="1" s="1"/>
  <c r="E156" i="3"/>
  <c r="AO150" i="1"/>
  <c r="AS150" i="1" s="1"/>
  <c r="AM150" i="1"/>
  <c r="S150" i="1" s="1"/>
  <c r="AV150" i="1"/>
  <c r="AL150" i="1"/>
  <c r="AI150" i="1"/>
  <c r="K153" i="7"/>
  <c r="S155" i="3"/>
  <c r="AL45" i="3"/>
  <c r="U43" i="7" s="1"/>
  <c r="V156" i="3" l="1"/>
  <c r="J156" i="3"/>
  <c r="L150" i="1"/>
  <c r="M150" i="1" s="1"/>
  <c r="I151" i="1" s="1"/>
  <c r="AQ150" i="1"/>
  <c r="AR150" i="1"/>
  <c r="U156" i="3"/>
  <c r="I156" i="3"/>
  <c r="H154" i="7"/>
  <c r="AE150" i="1"/>
  <c r="AG150" i="1" s="1"/>
  <c r="X151" i="1" s="1"/>
  <c r="BI150" i="1"/>
  <c r="BH150" i="1"/>
  <c r="T150" i="1"/>
  <c r="V150" i="1" s="1"/>
  <c r="O151" i="1" s="1"/>
  <c r="U151" i="1" l="1"/>
  <c r="Y151" i="1"/>
  <c r="D157" i="3"/>
  <c r="Z151" i="1"/>
  <c r="R151" i="1" s="1"/>
  <c r="AF151" i="1"/>
  <c r="P156" i="3"/>
  <c r="G154" i="7"/>
  <c r="Z156" i="3"/>
  <c r="O156" i="3"/>
  <c r="F154" i="7"/>
  <c r="Y156" i="3"/>
  <c r="P151" i="1"/>
  <c r="Q156" i="3" l="1"/>
  <c r="Q151" i="1"/>
  <c r="J151" i="1"/>
  <c r="K154" i="7"/>
  <c r="S156" i="3"/>
  <c r="AB151" i="1"/>
  <c r="AA151" i="1"/>
  <c r="K151" i="1"/>
  <c r="H157" i="3"/>
  <c r="I154" i="7"/>
  <c r="AU150" i="1"/>
  <c r="AW150" i="1" s="1"/>
  <c r="AK151" i="1" s="1"/>
  <c r="J154" i="7"/>
  <c r="BL150" i="1"/>
  <c r="BN150" i="1" s="1"/>
  <c r="BC151" i="1" s="1"/>
  <c r="BE151" i="1" l="1"/>
  <c r="AD151" i="1" s="1"/>
  <c r="BF151" i="1"/>
  <c r="AT151" i="1" s="1"/>
  <c r="BM151" i="1"/>
  <c r="F157" i="3"/>
  <c r="BD151" i="1"/>
  <c r="BG151" i="1"/>
  <c r="BK151" i="1" s="1"/>
  <c r="E157" i="3"/>
  <c r="AL151" i="1"/>
  <c r="AM151" i="1"/>
  <c r="S151" i="1" s="1"/>
  <c r="AO151" i="1"/>
  <c r="AS151" i="1" s="1"/>
  <c r="AP151" i="1"/>
  <c r="BJ151" i="1" s="1"/>
  <c r="AV151" i="1"/>
  <c r="AN151" i="1"/>
  <c r="AC151" i="1" s="1"/>
  <c r="AI151" i="1"/>
  <c r="X157" i="3"/>
  <c r="E155" i="7"/>
  <c r="N157" i="3"/>
  <c r="AE151" i="1" l="1"/>
  <c r="H155" i="7"/>
  <c r="AR151" i="1"/>
  <c r="L151" i="1"/>
  <c r="M151" i="1" s="1"/>
  <c r="I152" i="1" s="1"/>
  <c r="AQ151" i="1"/>
  <c r="U157" i="3"/>
  <c r="I157" i="3"/>
  <c r="BI151" i="1"/>
  <c r="BH151" i="1"/>
  <c r="T151" i="1"/>
  <c r="V151" i="1" s="1"/>
  <c r="O152" i="1" s="1"/>
  <c r="AG151" i="1"/>
  <c r="X152" i="1" s="1"/>
  <c r="V157" i="3"/>
  <c r="J157" i="3"/>
  <c r="U152" i="1" l="1"/>
  <c r="Z157" i="3"/>
  <c r="P157" i="3"/>
  <c r="G155" i="7"/>
  <c r="P152" i="1"/>
  <c r="D158" i="3"/>
  <c r="AF152" i="1"/>
  <c r="Y152" i="1"/>
  <c r="Z152" i="1"/>
  <c r="R152" i="1" s="1"/>
  <c r="Y157" i="3"/>
  <c r="O157" i="3"/>
  <c r="Q157" i="3" s="1"/>
  <c r="F155" i="7"/>
  <c r="Q152" i="1" l="1"/>
  <c r="J152" i="1"/>
  <c r="H158" i="3"/>
  <c r="AU151" i="1"/>
  <c r="AW151" i="1" s="1"/>
  <c r="AK152" i="1" s="1"/>
  <c r="I155" i="7"/>
  <c r="BL151" i="1"/>
  <c r="BN151" i="1" s="1"/>
  <c r="BC152" i="1" s="1"/>
  <c r="J155" i="7"/>
  <c r="K155" i="7"/>
  <c r="S157" i="3"/>
  <c r="K152" i="1"/>
  <c r="AA152" i="1"/>
  <c r="AB152" i="1"/>
  <c r="E156" i="7" l="1"/>
  <c r="N158" i="3"/>
  <c r="X158" i="3"/>
  <c r="AL152" i="1"/>
  <c r="AO152" i="1"/>
  <c r="AS152" i="1" s="1"/>
  <c r="AV152" i="1"/>
  <c r="AN152" i="1"/>
  <c r="AC152" i="1" s="1"/>
  <c r="E158" i="3"/>
  <c r="AM152" i="1"/>
  <c r="S152" i="1" s="1"/>
  <c r="AP152" i="1"/>
  <c r="BJ152" i="1" s="1"/>
  <c r="AI152" i="1"/>
  <c r="BD152" i="1"/>
  <c r="BG152" i="1"/>
  <c r="BK152" i="1" s="1"/>
  <c r="BM152" i="1"/>
  <c r="BE152" i="1"/>
  <c r="AD152" i="1" s="1"/>
  <c r="BF152" i="1"/>
  <c r="AT152" i="1" s="1"/>
  <c r="F158" i="3"/>
  <c r="V158" i="3" l="1"/>
  <c r="J158" i="3"/>
  <c r="H156" i="7"/>
  <c r="AE152" i="1"/>
  <c r="AG152" i="1" s="1"/>
  <c r="X153" i="1" s="1"/>
  <c r="AR152" i="1"/>
  <c r="L152" i="1"/>
  <c r="M152" i="1" s="1"/>
  <c r="I153" i="1" s="1"/>
  <c r="AQ152" i="1"/>
  <c r="U158" i="3"/>
  <c r="I158" i="3"/>
  <c r="BI152" i="1"/>
  <c r="T152" i="1"/>
  <c r="V152" i="1" s="1"/>
  <c r="O153" i="1" s="1"/>
  <c r="BH152" i="1"/>
  <c r="Z153" i="1" l="1"/>
  <c r="R153" i="1" s="1"/>
  <c r="D159" i="3"/>
  <c r="Y153" i="1"/>
  <c r="AF153" i="1"/>
  <c r="U153" i="1"/>
  <c r="P153" i="1"/>
  <c r="O158" i="3"/>
  <c r="Y158" i="3"/>
  <c r="F156" i="7"/>
  <c r="Z158" i="3"/>
  <c r="G156" i="7"/>
  <c r="P158" i="3"/>
  <c r="Q158" i="3" l="1"/>
  <c r="K156" i="7" s="1"/>
  <c r="S158" i="3"/>
  <c r="H159" i="3"/>
  <c r="AU152" i="1"/>
  <c r="AW152" i="1" s="1"/>
  <c r="AK153" i="1" s="1"/>
  <c r="I156" i="7"/>
  <c r="Q153" i="1"/>
  <c r="J153" i="1"/>
  <c r="BL152" i="1"/>
  <c r="BN152" i="1" s="1"/>
  <c r="BC153" i="1" s="1"/>
  <c r="J156" i="7"/>
  <c r="AB153" i="1"/>
  <c r="K153" i="1"/>
  <c r="AA153" i="1"/>
  <c r="E159" i="3" l="1"/>
  <c r="AL153" i="1"/>
  <c r="AO153" i="1"/>
  <c r="AS153" i="1" s="1"/>
  <c r="AM153" i="1"/>
  <c r="S153" i="1" s="1"/>
  <c r="AP153" i="1"/>
  <c r="BJ153" i="1" s="1"/>
  <c r="AN153" i="1"/>
  <c r="AC153" i="1" s="1"/>
  <c r="AV153" i="1"/>
  <c r="AI153" i="1"/>
  <c r="N159" i="3"/>
  <c r="X159" i="3"/>
  <c r="E157" i="7"/>
  <c r="BE153" i="1"/>
  <c r="AD153" i="1" s="1"/>
  <c r="BM153" i="1"/>
  <c r="BF153" i="1"/>
  <c r="AT153" i="1" s="1"/>
  <c r="BG153" i="1"/>
  <c r="BK153" i="1" s="1"/>
  <c r="F159" i="3"/>
  <c r="BD153" i="1"/>
  <c r="V159" i="3" l="1"/>
  <c r="J159" i="3"/>
  <c r="AE153" i="1"/>
  <c r="AG153" i="1" s="1"/>
  <c r="X154" i="1" s="1"/>
  <c r="H157" i="7"/>
  <c r="L153" i="1"/>
  <c r="M153" i="1" s="1"/>
  <c r="I154" i="1" s="1"/>
  <c r="AQ153" i="1"/>
  <c r="AR153" i="1"/>
  <c r="BI153" i="1"/>
  <c r="T153" i="1"/>
  <c r="V153" i="1" s="1"/>
  <c r="O154" i="1" s="1"/>
  <c r="BH153" i="1"/>
  <c r="U159" i="3"/>
  <c r="I159" i="3"/>
  <c r="D160" i="3" l="1"/>
  <c r="AF154" i="1"/>
  <c r="Y154" i="1"/>
  <c r="Z154" i="1"/>
  <c r="R154" i="1" s="1"/>
  <c r="U154" i="1"/>
  <c r="P154" i="1"/>
  <c r="Y159" i="3"/>
  <c r="O159" i="3"/>
  <c r="F157" i="7"/>
  <c r="Z159" i="3"/>
  <c r="G157" i="7"/>
  <c r="P159" i="3"/>
  <c r="BL153" i="1" l="1"/>
  <c r="BN153" i="1" s="1"/>
  <c r="BC154" i="1" s="1"/>
  <c r="J157" i="7"/>
  <c r="AU153" i="1"/>
  <c r="AW153" i="1" s="1"/>
  <c r="AK154" i="1" s="1"/>
  <c r="I157" i="7"/>
  <c r="J154" i="1"/>
  <c r="Q154" i="1"/>
  <c r="K154" i="1"/>
  <c r="AB154" i="1"/>
  <c r="AA154" i="1"/>
  <c r="Q159" i="3"/>
  <c r="H160" i="3"/>
  <c r="AN154" i="1" l="1"/>
  <c r="AC154" i="1" s="1"/>
  <c r="E160" i="3"/>
  <c r="AO154" i="1"/>
  <c r="AS154" i="1" s="1"/>
  <c r="AM154" i="1"/>
  <c r="S154" i="1" s="1"/>
  <c r="AP154" i="1"/>
  <c r="BJ154" i="1" s="1"/>
  <c r="AL154" i="1"/>
  <c r="AV154" i="1"/>
  <c r="AI154" i="1"/>
  <c r="N160" i="3"/>
  <c r="E158" i="7"/>
  <c r="X160" i="3"/>
  <c r="K157" i="7"/>
  <c r="S159" i="3"/>
  <c r="BD154" i="1"/>
  <c r="F160" i="3"/>
  <c r="BF154" i="1"/>
  <c r="AT154" i="1" s="1"/>
  <c r="BM154" i="1"/>
  <c r="BG154" i="1"/>
  <c r="BK154" i="1" s="1"/>
  <c r="BE154" i="1"/>
  <c r="AD154" i="1" s="1"/>
  <c r="T154" i="1" l="1"/>
  <c r="BI154" i="1"/>
  <c r="BH154" i="1"/>
  <c r="L154" i="1"/>
  <c r="M154" i="1" s="1"/>
  <c r="I155" i="1" s="1"/>
  <c r="AQ154" i="1"/>
  <c r="AR154" i="1"/>
  <c r="AE154" i="1"/>
  <c r="AG154" i="1" s="1"/>
  <c r="X155" i="1" s="1"/>
  <c r="H158" i="7"/>
  <c r="U160" i="3"/>
  <c r="I160" i="3"/>
  <c r="V160" i="3"/>
  <c r="J160" i="3"/>
  <c r="V154" i="1"/>
  <c r="O155" i="1" s="1"/>
  <c r="Z155" i="1" l="1"/>
  <c r="R155" i="1" s="1"/>
  <c r="D161" i="3"/>
  <c r="H161" i="3" s="1"/>
  <c r="Y155" i="1"/>
  <c r="AF155" i="1"/>
  <c r="P155" i="1"/>
  <c r="U155" i="1"/>
  <c r="G158" i="7"/>
  <c r="Z160" i="3"/>
  <c r="P160" i="3"/>
  <c r="O160" i="3"/>
  <c r="Y160" i="3"/>
  <c r="F158" i="7"/>
  <c r="Q155" i="1" l="1"/>
  <c r="J155" i="1"/>
  <c r="K155" i="1"/>
  <c r="AB155" i="1"/>
  <c r="AA155" i="1"/>
  <c r="I158" i="7"/>
  <c r="AU154" i="1"/>
  <c r="AW154" i="1" s="1"/>
  <c r="AK155" i="1" s="1"/>
  <c r="J158" i="7"/>
  <c r="BL154" i="1"/>
  <c r="BN154" i="1" s="1"/>
  <c r="BC155" i="1" s="1"/>
  <c r="X161" i="3"/>
  <c r="E159" i="7"/>
  <c r="N161" i="3"/>
  <c r="Q160" i="3"/>
  <c r="K158" i="7" l="1"/>
  <c r="S160" i="3"/>
  <c r="H159" i="7"/>
  <c r="AE155" i="1"/>
  <c r="BM155" i="1"/>
  <c r="BF155" i="1"/>
  <c r="AT155" i="1" s="1"/>
  <c r="BE155" i="1"/>
  <c r="AD155" i="1" s="1"/>
  <c r="F161" i="3"/>
  <c r="BD155" i="1"/>
  <c r="BG155" i="1"/>
  <c r="BK155" i="1" s="1"/>
  <c r="E161" i="3"/>
  <c r="AP155" i="1"/>
  <c r="BJ155" i="1" s="1"/>
  <c r="AL155" i="1"/>
  <c r="AM155" i="1"/>
  <c r="S155" i="1" s="1"/>
  <c r="AN155" i="1"/>
  <c r="AC155" i="1" s="1"/>
  <c r="AO155" i="1"/>
  <c r="AS155" i="1" s="1"/>
  <c r="AV155" i="1"/>
  <c r="AI155" i="1"/>
  <c r="AG155" i="1" l="1"/>
  <c r="X156" i="1" s="1"/>
  <c r="D162" i="3" s="1"/>
  <c r="H162" i="3" s="1"/>
  <c r="U161" i="3"/>
  <c r="I161" i="3"/>
  <c r="T155" i="1"/>
  <c r="V155" i="1" s="1"/>
  <c r="O156" i="1" s="1"/>
  <c r="BH155" i="1"/>
  <c r="BI155" i="1"/>
  <c r="V161" i="3"/>
  <c r="J161" i="3"/>
  <c r="AR155" i="1"/>
  <c r="L155" i="1"/>
  <c r="M155" i="1" s="1"/>
  <c r="I156" i="1" s="1"/>
  <c r="AQ155" i="1"/>
  <c r="AF156" i="1" l="1"/>
  <c r="U156" i="1"/>
  <c r="Z156" i="1"/>
  <c r="R156" i="1" s="1"/>
  <c r="G159" i="7"/>
  <c r="Z161" i="3"/>
  <c r="P161" i="3"/>
  <c r="F159" i="7"/>
  <c r="Y161" i="3"/>
  <c r="O161" i="3"/>
  <c r="P156" i="1"/>
  <c r="Y156" i="1"/>
  <c r="E160" i="7"/>
  <c r="X162" i="3"/>
  <c r="N162" i="3"/>
  <c r="AE156" i="1" l="1"/>
  <c r="H160" i="7"/>
  <c r="AA156" i="1"/>
  <c r="K156" i="1"/>
  <c r="AB156" i="1"/>
  <c r="AU155" i="1"/>
  <c r="AW155" i="1" s="1"/>
  <c r="AK156" i="1" s="1"/>
  <c r="I159" i="7"/>
  <c r="Q156" i="1"/>
  <c r="J156" i="1"/>
  <c r="Q161" i="3"/>
  <c r="BL155" i="1"/>
  <c r="BN155" i="1" s="1"/>
  <c r="BC156" i="1" s="1"/>
  <c r="J159" i="7"/>
  <c r="K159" i="7" l="1"/>
  <c r="S161" i="3"/>
  <c r="AO156" i="1"/>
  <c r="AS156" i="1" s="1"/>
  <c r="E162" i="3"/>
  <c r="AN156" i="1"/>
  <c r="AC156" i="1" s="1"/>
  <c r="AP156" i="1"/>
  <c r="BJ156" i="1" s="1"/>
  <c r="AV156" i="1"/>
  <c r="AL156" i="1"/>
  <c r="AM156" i="1"/>
  <c r="S156" i="1" s="1"/>
  <c r="AI156" i="1"/>
  <c r="BE156" i="1"/>
  <c r="AD156" i="1" s="1"/>
  <c r="BG156" i="1"/>
  <c r="BK156" i="1" s="1"/>
  <c r="F162" i="3"/>
  <c r="BF156" i="1"/>
  <c r="AT156" i="1" s="1"/>
  <c r="BD156" i="1"/>
  <c r="BM156" i="1"/>
  <c r="V162" i="3" l="1"/>
  <c r="J162" i="3"/>
  <c r="AR156" i="1"/>
  <c r="AQ156" i="1"/>
  <c r="L156" i="1"/>
  <c r="M156" i="1" s="1"/>
  <c r="I157" i="1" s="1"/>
  <c r="AG156" i="1"/>
  <c r="X157" i="1" s="1"/>
  <c r="BH156" i="1"/>
  <c r="BI156" i="1"/>
  <c r="T156" i="1"/>
  <c r="V156" i="1" s="1"/>
  <c r="O157" i="1" s="1"/>
  <c r="U162" i="3"/>
  <c r="I162" i="3"/>
  <c r="U157" i="1" l="1"/>
  <c r="Y157" i="1"/>
  <c r="AF157" i="1"/>
  <c r="Z157" i="1"/>
  <c r="R157" i="1" s="1"/>
  <c r="D163" i="3"/>
  <c r="H163" i="3" s="1"/>
  <c r="O162" i="3"/>
  <c r="Y162" i="3"/>
  <c r="F160" i="7"/>
  <c r="Z162" i="3"/>
  <c r="G160" i="7"/>
  <c r="P162" i="3"/>
  <c r="P157" i="1"/>
  <c r="Q162" i="3" l="1"/>
  <c r="I160" i="7"/>
  <c r="AU156" i="1"/>
  <c r="AW156" i="1" s="1"/>
  <c r="AK157" i="1" s="1"/>
  <c r="K157" i="1"/>
  <c r="AB157" i="1"/>
  <c r="AA157" i="1"/>
  <c r="X163" i="3"/>
  <c r="E161" i="7"/>
  <c r="N163" i="3"/>
  <c r="S162" i="3"/>
  <c r="K160" i="7"/>
  <c r="Q157" i="1"/>
  <c r="J157" i="1"/>
  <c r="J160" i="7"/>
  <c r="BL156" i="1"/>
  <c r="BN156" i="1" s="1"/>
  <c r="BC157" i="1" s="1"/>
  <c r="BG157" i="1" l="1"/>
  <c r="BK157" i="1" s="1"/>
  <c r="BE157" i="1"/>
  <c r="AD157" i="1" s="1"/>
  <c r="BD157" i="1"/>
  <c r="BM157" i="1"/>
  <c r="BF157" i="1"/>
  <c r="AT157" i="1" s="1"/>
  <c r="F163" i="3"/>
  <c r="E163" i="3"/>
  <c r="AN157" i="1"/>
  <c r="AC157" i="1" s="1"/>
  <c r="AL157" i="1"/>
  <c r="AM157" i="1"/>
  <c r="S157" i="1" s="1"/>
  <c r="AP157" i="1"/>
  <c r="BJ157" i="1" s="1"/>
  <c r="AV157" i="1"/>
  <c r="AO157" i="1"/>
  <c r="AS157" i="1" s="1"/>
  <c r="AI157" i="1"/>
  <c r="H161" i="7"/>
  <c r="AE157" i="1"/>
  <c r="U163" i="3" l="1"/>
  <c r="I163" i="3"/>
  <c r="V163" i="3"/>
  <c r="J163" i="3"/>
  <c r="BI157" i="1"/>
  <c r="BH157" i="1"/>
  <c r="T157" i="1"/>
  <c r="V157" i="1" s="1"/>
  <c r="O158" i="1" s="1"/>
  <c r="L157" i="1"/>
  <c r="M157" i="1" s="1"/>
  <c r="I158" i="1" s="1"/>
  <c r="AQ157" i="1"/>
  <c r="AR157" i="1"/>
  <c r="AG157" i="1"/>
  <c r="X158" i="1" s="1"/>
  <c r="U158" i="1" l="1"/>
  <c r="Y163" i="3"/>
  <c r="F161" i="7"/>
  <c r="O163" i="3"/>
  <c r="P158" i="1"/>
  <c r="G161" i="7"/>
  <c r="Z163" i="3"/>
  <c r="P163" i="3"/>
  <c r="D164" i="3"/>
  <c r="H164" i="3" s="1"/>
  <c r="AF158" i="1"/>
  <c r="Y158" i="1"/>
  <c r="Z158" i="1"/>
  <c r="R158" i="1" s="1"/>
  <c r="Q158" i="1" l="1"/>
  <c r="J158" i="1"/>
  <c r="J161" i="7"/>
  <c r="BL157" i="1"/>
  <c r="BN157" i="1" s="1"/>
  <c r="BC158" i="1" s="1"/>
  <c r="Q163" i="3"/>
  <c r="K158" i="1"/>
  <c r="AA158" i="1"/>
  <c r="AB158" i="1"/>
  <c r="N164" i="3"/>
  <c r="E162" i="7"/>
  <c r="X164" i="3"/>
  <c r="I161" i="7"/>
  <c r="AU157" i="1"/>
  <c r="AW157" i="1" s="1"/>
  <c r="AK158" i="1" s="1"/>
  <c r="H162" i="7" l="1"/>
  <c r="AE158" i="1"/>
  <c r="BF158" i="1"/>
  <c r="AT158" i="1" s="1"/>
  <c r="F164" i="3"/>
  <c r="BD158" i="1"/>
  <c r="BG158" i="1"/>
  <c r="BK158" i="1" s="1"/>
  <c r="BM158" i="1"/>
  <c r="BE158" i="1"/>
  <c r="AD158" i="1" s="1"/>
  <c r="AL158" i="1"/>
  <c r="E164" i="3"/>
  <c r="AN158" i="1"/>
  <c r="AC158" i="1" s="1"/>
  <c r="AO158" i="1"/>
  <c r="AS158" i="1" s="1"/>
  <c r="AM158" i="1"/>
  <c r="S158" i="1" s="1"/>
  <c r="AP158" i="1"/>
  <c r="BJ158" i="1" s="1"/>
  <c r="AV158" i="1"/>
  <c r="AI158" i="1"/>
  <c r="K161" i="7"/>
  <c r="S163" i="3"/>
  <c r="AG158" i="1" l="1"/>
  <c r="X159" i="1" s="1"/>
  <c r="AF159" i="1" s="1"/>
  <c r="V164" i="3"/>
  <c r="J164" i="3"/>
  <c r="U164" i="3"/>
  <c r="I164" i="3"/>
  <c r="L158" i="1"/>
  <c r="M158" i="1" s="1"/>
  <c r="I159" i="1" s="1"/>
  <c r="Y159" i="1" s="1"/>
  <c r="AR158" i="1"/>
  <c r="AQ158" i="1"/>
  <c r="T158" i="1"/>
  <c r="V158" i="1" s="1"/>
  <c r="O159" i="1" s="1"/>
  <c r="Z159" i="1" s="1"/>
  <c r="R159" i="1" s="1"/>
  <c r="BH158" i="1"/>
  <c r="BI158" i="1"/>
  <c r="D165" i="3" l="1"/>
  <c r="H165" i="3" s="1"/>
  <c r="N165" i="3" s="1"/>
  <c r="K159" i="1"/>
  <c r="AA159" i="1"/>
  <c r="AB159" i="1"/>
  <c r="O164" i="3"/>
  <c r="F162" i="7"/>
  <c r="Y164" i="3"/>
  <c r="X165" i="3"/>
  <c r="E163" i="7"/>
  <c r="U159" i="1"/>
  <c r="P159" i="1"/>
  <c r="G162" i="7"/>
  <c r="P164" i="3"/>
  <c r="Z164" i="3"/>
  <c r="J159" i="1" l="1"/>
  <c r="Q159" i="1"/>
  <c r="I162" i="7"/>
  <c r="AU158" i="1"/>
  <c r="AW158" i="1" s="1"/>
  <c r="AK159" i="1" s="1"/>
  <c r="J162" i="7"/>
  <c r="BL158" i="1"/>
  <c r="BN158" i="1" s="1"/>
  <c r="BC159" i="1" s="1"/>
  <c r="Q164" i="3"/>
  <c r="AE159" i="1"/>
  <c r="H163" i="7"/>
  <c r="AV159" i="1" l="1"/>
  <c r="AN159" i="1"/>
  <c r="AC159" i="1" s="1"/>
  <c r="AP159" i="1"/>
  <c r="BJ159" i="1" s="1"/>
  <c r="E165" i="3"/>
  <c r="AL159" i="1"/>
  <c r="AM159" i="1"/>
  <c r="S159" i="1" s="1"/>
  <c r="AO159" i="1"/>
  <c r="AS159" i="1" s="1"/>
  <c r="AI159" i="1"/>
  <c r="BE159" i="1"/>
  <c r="AD159" i="1" s="1"/>
  <c r="BF159" i="1"/>
  <c r="AT159" i="1" s="1"/>
  <c r="BM159" i="1"/>
  <c r="BG159" i="1"/>
  <c r="BK159" i="1" s="1"/>
  <c r="F165" i="3"/>
  <c r="BD159" i="1"/>
  <c r="K162" i="7"/>
  <c r="S164" i="3"/>
  <c r="V165" i="3" l="1"/>
  <c r="J165" i="3"/>
  <c r="U165" i="3"/>
  <c r="I165" i="3"/>
  <c r="BI159" i="1"/>
  <c r="T159" i="1"/>
  <c r="V159" i="1" s="1"/>
  <c r="O160" i="1" s="1"/>
  <c r="BH159" i="1"/>
  <c r="AG159" i="1"/>
  <c r="X160" i="1" s="1"/>
  <c r="L159" i="1"/>
  <c r="M159" i="1" s="1"/>
  <c r="I160" i="1" s="1"/>
  <c r="AQ159" i="1"/>
  <c r="AR159" i="1"/>
  <c r="U160" i="1" l="1"/>
  <c r="P160" i="1"/>
  <c r="AF160" i="1"/>
  <c r="Z160" i="1"/>
  <c r="R160" i="1" s="1"/>
  <c r="Y160" i="1"/>
  <c r="D166" i="3"/>
  <c r="H166" i="3" s="1"/>
  <c r="G163" i="7"/>
  <c r="P165" i="3"/>
  <c r="Z165" i="3"/>
  <c r="Y165" i="3"/>
  <c r="F163" i="7"/>
  <c r="O165" i="3"/>
  <c r="Q165" i="3" s="1"/>
  <c r="I163" i="7" l="1"/>
  <c r="AU159" i="1"/>
  <c r="AW159" i="1" s="1"/>
  <c r="AK160" i="1" s="1"/>
  <c r="K160" i="1"/>
  <c r="AA160" i="1"/>
  <c r="AB160" i="1"/>
  <c r="Q160" i="1"/>
  <c r="J160" i="1"/>
  <c r="X166" i="3"/>
  <c r="E164" i="7"/>
  <c r="N166" i="3"/>
  <c r="J163" i="7"/>
  <c r="BL159" i="1"/>
  <c r="BN159" i="1" s="1"/>
  <c r="BC160" i="1" s="1"/>
  <c r="S165" i="3"/>
  <c r="K163" i="7"/>
  <c r="AO160" i="1" l="1"/>
  <c r="AS160" i="1" s="1"/>
  <c r="AV160" i="1"/>
  <c r="AN160" i="1"/>
  <c r="AC160" i="1" s="1"/>
  <c r="E166" i="3"/>
  <c r="AP160" i="1"/>
  <c r="BJ160" i="1" s="1"/>
  <c r="AM160" i="1"/>
  <c r="S160" i="1" s="1"/>
  <c r="AL160" i="1"/>
  <c r="AI160" i="1"/>
  <c r="BF160" i="1"/>
  <c r="AT160" i="1" s="1"/>
  <c r="F166" i="3"/>
  <c r="BD160" i="1"/>
  <c r="BG160" i="1"/>
  <c r="BK160" i="1" s="1"/>
  <c r="BM160" i="1"/>
  <c r="BE160" i="1"/>
  <c r="AD160" i="1" s="1"/>
  <c r="AE160" i="1"/>
  <c r="H164" i="7"/>
  <c r="BH160" i="1" l="1"/>
  <c r="BI160" i="1"/>
  <c r="T160" i="1"/>
  <c r="U166" i="3"/>
  <c r="I166" i="3"/>
  <c r="V166" i="3"/>
  <c r="J166" i="3"/>
  <c r="AR160" i="1"/>
  <c r="L160" i="1"/>
  <c r="M160" i="1" s="1"/>
  <c r="I161" i="1" s="1"/>
  <c r="AQ160" i="1"/>
  <c r="AG160" i="1"/>
  <c r="X161" i="1" s="1"/>
  <c r="V160" i="1"/>
  <c r="O161" i="1" s="1"/>
  <c r="Z161" i="1" l="1"/>
  <c r="R161" i="1" s="1"/>
  <c r="Y161" i="1"/>
  <c r="D167" i="3"/>
  <c r="AF161" i="1"/>
  <c r="G164" i="7"/>
  <c r="P166" i="3"/>
  <c r="Z166" i="3"/>
  <c r="P161" i="1"/>
  <c r="U161" i="1"/>
  <c r="F164" i="7"/>
  <c r="Y166" i="3"/>
  <c r="O166" i="3"/>
  <c r="Q166" i="3" l="1"/>
  <c r="K164" i="7" s="1"/>
  <c r="I164" i="7"/>
  <c r="AU160" i="1"/>
  <c r="AW160" i="1" s="1"/>
  <c r="AK161" i="1" s="1"/>
  <c r="H167" i="3"/>
  <c r="AC46" i="3"/>
  <c r="K161" i="1"/>
  <c r="AB161" i="1"/>
  <c r="AA161" i="1"/>
  <c r="J161" i="1"/>
  <c r="Q161" i="1"/>
  <c r="J164" i="7"/>
  <c r="BL160" i="1"/>
  <c r="BN160" i="1" s="1"/>
  <c r="BC161" i="1" s="1"/>
  <c r="S166" i="3" l="1"/>
  <c r="AV161" i="1"/>
  <c r="AP161" i="1"/>
  <c r="BJ161" i="1" s="1"/>
  <c r="E167" i="3"/>
  <c r="AL161" i="1"/>
  <c r="AN161" i="1"/>
  <c r="AC161" i="1" s="1"/>
  <c r="AM161" i="1"/>
  <c r="S161" i="1" s="1"/>
  <c r="AO161" i="1"/>
  <c r="AS161" i="1" s="1"/>
  <c r="AI161" i="1"/>
  <c r="X167" i="3"/>
  <c r="E165" i="7"/>
  <c r="N167" i="3"/>
  <c r="AF46" i="3"/>
  <c r="O44" i="7" s="1"/>
  <c r="BE161" i="1"/>
  <c r="AD161" i="1" s="1"/>
  <c r="BD161" i="1"/>
  <c r="F167" i="3"/>
  <c r="BM161" i="1"/>
  <c r="BG161" i="1"/>
  <c r="BK161" i="1" s="1"/>
  <c r="BF161" i="1"/>
  <c r="AT161" i="1" s="1"/>
  <c r="AE161" i="1" l="1"/>
  <c r="H165" i="7"/>
  <c r="AI46" i="3"/>
  <c r="R44" i="7" s="1"/>
  <c r="AR161" i="1"/>
  <c r="AQ161" i="1"/>
  <c r="L161" i="1"/>
  <c r="M161" i="1" s="1"/>
  <c r="I162" i="1" s="1"/>
  <c r="U167" i="3"/>
  <c r="I167" i="3"/>
  <c r="AD46" i="3"/>
  <c r="V167" i="3"/>
  <c r="J167" i="3"/>
  <c r="AE46" i="3"/>
  <c r="AG161" i="1"/>
  <c r="X162" i="1" s="1"/>
  <c r="T161" i="1"/>
  <c r="V161" i="1" s="1"/>
  <c r="O162" i="1" s="1"/>
  <c r="BI161" i="1"/>
  <c r="BH161" i="1"/>
  <c r="U162" i="1" l="1"/>
  <c r="P162" i="1"/>
  <c r="Z162" i="1"/>
  <c r="R162" i="1" s="1"/>
  <c r="Y162" i="1"/>
  <c r="D168" i="3"/>
  <c r="AF162" i="1"/>
  <c r="F165" i="7"/>
  <c r="O167" i="3"/>
  <c r="Y167" i="3"/>
  <c r="AG46" i="3"/>
  <c r="P44" i="7" s="1"/>
  <c r="G165" i="7"/>
  <c r="Z167" i="3"/>
  <c r="P167" i="3"/>
  <c r="AH46" i="3"/>
  <c r="Q44" i="7" s="1"/>
  <c r="Q162" i="1" l="1"/>
  <c r="J162" i="1"/>
  <c r="H168" i="3"/>
  <c r="AU161" i="1"/>
  <c r="AW161" i="1" s="1"/>
  <c r="AK162" i="1" s="1"/>
  <c r="I165" i="7"/>
  <c r="AJ46" i="3"/>
  <c r="S44" i="7" s="1"/>
  <c r="AB162" i="1"/>
  <c r="K162" i="1"/>
  <c r="AA162" i="1"/>
  <c r="J165" i="7"/>
  <c r="BL161" i="1"/>
  <c r="BN161" i="1" s="1"/>
  <c r="BC162" i="1" s="1"/>
  <c r="AK46" i="3"/>
  <c r="T44" i="7" s="1"/>
  <c r="Q167" i="3"/>
  <c r="N168" i="3" l="1"/>
  <c r="X168" i="3"/>
  <c r="E166" i="7"/>
  <c r="BD162" i="1"/>
  <c r="BG162" i="1"/>
  <c r="BK162" i="1" s="1"/>
  <c r="BM162" i="1"/>
  <c r="BE162" i="1"/>
  <c r="AD162" i="1" s="1"/>
  <c r="BF162" i="1"/>
  <c r="AT162" i="1" s="1"/>
  <c r="F168" i="3"/>
  <c r="K165" i="7"/>
  <c r="S167" i="3"/>
  <c r="AL46" i="3"/>
  <c r="U44" i="7" s="1"/>
  <c r="AN162" i="1"/>
  <c r="AC162" i="1" s="1"/>
  <c r="E168" i="3"/>
  <c r="AP162" i="1"/>
  <c r="BJ162" i="1" s="1"/>
  <c r="AM162" i="1"/>
  <c r="S162" i="1" s="1"/>
  <c r="AL162" i="1"/>
  <c r="AO162" i="1"/>
  <c r="AS162" i="1" s="1"/>
  <c r="AV162" i="1"/>
  <c r="AI162" i="1"/>
  <c r="AR162" i="1" l="1"/>
  <c r="L162" i="1"/>
  <c r="M162" i="1" s="1"/>
  <c r="I163" i="1" s="1"/>
  <c r="AQ162" i="1"/>
  <c r="H166" i="7"/>
  <c r="AE162" i="1"/>
  <c r="BI162" i="1"/>
  <c r="T162" i="1"/>
  <c r="V162" i="1" s="1"/>
  <c r="O163" i="1" s="1"/>
  <c r="BH162" i="1"/>
  <c r="U168" i="3"/>
  <c r="I168" i="3"/>
  <c r="AG162" i="1"/>
  <c r="X163" i="1" s="1"/>
  <c r="V168" i="3"/>
  <c r="J168" i="3"/>
  <c r="U163" i="1" l="1"/>
  <c r="Z168" i="3"/>
  <c r="P168" i="3"/>
  <c r="G166" i="7"/>
  <c r="Y168" i="3"/>
  <c r="O168" i="3"/>
  <c r="F166" i="7"/>
  <c r="P163" i="1"/>
  <c r="Z163" i="1"/>
  <c r="R163" i="1" s="1"/>
  <c r="Y163" i="1"/>
  <c r="D169" i="3"/>
  <c r="AF163" i="1"/>
  <c r="Q168" i="3" l="1"/>
  <c r="J163" i="1"/>
  <c r="Q163" i="1"/>
  <c r="K166" i="7"/>
  <c r="S168" i="3"/>
  <c r="I166" i="7"/>
  <c r="AU162" i="1"/>
  <c r="AW162" i="1" s="1"/>
  <c r="AK163" i="1" s="1"/>
  <c r="J166" i="7"/>
  <c r="BL162" i="1"/>
  <c r="BN162" i="1" s="1"/>
  <c r="BC163" i="1" s="1"/>
  <c r="AB163" i="1"/>
  <c r="AA163" i="1"/>
  <c r="K163" i="1"/>
  <c r="H169" i="3"/>
  <c r="N169" i="3" l="1"/>
  <c r="X169" i="3"/>
  <c r="E167" i="7"/>
  <c r="AN163" i="1"/>
  <c r="AC163" i="1" s="1"/>
  <c r="AV163" i="1"/>
  <c r="E169" i="3"/>
  <c r="AP163" i="1"/>
  <c r="BJ163" i="1" s="1"/>
  <c r="AL163" i="1"/>
  <c r="AM163" i="1"/>
  <c r="S163" i="1" s="1"/>
  <c r="AO163" i="1"/>
  <c r="AS163" i="1" s="1"/>
  <c r="AI163" i="1"/>
  <c r="BM163" i="1"/>
  <c r="BG163" i="1"/>
  <c r="BK163" i="1" s="1"/>
  <c r="BE163" i="1"/>
  <c r="AD163" i="1" s="1"/>
  <c r="BF163" i="1"/>
  <c r="AT163" i="1" s="1"/>
  <c r="F169" i="3"/>
  <c r="BD163" i="1"/>
  <c r="V169" i="3" l="1"/>
  <c r="J169" i="3"/>
  <c r="H167" i="7"/>
  <c r="AE163" i="1"/>
  <c r="AG163" i="1" s="1"/>
  <c r="X164" i="1" s="1"/>
  <c r="AR163" i="1"/>
  <c r="AQ163" i="1"/>
  <c r="L163" i="1"/>
  <c r="M163" i="1" s="1"/>
  <c r="I164" i="1" s="1"/>
  <c r="T163" i="1"/>
  <c r="V163" i="1" s="1"/>
  <c r="O164" i="1" s="1"/>
  <c r="BI163" i="1"/>
  <c r="BH163" i="1"/>
  <c r="U169" i="3"/>
  <c r="I169" i="3"/>
  <c r="U164" i="1" l="1"/>
  <c r="D170" i="3"/>
  <c r="AF164" i="1"/>
  <c r="Z164" i="1"/>
  <c r="R164" i="1" s="1"/>
  <c r="Y164" i="1"/>
  <c r="Z169" i="3"/>
  <c r="P169" i="3"/>
  <c r="G167" i="7"/>
  <c r="O169" i="3"/>
  <c r="F167" i="7"/>
  <c r="Y169" i="3"/>
  <c r="P164" i="1"/>
  <c r="Q169" i="3" l="1"/>
  <c r="BL163" i="1"/>
  <c r="BN163" i="1" s="1"/>
  <c r="BC164" i="1" s="1"/>
  <c r="J167" i="7"/>
  <c r="Q164" i="1"/>
  <c r="J164" i="1"/>
  <c r="AA164" i="1"/>
  <c r="AB164" i="1"/>
  <c r="K164" i="1"/>
  <c r="K167" i="7"/>
  <c r="S169" i="3"/>
  <c r="H170" i="3"/>
  <c r="I167" i="7"/>
  <c r="AU163" i="1"/>
  <c r="AW163" i="1" s="1"/>
  <c r="AK164" i="1" s="1"/>
  <c r="AN164" i="1" l="1"/>
  <c r="AC164" i="1" s="1"/>
  <c r="AM164" i="1"/>
  <c r="S164" i="1" s="1"/>
  <c r="AP164" i="1"/>
  <c r="BJ164" i="1" s="1"/>
  <c r="AL164" i="1"/>
  <c r="AV164" i="1"/>
  <c r="AO164" i="1"/>
  <c r="AS164" i="1" s="1"/>
  <c r="E170" i="3"/>
  <c r="AI164" i="1"/>
  <c r="X170" i="3"/>
  <c r="N170" i="3"/>
  <c r="E168" i="7"/>
  <c r="BD164" i="1"/>
  <c r="BG164" i="1"/>
  <c r="BK164" i="1" s="1"/>
  <c r="BM164" i="1"/>
  <c r="BE164" i="1"/>
  <c r="AD164" i="1" s="1"/>
  <c r="BF164" i="1"/>
  <c r="AT164" i="1" s="1"/>
  <c r="F170" i="3"/>
  <c r="L164" i="1" l="1"/>
  <c r="M164" i="1" s="1"/>
  <c r="I165" i="1" s="1"/>
  <c r="AQ164" i="1"/>
  <c r="AR164" i="1"/>
  <c r="V170" i="3"/>
  <c r="J170" i="3"/>
  <c r="H168" i="7"/>
  <c r="AE164" i="1"/>
  <c r="AG164" i="1" s="1"/>
  <c r="X165" i="1" s="1"/>
  <c r="U170" i="3"/>
  <c r="I170" i="3"/>
  <c r="BI164" i="1"/>
  <c r="BH164" i="1"/>
  <c r="T164" i="1"/>
  <c r="V164" i="1" s="1"/>
  <c r="O165" i="1" s="1"/>
  <c r="U165" i="1" l="1"/>
  <c r="D171" i="3"/>
  <c r="Y165" i="1"/>
  <c r="AF165" i="1"/>
  <c r="Z165" i="1"/>
  <c r="R165" i="1" s="1"/>
  <c r="P165" i="1"/>
  <c r="Z170" i="3"/>
  <c r="G168" i="7"/>
  <c r="P170" i="3"/>
  <c r="Y170" i="3"/>
  <c r="O170" i="3"/>
  <c r="F168" i="7"/>
  <c r="Q170" i="3" l="1"/>
  <c r="K168" i="7" s="1"/>
  <c r="I168" i="7"/>
  <c r="AU164" i="1"/>
  <c r="AW164" i="1" s="1"/>
  <c r="AK165" i="1" s="1"/>
  <c r="K165" i="1"/>
  <c r="AB165" i="1"/>
  <c r="AA165" i="1"/>
  <c r="J168" i="7"/>
  <c r="BL164" i="1"/>
  <c r="BN164" i="1" s="1"/>
  <c r="BC165" i="1" s="1"/>
  <c r="H171" i="3"/>
  <c r="J165" i="1"/>
  <c r="Q165" i="1"/>
  <c r="S170" i="3"/>
  <c r="X171" i="3" l="1"/>
  <c r="E169" i="7"/>
  <c r="N171" i="3"/>
  <c r="AM165" i="1"/>
  <c r="S165" i="1" s="1"/>
  <c r="AP165" i="1"/>
  <c r="BJ165" i="1" s="1"/>
  <c r="AL165" i="1"/>
  <c r="AV165" i="1"/>
  <c r="AO165" i="1"/>
  <c r="AS165" i="1" s="1"/>
  <c r="AN165" i="1"/>
  <c r="AC165" i="1" s="1"/>
  <c r="E171" i="3"/>
  <c r="AI165" i="1"/>
  <c r="BG165" i="1"/>
  <c r="BK165" i="1" s="1"/>
  <c r="BF165" i="1"/>
  <c r="AT165" i="1" s="1"/>
  <c r="BM165" i="1"/>
  <c r="BD165" i="1"/>
  <c r="BE165" i="1"/>
  <c r="AD165" i="1" s="1"/>
  <c r="F171" i="3"/>
  <c r="V171" i="3" l="1"/>
  <c r="J171" i="3"/>
  <c r="U171" i="3"/>
  <c r="I171" i="3"/>
  <c r="AR165" i="1"/>
  <c r="AQ165" i="1"/>
  <c r="L165" i="1"/>
  <c r="M165" i="1" s="1"/>
  <c r="I166" i="1" s="1"/>
  <c r="AE165" i="1"/>
  <c r="AG165" i="1" s="1"/>
  <c r="X166" i="1" s="1"/>
  <c r="H169" i="7"/>
  <c r="BH165" i="1"/>
  <c r="T165" i="1"/>
  <c r="V165" i="1" s="1"/>
  <c r="O166" i="1" s="1"/>
  <c r="BI165" i="1"/>
  <c r="D172" i="3" l="1"/>
  <c r="AF166" i="1"/>
  <c r="Z166" i="1"/>
  <c r="R166" i="1" s="1"/>
  <c r="Y166" i="1"/>
  <c r="U166" i="1"/>
  <c r="G169" i="7"/>
  <c r="P171" i="3"/>
  <c r="Z171" i="3"/>
  <c r="P166" i="1"/>
  <c r="F169" i="7"/>
  <c r="O171" i="3"/>
  <c r="Y171" i="3"/>
  <c r="J169" i="7" l="1"/>
  <c r="BL165" i="1"/>
  <c r="BN165" i="1" s="1"/>
  <c r="BC166" i="1" s="1"/>
  <c r="I169" i="7"/>
  <c r="AU165" i="1"/>
  <c r="AW165" i="1" s="1"/>
  <c r="AK166" i="1" s="1"/>
  <c r="J166" i="1"/>
  <c r="Q166" i="1"/>
  <c r="K166" i="1"/>
  <c r="AA166" i="1"/>
  <c r="AB166" i="1"/>
  <c r="Q171" i="3"/>
  <c r="H172" i="3"/>
  <c r="K169" i="7" l="1"/>
  <c r="S171" i="3"/>
  <c r="BD166" i="1"/>
  <c r="BG166" i="1"/>
  <c r="BK166" i="1" s="1"/>
  <c r="BM166" i="1"/>
  <c r="BE166" i="1"/>
  <c r="AD166" i="1" s="1"/>
  <c r="BF166" i="1"/>
  <c r="AT166" i="1" s="1"/>
  <c r="F172" i="3"/>
  <c r="E170" i="7"/>
  <c r="X172" i="3"/>
  <c r="N172" i="3"/>
  <c r="AO166" i="1"/>
  <c r="AS166" i="1" s="1"/>
  <c r="AM166" i="1"/>
  <c r="S166" i="1" s="1"/>
  <c r="AN166" i="1"/>
  <c r="AC166" i="1" s="1"/>
  <c r="AP166" i="1"/>
  <c r="BJ166" i="1" s="1"/>
  <c r="E172" i="3"/>
  <c r="AL166" i="1"/>
  <c r="AV166" i="1"/>
  <c r="AI166" i="1"/>
  <c r="V172" i="3" l="1"/>
  <c r="J172" i="3"/>
  <c r="H170" i="7"/>
  <c r="AE166" i="1"/>
  <c r="AG166" i="1" s="1"/>
  <c r="X167" i="1" s="1"/>
  <c r="U172" i="3"/>
  <c r="I172" i="3"/>
  <c r="T166" i="1"/>
  <c r="V166" i="1" s="1"/>
  <c r="O167" i="1" s="1"/>
  <c r="BH166" i="1"/>
  <c r="BI166" i="1"/>
  <c r="L166" i="1"/>
  <c r="M166" i="1" s="1"/>
  <c r="I167" i="1" s="1"/>
  <c r="AQ166" i="1"/>
  <c r="AR166" i="1"/>
  <c r="Z167" i="1" l="1"/>
  <c r="R167" i="1" s="1"/>
  <c r="Y167" i="1"/>
  <c r="D173" i="3"/>
  <c r="H173" i="3" s="1"/>
  <c r="AF167" i="1"/>
  <c r="U167" i="1"/>
  <c r="F170" i="7"/>
  <c r="Y172" i="3"/>
  <c r="O172" i="3"/>
  <c r="P167" i="1"/>
  <c r="Z172" i="3"/>
  <c r="G170" i="7"/>
  <c r="P172" i="3"/>
  <c r="Q172" i="3" l="1"/>
  <c r="K170" i="7" s="1"/>
  <c r="J167" i="1"/>
  <c r="Q167" i="1"/>
  <c r="I170" i="7"/>
  <c r="AU166" i="1"/>
  <c r="AW166" i="1" s="1"/>
  <c r="AK167" i="1" s="1"/>
  <c r="K167" i="1"/>
  <c r="AB167" i="1"/>
  <c r="AA167" i="1"/>
  <c r="S172" i="3"/>
  <c r="X173" i="3"/>
  <c r="E171" i="7"/>
  <c r="N173" i="3"/>
  <c r="J170" i="7"/>
  <c r="BL166" i="1"/>
  <c r="BN166" i="1" s="1"/>
  <c r="BC167" i="1" s="1"/>
  <c r="BG167" i="1" l="1"/>
  <c r="BK167" i="1" s="1"/>
  <c r="F173" i="3"/>
  <c r="BD167" i="1"/>
  <c r="BM167" i="1"/>
  <c r="BE167" i="1"/>
  <c r="AD167" i="1" s="1"/>
  <c r="BF167" i="1"/>
  <c r="AT167" i="1" s="1"/>
  <c r="AE167" i="1"/>
  <c r="H171" i="7"/>
  <c r="AM167" i="1"/>
  <c r="S167" i="1" s="1"/>
  <c r="AO167" i="1"/>
  <c r="AS167" i="1" s="1"/>
  <c r="AN167" i="1"/>
  <c r="AC167" i="1" s="1"/>
  <c r="AV167" i="1"/>
  <c r="AP167" i="1"/>
  <c r="BJ167" i="1" s="1"/>
  <c r="AL167" i="1"/>
  <c r="E173" i="3"/>
  <c r="AI167" i="1"/>
  <c r="AG167" i="1" l="1"/>
  <c r="X168" i="1" s="1"/>
  <c r="AR167" i="1"/>
  <c r="AQ167" i="1"/>
  <c r="L167" i="1"/>
  <c r="M167" i="1" s="1"/>
  <c r="I168" i="1" s="1"/>
  <c r="BI167" i="1"/>
  <c r="BH167" i="1"/>
  <c r="T167" i="1"/>
  <c r="V167" i="1" s="1"/>
  <c r="O168" i="1" s="1"/>
  <c r="D174" i="3"/>
  <c r="H174" i="3" s="1"/>
  <c r="V173" i="3"/>
  <c r="J173" i="3"/>
  <c r="U173" i="3"/>
  <c r="I173" i="3"/>
  <c r="Z168" i="1" l="1"/>
  <c r="R168" i="1" s="1"/>
  <c r="AF168" i="1"/>
  <c r="P168" i="1"/>
  <c r="Z173" i="3"/>
  <c r="P173" i="3"/>
  <c r="G171" i="7"/>
  <c r="X174" i="3"/>
  <c r="E172" i="7"/>
  <c r="N174" i="3"/>
  <c r="U168" i="1"/>
  <c r="O173" i="3"/>
  <c r="Y173" i="3"/>
  <c r="F171" i="7"/>
  <c r="Y168" i="1"/>
  <c r="Q173" i="3" l="1"/>
  <c r="S173" i="3" s="1"/>
  <c r="AE168" i="1"/>
  <c r="H172" i="7"/>
  <c r="Q168" i="1"/>
  <c r="J168" i="1"/>
  <c r="AA168" i="1"/>
  <c r="AB168" i="1"/>
  <c r="K168" i="1"/>
  <c r="J171" i="7"/>
  <c r="BL167" i="1"/>
  <c r="BN167" i="1" s="1"/>
  <c r="BC168" i="1" s="1"/>
  <c r="AU167" i="1"/>
  <c r="AW167" i="1" s="1"/>
  <c r="AK168" i="1" s="1"/>
  <c r="I171" i="7"/>
  <c r="K171" i="7" l="1"/>
  <c r="E174" i="3"/>
  <c r="AP168" i="1"/>
  <c r="BJ168" i="1" s="1"/>
  <c r="AM168" i="1"/>
  <c r="S168" i="1" s="1"/>
  <c r="AN168" i="1"/>
  <c r="AC168" i="1" s="1"/>
  <c r="AL168" i="1"/>
  <c r="AO168" i="1"/>
  <c r="AS168" i="1" s="1"/>
  <c r="AV168" i="1"/>
  <c r="AI168" i="1"/>
  <c r="BE168" i="1"/>
  <c r="AD168" i="1" s="1"/>
  <c r="BF168" i="1"/>
  <c r="AT168" i="1" s="1"/>
  <c r="F174" i="3"/>
  <c r="BD168" i="1"/>
  <c r="BG168" i="1"/>
  <c r="BK168" i="1" s="1"/>
  <c r="BM168" i="1"/>
  <c r="BI168" i="1" l="1"/>
  <c r="T168" i="1"/>
  <c r="V168" i="1" s="1"/>
  <c r="O169" i="1" s="1"/>
  <c r="BH168" i="1"/>
  <c r="L168" i="1"/>
  <c r="M168" i="1" s="1"/>
  <c r="I169" i="1" s="1"/>
  <c r="AQ168" i="1"/>
  <c r="AR168" i="1"/>
  <c r="V174" i="3"/>
  <c r="J174" i="3"/>
  <c r="AG168" i="1"/>
  <c r="X169" i="1" s="1"/>
  <c r="U174" i="3"/>
  <c r="I174" i="3"/>
  <c r="AF169" i="1" l="1"/>
  <c r="Z169" i="1"/>
  <c r="R169" i="1" s="1"/>
  <c r="D175" i="3"/>
  <c r="H175" i="3" s="1"/>
  <c r="Y169" i="1"/>
  <c r="Z174" i="3"/>
  <c r="P174" i="3"/>
  <c r="G172" i="7"/>
  <c r="P169" i="1"/>
  <c r="Y174" i="3"/>
  <c r="O174" i="3"/>
  <c r="Q174" i="3" s="1"/>
  <c r="F172" i="7"/>
  <c r="U169" i="1"/>
  <c r="J172" i="7" l="1"/>
  <c r="BL168" i="1"/>
  <c r="BN168" i="1" s="1"/>
  <c r="BC169" i="1" s="1"/>
  <c r="X175" i="3"/>
  <c r="E173" i="7"/>
  <c r="N175" i="3"/>
  <c r="J169" i="1"/>
  <c r="Q169" i="1"/>
  <c r="K169" i="1"/>
  <c r="AB169" i="1"/>
  <c r="AA169" i="1"/>
  <c r="S174" i="3"/>
  <c r="K172" i="7"/>
  <c r="I172" i="7"/>
  <c r="AU168" i="1"/>
  <c r="AW168" i="1" s="1"/>
  <c r="AK169" i="1" s="1"/>
  <c r="AV169" i="1" l="1"/>
  <c r="AP169" i="1"/>
  <c r="BJ169" i="1" s="1"/>
  <c r="E175" i="3"/>
  <c r="AL169" i="1"/>
  <c r="AN169" i="1"/>
  <c r="AC169" i="1" s="1"/>
  <c r="AM169" i="1"/>
  <c r="S169" i="1" s="1"/>
  <c r="AO169" i="1"/>
  <c r="AS169" i="1" s="1"/>
  <c r="AI169" i="1"/>
  <c r="H173" i="7"/>
  <c r="AE169" i="1"/>
  <c r="BE169" i="1"/>
  <c r="AD169" i="1" s="1"/>
  <c r="BD169" i="1"/>
  <c r="F175" i="3"/>
  <c r="BM169" i="1"/>
  <c r="BG169" i="1"/>
  <c r="BK169" i="1" s="1"/>
  <c r="BF169" i="1"/>
  <c r="AT169" i="1" s="1"/>
  <c r="V175" i="3" l="1"/>
  <c r="J175" i="3"/>
  <c r="U175" i="3"/>
  <c r="I175" i="3"/>
  <c r="T169" i="1"/>
  <c r="V169" i="1" s="1"/>
  <c r="O170" i="1" s="1"/>
  <c r="BH169" i="1"/>
  <c r="BI169" i="1"/>
  <c r="L169" i="1"/>
  <c r="M169" i="1" s="1"/>
  <c r="I170" i="1" s="1"/>
  <c r="AR169" i="1"/>
  <c r="AQ169" i="1"/>
  <c r="AG169" i="1"/>
  <c r="X170" i="1" s="1"/>
  <c r="P170" i="1" l="1"/>
  <c r="D176" i="3"/>
  <c r="H176" i="3" s="1"/>
  <c r="AF170" i="1"/>
  <c r="Z170" i="1"/>
  <c r="R170" i="1" s="1"/>
  <c r="Y170" i="1"/>
  <c r="G173" i="7"/>
  <c r="P175" i="3"/>
  <c r="Z175" i="3"/>
  <c r="U170" i="1"/>
  <c r="Y175" i="3"/>
  <c r="O175" i="3"/>
  <c r="F173" i="7"/>
  <c r="I173" i="7" l="1"/>
  <c r="AU169" i="1"/>
  <c r="AW169" i="1" s="1"/>
  <c r="AK170" i="1" s="1"/>
  <c r="J173" i="7"/>
  <c r="BL169" i="1"/>
  <c r="BN169" i="1" s="1"/>
  <c r="BC170" i="1" s="1"/>
  <c r="K170" i="1"/>
  <c r="AA170" i="1"/>
  <c r="AB170" i="1"/>
  <c r="E174" i="7"/>
  <c r="N176" i="3"/>
  <c r="X176" i="3"/>
  <c r="Q175" i="3"/>
  <c r="Q170" i="1"/>
  <c r="J170" i="1"/>
  <c r="S175" i="3" l="1"/>
  <c r="K173" i="7"/>
  <c r="BD170" i="1"/>
  <c r="BG170" i="1"/>
  <c r="BK170" i="1" s="1"/>
  <c r="BM170" i="1"/>
  <c r="BE170" i="1"/>
  <c r="AD170" i="1" s="1"/>
  <c r="BF170" i="1"/>
  <c r="AT170" i="1" s="1"/>
  <c r="F176" i="3"/>
  <c r="H174" i="7"/>
  <c r="AE170" i="1"/>
  <c r="AP170" i="1"/>
  <c r="BJ170" i="1" s="1"/>
  <c r="AM170" i="1"/>
  <c r="S170" i="1" s="1"/>
  <c r="AN170" i="1"/>
  <c r="AC170" i="1" s="1"/>
  <c r="AL170" i="1"/>
  <c r="AO170" i="1"/>
  <c r="AS170" i="1" s="1"/>
  <c r="AV170" i="1"/>
  <c r="E176" i="3"/>
  <c r="AI170" i="1"/>
  <c r="AG170" i="1" l="1"/>
  <c r="X171" i="1" s="1"/>
  <c r="D177" i="3" s="1"/>
  <c r="H177" i="3" s="1"/>
  <c r="U176" i="3"/>
  <c r="I176" i="3"/>
  <c r="T170" i="1"/>
  <c r="BI170" i="1"/>
  <c r="BH170" i="1"/>
  <c r="L170" i="1"/>
  <c r="M170" i="1" s="1"/>
  <c r="I171" i="1" s="1"/>
  <c r="AQ170" i="1"/>
  <c r="AR170" i="1"/>
  <c r="V176" i="3"/>
  <c r="J176" i="3"/>
  <c r="V170" i="1"/>
  <c r="O171" i="1" s="1"/>
  <c r="Y171" i="1" l="1"/>
  <c r="K171" i="1" s="1"/>
  <c r="AF171" i="1"/>
  <c r="U171" i="1"/>
  <c r="Z171" i="1"/>
  <c r="R171" i="1" s="1"/>
  <c r="G174" i="7"/>
  <c r="P176" i="3"/>
  <c r="Z176" i="3"/>
  <c r="X177" i="3"/>
  <c r="E175" i="7"/>
  <c r="N177" i="3"/>
  <c r="P171" i="1"/>
  <c r="Y176" i="3"/>
  <c r="O176" i="3"/>
  <c r="F174" i="7"/>
  <c r="Q176" i="3" l="1"/>
  <c r="K174" i="7" s="1"/>
  <c r="AB171" i="1"/>
  <c r="J171" i="1"/>
  <c r="Q171" i="1"/>
  <c r="AE171" i="1"/>
  <c r="H175" i="7"/>
  <c r="J174" i="7"/>
  <c r="BL170" i="1"/>
  <c r="BN170" i="1" s="1"/>
  <c r="BC171" i="1" s="1"/>
  <c r="I174" i="7"/>
  <c r="AU170" i="1"/>
  <c r="AW170" i="1" s="1"/>
  <c r="AK171" i="1" s="1"/>
  <c r="AA171" i="1"/>
  <c r="S176" i="3" l="1"/>
  <c r="BM171" i="1"/>
  <c r="BG171" i="1"/>
  <c r="BK171" i="1" s="1"/>
  <c r="BE171" i="1"/>
  <c r="AD171" i="1" s="1"/>
  <c r="BF171" i="1"/>
  <c r="AT171" i="1" s="1"/>
  <c r="BD171" i="1"/>
  <c r="F177" i="3"/>
  <c r="AN171" i="1"/>
  <c r="AC171" i="1" s="1"/>
  <c r="AL171" i="1"/>
  <c r="AV171" i="1"/>
  <c r="AO171" i="1"/>
  <c r="AS171" i="1" s="1"/>
  <c r="E177" i="3"/>
  <c r="AP171" i="1"/>
  <c r="BJ171" i="1" s="1"/>
  <c r="AM171" i="1"/>
  <c r="S171" i="1" s="1"/>
  <c r="AI171" i="1"/>
  <c r="L171" i="1" l="1"/>
  <c r="M171" i="1" s="1"/>
  <c r="I172" i="1" s="1"/>
  <c r="AQ171" i="1"/>
  <c r="AR171" i="1"/>
  <c r="BI171" i="1"/>
  <c r="BH171" i="1"/>
  <c r="T171" i="1"/>
  <c r="V171" i="1" s="1"/>
  <c r="O172" i="1" s="1"/>
  <c r="V177" i="3"/>
  <c r="J177" i="3"/>
  <c r="U177" i="3"/>
  <c r="I177" i="3"/>
  <c r="AG171" i="1"/>
  <c r="X172" i="1" s="1"/>
  <c r="U172" i="1" l="1"/>
  <c r="P177" i="3"/>
  <c r="G175" i="7"/>
  <c r="Z177" i="3"/>
  <c r="P172" i="1"/>
  <c r="D178" i="3"/>
  <c r="H178" i="3" s="1"/>
  <c r="AF172" i="1"/>
  <c r="Y172" i="1"/>
  <c r="Z172" i="1"/>
  <c r="R172" i="1" s="1"/>
  <c r="O177" i="3"/>
  <c r="Q177" i="3" s="1"/>
  <c r="F175" i="7"/>
  <c r="Y177" i="3"/>
  <c r="X178" i="3" l="1"/>
  <c r="N178" i="3"/>
  <c r="E176" i="7"/>
  <c r="K175" i="7"/>
  <c r="S177" i="3"/>
  <c r="AB172" i="1"/>
  <c r="AA172" i="1"/>
  <c r="K172" i="1"/>
  <c r="Q172" i="1"/>
  <c r="J172" i="1"/>
  <c r="I175" i="7"/>
  <c r="AU171" i="1"/>
  <c r="AW171" i="1" s="1"/>
  <c r="AK172" i="1" s="1"/>
  <c r="J175" i="7"/>
  <c r="BL171" i="1"/>
  <c r="BN171" i="1" s="1"/>
  <c r="BC172" i="1" s="1"/>
  <c r="BE172" i="1" l="1"/>
  <c r="AD172" i="1" s="1"/>
  <c r="BF172" i="1"/>
  <c r="AT172" i="1" s="1"/>
  <c r="F178" i="3"/>
  <c r="BD172" i="1"/>
  <c r="BG172" i="1"/>
  <c r="BK172" i="1" s="1"/>
  <c r="BM172" i="1"/>
  <c r="AE172" i="1"/>
  <c r="H176" i="7"/>
  <c r="AO172" i="1"/>
  <c r="AS172" i="1" s="1"/>
  <c r="E178" i="3"/>
  <c r="AN172" i="1"/>
  <c r="AC172" i="1" s="1"/>
  <c r="AM172" i="1"/>
  <c r="S172" i="1" s="1"/>
  <c r="AP172" i="1"/>
  <c r="BJ172" i="1" s="1"/>
  <c r="AV172" i="1"/>
  <c r="AL172" i="1"/>
  <c r="AI172" i="1"/>
  <c r="AR172" i="1" l="1"/>
  <c r="L172" i="1"/>
  <c r="M172" i="1" s="1"/>
  <c r="I173" i="1" s="1"/>
  <c r="AQ172" i="1"/>
  <c r="AG172" i="1"/>
  <c r="X173" i="1" s="1"/>
  <c r="T172" i="1"/>
  <c r="V172" i="1" s="1"/>
  <c r="O173" i="1" s="1"/>
  <c r="BH172" i="1"/>
  <c r="BI172" i="1"/>
  <c r="V178" i="3"/>
  <c r="J178" i="3"/>
  <c r="U178" i="3"/>
  <c r="I178" i="3"/>
  <c r="D179" i="3" l="1"/>
  <c r="Y173" i="1"/>
  <c r="AF173" i="1"/>
  <c r="Z173" i="1"/>
  <c r="R173" i="1" s="1"/>
  <c r="G176" i="7"/>
  <c r="P178" i="3"/>
  <c r="Z178" i="3"/>
  <c r="P173" i="1"/>
  <c r="U173" i="1"/>
  <c r="F176" i="7"/>
  <c r="Y178" i="3"/>
  <c r="O178" i="3"/>
  <c r="Q178" i="3" l="1"/>
  <c r="K173" i="1"/>
  <c r="AB173" i="1"/>
  <c r="AA173" i="1"/>
  <c r="Q173" i="1"/>
  <c r="J173" i="1"/>
  <c r="J176" i="7"/>
  <c r="BL172" i="1"/>
  <c r="BN172" i="1" s="1"/>
  <c r="BC173" i="1" s="1"/>
  <c r="H179" i="3"/>
  <c r="AC47" i="3"/>
  <c r="I176" i="7"/>
  <c r="AU172" i="1"/>
  <c r="AW172" i="1" s="1"/>
  <c r="AK173" i="1" s="1"/>
  <c r="K176" i="7"/>
  <c r="S178" i="3"/>
  <c r="BD173" i="1" l="1"/>
  <c r="BF173" i="1"/>
  <c r="AT173" i="1" s="1"/>
  <c r="BM173" i="1"/>
  <c r="BG173" i="1"/>
  <c r="BK173" i="1" s="1"/>
  <c r="BE173" i="1"/>
  <c r="AD173" i="1" s="1"/>
  <c r="F179" i="3"/>
  <c r="AO173" i="1"/>
  <c r="AS173" i="1" s="1"/>
  <c r="AL173" i="1"/>
  <c r="AV173" i="1"/>
  <c r="E179" i="3"/>
  <c r="AN173" i="1"/>
  <c r="AC173" i="1" s="1"/>
  <c r="AP173" i="1"/>
  <c r="BJ173" i="1" s="1"/>
  <c r="AM173" i="1"/>
  <c r="S173" i="1" s="1"/>
  <c r="AI173" i="1"/>
  <c r="N179" i="3"/>
  <c r="X179" i="3"/>
  <c r="E177" i="7"/>
  <c r="AF47" i="3"/>
  <c r="O45" i="7" s="1"/>
  <c r="V179" i="3" l="1"/>
  <c r="J179" i="3"/>
  <c r="AE47" i="3"/>
  <c r="U179" i="3"/>
  <c r="I179" i="3"/>
  <c r="AD47" i="3"/>
  <c r="AE173" i="1"/>
  <c r="AG173" i="1" s="1"/>
  <c r="X174" i="1" s="1"/>
  <c r="H177" i="7"/>
  <c r="AI47" i="3"/>
  <c r="R45" i="7" s="1"/>
  <c r="L173" i="1"/>
  <c r="M173" i="1" s="1"/>
  <c r="I174" i="1" s="1"/>
  <c r="AR173" i="1"/>
  <c r="AQ173" i="1"/>
  <c r="T173" i="1"/>
  <c r="V173" i="1" s="1"/>
  <c r="O174" i="1" s="1"/>
  <c r="BH173" i="1"/>
  <c r="BI173" i="1"/>
  <c r="Z174" i="1" l="1"/>
  <c r="R174" i="1" s="1"/>
  <c r="Y174" i="1"/>
  <c r="D180" i="3"/>
  <c r="AF174" i="1"/>
  <c r="U174" i="1"/>
  <c r="P174" i="1"/>
  <c r="Z179" i="3"/>
  <c r="P179" i="3"/>
  <c r="G177" i="7"/>
  <c r="AH47" i="3"/>
  <c r="Q45" i="7" s="1"/>
  <c r="F177" i="7"/>
  <c r="Y179" i="3"/>
  <c r="O179" i="3"/>
  <c r="AG47" i="3"/>
  <c r="P45" i="7" s="1"/>
  <c r="Q179" i="3" l="1"/>
  <c r="K177" i="7" s="1"/>
  <c r="S179" i="3"/>
  <c r="Q174" i="1"/>
  <c r="J174" i="1"/>
  <c r="I177" i="7"/>
  <c r="AU173" i="1"/>
  <c r="AW173" i="1" s="1"/>
  <c r="AK174" i="1" s="1"/>
  <c r="AJ47" i="3"/>
  <c r="S45" i="7" s="1"/>
  <c r="AB174" i="1"/>
  <c r="K174" i="1"/>
  <c r="AA174" i="1"/>
  <c r="J177" i="7"/>
  <c r="BL173" i="1"/>
  <c r="BN173" i="1" s="1"/>
  <c r="BC174" i="1" s="1"/>
  <c r="AK47" i="3"/>
  <c r="T45" i="7" s="1"/>
  <c r="H180" i="3"/>
  <c r="AL47" i="3" l="1"/>
  <c r="U45" i="7" s="1"/>
  <c r="E178" i="7"/>
  <c r="X180" i="3"/>
  <c r="N180" i="3"/>
  <c r="AL174" i="1"/>
  <c r="E180" i="3"/>
  <c r="AO174" i="1"/>
  <c r="AS174" i="1" s="1"/>
  <c r="AM174" i="1"/>
  <c r="S174" i="1" s="1"/>
  <c r="AN174" i="1"/>
  <c r="AC174" i="1" s="1"/>
  <c r="AP174" i="1"/>
  <c r="BJ174" i="1" s="1"/>
  <c r="AV174" i="1"/>
  <c r="AI174" i="1"/>
  <c r="BE174" i="1"/>
  <c r="AD174" i="1" s="1"/>
  <c r="BF174" i="1"/>
  <c r="AT174" i="1" s="1"/>
  <c r="F180" i="3"/>
  <c r="BD174" i="1"/>
  <c r="BG174" i="1"/>
  <c r="BK174" i="1" s="1"/>
  <c r="BM174" i="1"/>
  <c r="U180" i="3" l="1"/>
  <c r="I180" i="3"/>
  <c r="H178" i="7"/>
  <c r="AE174" i="1"/>
  <c r="AG174" i="1" s="1"/>
  <c r="X175" i="1" s="1"/>
  <c r="BI174" i="1"/>
  <c r="BH174" i="1"/>
  <c r="T174" i="1"/>
  <c r="V174" i="1" s="1"/>
  <c r="O175" i="1" s="1"/>
  <c r="V180" i="3"/>
  <c r="J180" i="3"/>
  <c r="AR174" i="1"/>
  <c r="L174" i="1"/>
  <c r="M174" i="1" s="1"/>
  <c r="I175" i="1" s="1"/>
  <c r="AQ174" i="1"/>
  <c r="Z175" i="1" l="1"/>
  <c r="R175" i="1" s="1"/>
  <c r="D181" i="3"/>
  <c r="AF175" i="1"/>
  <c r="Y175" i="1"/>
  <c r="F178" i="7"/>
  <c r="Y180" i="3"/>
  <c r="O180" i="3"/>
  <c r="U175" i="1"/>
  <c r="Z180" i="3"/>
  <c r="G178" i="7"/>
  <c r="P180" i="3"/>
  <c r="P175" i="1"/>
  <c r="J178" i="7" l="1"/>
  <c r="BL174" i="1"/>
  <c r="BN174" i="1" s="1"/>
  <c r="BC175" i="1" s="1"/>
  <c r="Q180" i="3"/>
  <c r="H181" i="3"/>
  <c r="Q175" i="1"/>
  <c r="J175" i="1"/>
  <c r="I178" i="7"/>
  <c r="AU174" i="1"/>
  <c r="AW174" i="1" s="1"/>
  <c r="AK175" i="1" s="1"/>
  <c r="AA175" i="1"/>
  <c r="K175" i="1"/>
  <c r="AB175" i="1"/>
  <c r="K178" i="7" l="1"/>
  <c r="S180" i="3"/>
  <c r="AV175" i="1"/>
  <c r="AN175" i="1"/>
  <c r="AC175" i="1" s="1"/>
  <c r="E181" i="3"/>
  <c r="AL175" i="1"/>
  <c r="AM175" i="1"/>
  <c r="S175" i="1" s="1"/>
  <c r="AO175" i="1"/>
  <c r="AS175" i="1" s="1"/>
  <c r="AP175" i="1"/>
  <c r="BJ175" i="1" s="1"/>
  <c r="AI175" i="1"/>
  <c r="BD175" i="1"/>
  <c r="BE175" i="1"/>
  <c r="AD175" i="1" s="1"/>
  <c r="BF175" i="1"/>
  <c r="AT175" i="1" s="1"/>
  <c r="BM175" i="1"/>
  <c r="F181" i="3"/>
  <c r="BG175" i="1"/>
  <c r="BK175" i="1" s="1"/>
  <c r="N181" i="3"/>
  <c r="X181" i="3"/>
  <c r="E179" i="7"/>
  <c r="H179" i="7" l="1"/>
  <c r="AE175" i="1"/>
  <c r="AG175" i="1" s="1"/>
  <c r="X176" i="1" s="1"/>
  <c r="T175" i="1"/>
  <c r="V175" i="1" s="1"/>
  <c r="O176" i="1" s="1"/>
  <c r="BH175" i="1"/>
  <c r="BI175" i="1"/>
  <c r="AR175" i="1"/>
  <c r="AQ175" i="1"/>
  <c r="L175" i="1"/>
  <c r="M175" i="1" s="1"/>
  <c r="I176" i="1" s="1"/>
  <c r="U181" i="3"/>
  <c r="I181" i="3"/>
  <c r="V181" i="3"/>
  <c r="J181" i="3"/>
  <c r="Z176" i="1" l="1"/>
  <c r="R176" i="1" s="1"/>
  <c r="Y176" i="1"/>
  <c r="D182" i="3"/>
  <c r="AF176" i="1"/>
  <c r="P176" i="1"/>
  <c r="O181" i="3"/>
  <c r="Y181" i="3"/>
  <c r="F179" i="7"/>
  <c r="U176" i="1"/>
  <c r="Z181" i="3"/>
  <c r="P181" i="3"/>
  <c r="G179" i="7"/>
  <c r="H182" i="3" l="1"/>
  <c r="Q176" i="1"/>
  <c r="J176" i="1"/>
  <c r="J179" i="7"/>
  <c r="BL175" i="1"/>
  <c r="BN175" i="1" s="1"/>
  <c r="BC176" i="1" s="1"/>
  <c r="I179" i="7"/>
  <c r="AU175" i="1"/>
  <c r="AW175" i="1" s="1"/>
  <c r="AK176" i="1" s="1"/>
  <c r="K176" i="1"/>
  <c r="AA176" i="1"/>
  <c r="AB176" i="1"/>
  <c r="Q181" i="3"/>
  <c r="S181" i="3" l="1"/>
  <c r="K179" i="7"/>
  <c r="BF176" i="1"/>
  <c r="AT176" i="1" s="1"/>
  <c r="F182" i="3"/>
  <c r="BD176" i="1"/>
  <c r="BG176" i="1"/>
  <c r="BK176" i="1" s="1"/>
  <c r="BM176" i="1"/>
  <c r="BE176" i="1"/>
  <c r="AD176" i="1" s="1"/>
  <c r="AO176" i="1"/>
  <c r="AS176" i="1" s="1"/>
  <c r="AV176" i="1"/>
  <c r="AN176" i="1"/>
  <c r="AC176" i="1" s="1"/>
  <c r="AM176" i="1"/>
  <c r="S176" i="1" s="1"/>
  <c r="AP176" i="1"/>
  <c r="BJ176" i="1" s="1"/>
  <c r="AL176" i="1"/>
  <c r="E182" i="3"/>
  <c r="AI176" i="1"/>
  <c r="N182" i="3"/>
  <c r="X182" i="3"/>
  <c r="E180" i="7"/>
  <c r="AR176" i="1" l="1"/>
  <c r="L176" i="1"/>
  <c r="M176" i="1" s="1"/>
  <c r="I177" i="1" s="1"/>
  <c r="AQ176" i="1"/>
  <c r="AE176" i="1"/>
  <c r="AG176" i="1" s="1"/>
  <c r="X177" i="1" s="1"/>
  <c r="H180" i="7"/>
  <c r="V182" i="3"/>
  <c r="J182" i="3"/>
  <c r="U182" i="3"/>
  <c r="I182" i="3"/>
  <c r="BI176" i="1"/>
  <c r="T176" i="1"/>
  <c r="V176" i="1" s="1"/>
  <c r="O177" i="1" s="1"/>
  <c r="BH176" i="1"/>
  <c r="U177" i="1" l="1"/>
  <c r="G180" i="7"/>
  <c r="P182" i="3"/>
  <c r="Z182" i="3"/>
  <c r="O182" i="3"/>
  <c r="F180" i="7"/>
  <c r="Y182" i="3"/>
  <c r="P177" i="1"/>
  <c r="Y177" i="1"/>
  <c r="D183" i="3"/>
  <c r="AF177" i="1"/>
  <c r="Z177" i="1"/>
  <c r="R177" i="1" s="1"/>
  <c r="H183" i="3" l="1"/>
  <c r="Q182" i="3"/>
  <c r="J177" i="1"/>
  <c r="Q177" i="1"/>
  <c r="K177" i="1"/>
  <c r="AB177" i="1"/>
  <c r="AA177" i="1"/>
  <c r="AU176" i="1"/>
  <c r="AW176" i="1" s="1"/>
  <c r="AK177" i="1" s="1"/>
  <c r="I180" i="7"/>
  <c r="BL176" i="1"/>
  <c r="BN176" i="1" s="1"/>
  <c r="BC177" i="1" s="1"/>
  <c r="J180" i="7"/>
  <c r="S182" i="3" l="1"/>
  <c r="K180" i="7"/>
  <c r="E183" i="3"/>
  <c r="AL177" i="1"/>
  <c r="AM177" i="1"/>
  <c r="S177" i="1" s="1"/>
  <c r="AO177" i="1"/>
  <c r="AS177" i="1" s="1"/>
  <c r="AN177" i="1"/>
  <c r="AC177" i="1" s="1"/>
  <c r="AV177" i="1"/>
  <c r="AP177" i="1"/>
  <c r="BJ177" i="1" s="1"/>
  <c r="AI177" i="1"/>
  <c r="BE177" i="1"/>
  <c r="AD177" i="1" s="1"/>
  <c r="BD177" i="1"/>
  <c r="F183" i="3"/>
  <c r="BM177" i="1"/>
  <c r="BG177" i="1"/>
  <c r="BK177" i="1" s="1"/>
  <c r="BF177" i="1"/>
  <c r="AT177" i="1" s="1"/>
  <c r="X183" i="3"/>
  <c r="E181" i="7"/>
  <c r="N183" i="3"/>
  <c r="T177" i="1" l="1"/>
  <c r="BI177" i="1"/>
  <c r="BH177" i="1"/>
  <c r="H181" i="7"/>
  <c r="AE177" i="1"/>
  <c r="AG177" i="1" s="1"/>
  <c r="X178" i="1" s="1"/>
  <c r="AR177" i="1"/>
  <c r="AQ177" i="1"/>
  <c r="L177" i="1"/>
  <c r="M177" i="1" s="1"/>
  <c r="I178" i="1" s="1"/>
  <c r="V177" i="1"/>
  <c r="O178" i="1" s="1"/>
  <c r="V183" i="3"/>
  <c r="J183" i="3"/>
  <c r="U183" i="3"/>
  <c r="I183" i="3"/>
  <c r="U178" i="1" l="1"/>
  <c r="Z183" i="3"/>
  <c r="P183" i="3"/>
  <c r="G181" i="7"/>
  <c r="P178" i="1"/>
  <c r="Y183" i="3"/>
  <c r="O183" i="3"/>
  <c r="F181" i="7"/>
  <c r="D184" i="3"/>
  <c r="AF178" i="1"/>
  <c r="Z178" i="1"/>
  <c r="R178" i="1" s="1"/>
  <c r="Y178" i="1"/>
  <c r="AB178" i="1" l="1"/>
  <c r="K178" i="1"/>
  <c r="AA178" i="1"/>
  <c r="Q183" i="3"/>
  <c r="Q178" i="1"/>
  <c r="J178" i="1"/>
  <c r="BL177" i="1"/>
  <c r="BN177" i="1" s="1"/>
  <c r="BC178" i="1" s="1"/>
  <c r="J181" i="7"/>
  <c r="H184" i="3"/>
  <c r="AU177" i="1"/>
  <c r="AW177" i="1" s="1"/>
  <c r="AK178" i="1" s="1"/>
  <c r="I181" i="7"/>
  <c r="BD178" i="1" l="1"/>
  <c r="BG178" i="1"/>
  <c r="BK178" i="1" s="1"/>
  <c r="BM178" i="1"/>
  <c r="BE178" i="1"/>
  <c r="AD178" i="1" s="1"/>
  <c r="BF178" i="1"/>
  <c r="AT178" i="1" s="1"/>
  <c r="F184" i="3"/>
  <c r="S183" i="3"/>
  <c r="K181" i="7"/>
  <c r="N184" i="3"/>
  <c r="X184" i="3"/>
  <c r="E182" i="7"/>
  <c r="AO178" i="1"/>
  <c r="AS178" i="1" s="1"/>
  <c r="AV178" i="1"/>
  <c r="AN178" i="1"/>
  <c r="AC178" i="1" s="1"/>
  <c r="E184" i="3"/>
  <c r="AP178" i="1"/>
  <c r="BJ178" i="1" s="1"/>
  <c r="AM178" i="1"/>
  <c r="S178" i="1" s="1"/>
  <c r="AL178" i="1"/>
  <c r="AI178" i="1"/>
  <c r="AE178" i="1" l="1"/>
  <c r="AG178" i="1" s="1"/>
  <c r="X179" i="1" s="1"/>
  <c r="H182" i="7"/>
  <c r="U184" i="3"/>
  <c r="I184" i="3"/>
  <c r="V184" i="3"/>
  <c r="J184" i="3"/>
  <c r="AR178" i="1"/>
  <c r="L178" i="1"/>
  <c r="M178" i="1" s="1"/>
  <c r="I179" i="1" s="1"/>
  <c r="AQ178" i="1"/>
  <c r="BH178" i="1"/>
  <c r="BI178" i="1"/>
  <c r="T178" i="1"/>
  <c r="V178" i="1" s="1"/>
  <c r="O179" i="1" s="1"/>
  <c r="U179" i="1" l="1"/>
  <c r="P179" i="1"/>
  <c r="Y179" i="1"/>
  <c r="D185" i="3"/>
  <c r="H185" i="3" s="1"/>
  <c r="AF179" i="1"/>
  <c r="Z179" i="1"/>
  <c r="R179" i="1" s="1"/>
  <c r="P184" i="3"/>
  <c r="G182" i="7"/>
  <c r="Z184" i="3"/>
  <c r="Y184" i="3"/>
  <c r="F182" i="7"/>
  <c r="O184" i="3"/>
  <c r="Q184" i="3" s="1"/>
  <c r="J179" i="1" l="1"/>
  <c r="Q179" i="1"/>
  <c r="K182" i="7"/>
  <c r="S184" i="3"/>
  <c r="BL178" i="1"/>
  <c r="BN178" i="1" s="1"/>
  <c r="BC179" i="1" s="1"/>
  <c r="J182" i="7"/>
  <c r="E183" i="7"/>
  <c r="N185" i="3"/>
  <c r="X185" i="3"/>
  <c r="I182" i="7"/>
  <c r="AU178" i="1"/>
  <c r="AW178" i="1" s="1"/>
  <c r="AK179" i="1" s="1"/>
  <c r="K179" i="1"/>
  <c r="AB179" i="1"/>
  <c r="AA179" i="1"/>
  <c r="AE179" i="1" l="1"/>
  <c r="H183" i="7"/>
  <c r="BE179" i="1"/>
  <c r="AD179" i="1" s="1"/>
  <c r="BF179" i="1"/>
  <c r="AT179" i="1" s="1"/>
  <c r="BD179" i="1"/>
  <c r="F185" i="3"/>
  <c r="BM179" i="1"/>
  <c r="BG179" i="1"/>
  <c r="BK179" i="1" s="1"/>
  <c r="E185" i="3"/>
  <c r="AP179" i="1"/>
  <c r="BJ179" i="1" s="1"/>
  <c r="AM179" i="1"/>
  <c r="S179" i="1" s="1"/>
  <c r="AO179" i="1"/>
  <c r="AS179" i="1" s="1"/>
  <c r="AN179" i="1"/>
  <c r="AC179" i="1" s="1"/>
  <c r="AL179" i="1"/>
  <c r="AV179" i="1"/>
  <c r="AI179" i="1"/>
  <c r="AG179" i="1" l="1"/>
  <c r="X180" i="1" s="1"/>
  <c r="D186" i="3" s="1"/>
  <c r="H186" i="3" s="1"/>
  <c r="V185" i="3"/>
  <c r="J185" i="3"/>
  <c r="AR179" i="1"/>
  <c r="AQ179" i="1"/>
  <c r="L179" i="1"/>
  <c r="M179" i="1" s="1"/>
  <c r="I180" i="1" s="1"/>
  <c r="U185" i="3"/>
  <c r="I185" i="3"/>
  <c r="BI179" i="1"/>
  <c r="T179" i="1"/>
  <c r="V179" i="1" s="1"/>
  <c r="O180" i="1" s="1"/>
  <c r="BH179" i="1"/>
  <c r="AF180" i="1" l="1"/>
  <c r="Y180" i="1"/>
  <c r="K180" i="1" s="1"/>
  <c r="U180" i="1"/>
  <c r="Z180" i="1"/>
  <c r="R180" i="1" s="1"/>
  <c r="P180" i="1"/>
  <c r="N186" i="3"/>
  <c r="E184" i="7"/>
  <c r="X186" i="3"/>
  <c r="F183" i="7"/>
  <c r="Y185" i="3"/>
  <c r="O185" i="3"/>
  <c r="Z185" i="3"/>
  <c r="G183" i="7"/>
  <c r="P185" i="3"/>
  <c r="Q185" i="3" l="1"/>
  <c r="K183" i="7" s="1"/>
  <c r="AA180" i="1"/>
  <c r="AE180" i="1"/>
  <c r="H184" i="7"/>
  <c r="J180" i="1"/>
  <c r="Q180" i="1"/>
  <c r="S185" i="3"/>
  <c r="I183" i="7"/>
  <c r="AU179" i="1"/>
  <c r="AW179" i="1" s="1"/>
  <c r="AK180" i="1" s="1"/>
  <c r="J183" i="7"/>
  <c r="BL179" i="1"/>
  <c r="BN179" i="1" s="1"/>
  <c r="BC180" i="1" s="1"/>
  <c r="AB180" i="1"/>
  <c r="BG180" i="1" l="1"/>
  <c r="BK180" i="1" s="1"/>
  <c r="BM180" i="1"/>
  <c r="BE180" i="1"/>
  <c r="AD180" i="1" s="1"/>
  <c r="BF180" i="1"/>
  <c r="AT180" i="1" s="1"/>
  <c r="F186" i="3"/>
  <c r="BD180" i="1"/>
  <c r="AN180" i="1"/>
  <c r="AC180" i="1" s="1"/>
  <c r="AG180" i="1" s="1"/>
  <c r="X181" i="1" s="1"/>
  <c r="AM180" i="1"/>
  <c r="S180" i="1" s="1"/>
  <c r="AP180" i="1"/>
  <c r="BJ180" i="1" s="1"/>
  <c r="AL180" i="1"/>
  <c r="AV180" i="1"/>
  <c r="AO180" i="1"/>
  <c r="AS180" i="1" s="1"/>
  <c r="E186" i="3"/>
  <c r="AI180" i="1"/>
  <c r="AF181" i="1" l="1"/>
  <c r="D187" i="3"/>
  <c r="H187" i="3" s="1"/>
  <c r="BI180" i="1"/>
  <c r="BH180" i="1"/>
  <c r="T180" i="1"/>
  <c r="V180" i="1" s="1"/>
  <c r="O181" i="1" s="1"/>
  <c r="AR180" i="1"/>
  <c r="L180" i="1"/>
  <c r="M180" i="1" s="1"/>
  <c r="I181" i="1" s="1"/>
  <c r="AQ180" i="1"/>
  <c r="V186" i="3"/>
  <c r="J186" i="3"/>
  <c r="U186" i="3"/>
  <c r="I186" i="3"/>
  <c r="U181" i="1" l="1"/>
  <c r="Z181" i="1"/>
  <c r="R181" i="1" s="1"/>
  <c r="P186" i="3"/>
  <c r="Z186" i="3"/>
  <c r="G184" i="7"/>
  <c r="Y186" i="3"/>
  <c r="O186" i="3"/>
  <c r="F184" i="7"/>
  <c r="P181" i="1"/>
  <c r="E185" i="7"/>
  <c r="N187" i="3"/>
  <c r="X187" i="3"/>
  <c r="Y181" i="1"/>
  <c r="Q186" i="3" l="1"/>
  <c r="K184" i="7" s="1"/>
  <c r="AE181" i="1"/>
  <c r="H185" i="7"/>
  <c r="I184" i="7"/>
  <c r="AU180" i="1"/>
  <c r="AW180" i="1" s="1"/>
  <c r="AK181" i="1" s="1"/>
  <c r="J181" i="1"/>
  <c r="Q181" i="1"/>
  <c r="J184" i="7"/>
  <c r="BL180" i="1"/>
  <c r="BN180" i="1" s="1"/>
  <c r="BC181" i="1" s="1"/>
  <c r="AA181" i="1"/>
  <c r="K181" i="1"/>
  <c r="AB181" i="1"/>
  <c r="S186" i="3"/>
  <c r="AM181" i="1" l="1"/>
  <c r="S181" i="1" s="1"/>
  <c r="AP181" i="1"/>
  <c r="BJ181" i="1" s="1"/>
  <c r="AL181" i="1"/>
  <c r="AV181" i="1"/>
  <c r="AO181" i="1"/>
  <c r="AS181" i="1" s="1"/>
  <c r="E187" i="3"/>
  <c r="AN181" i="1"/>
  <c r="AC181" i="1" s="1"/>
  <c r="AI181" i="1"/>
  <c r="BF181" i="1"/>
  <c r="AT181" i="1" s="1"/>
  <c r="BD181" i="1"/>
  <c r="BE181" i="1"/>
  <c r="AD181" i="1" s="1"/>
  <c r="F187" i="3"/>
  <c r="BM181" i="1"/>
  <c r="BG181" i="1"/>
  <c r="BK181" i="1" s="1"/>
  <c r="AG181" i="1" l="1"/>
  <c r="X182" i="1" s="1"/>
  <c r="AF182" i="1" s="1"/>
  <c r="U187" i="3"/>
  <c r="I187" i="3"/>
  <c r="AR181" i="1"/>
  <c r="AQ181" i="1"/>
  <c r="L181" i="1"/>
  <c r="M181" i="1" s="1"/>
  <c r="I182" i="1" s="1"/>
  <c r="V187" i="3"/>
  <c r="J187" i="3"/>
  <c r="BI181" i="1"/>
  <c r="T181" i="1"/>
  <c r="V181" i="1" s="1"/>
  <c r="O182" i="1" s="1"/>
  <c r="BH181" i="1"/>
  <c r="D188" i="3" l="1"/>
  <c r="H188" i="3" s="1"/>
  <c r="X188" i="3" s="1"/>
  <c r="P182" i="1"/>
  <c r="F185" i="7"/>
  <c r="Y187" i="3"/>
  <c r="O187" i="3"/>
  <c r="U182" i="1"/>
  <c r="Z182" i="1"/>
  <c r="R182" i="1" s="1"/>
  <c r="P187" i="3"/>
  <c r="G185" i="7"/>
  <c r="Z187" i="3"/>
  <c r="Y182" i="1"/>
  <c r="N188" i="3" l="1"/>
  <c r="E186" i="7"/>
  <c r="I185" i="7"/>
  <c r="AU181" i="1"/>
  <c r="AW181" i="1" s="1"/>
  <c r="AK182" i="1" s="1"/>
  <c r="BL181" i="1"/>
  <c r="BN181" i="1" s="1"/>
  <c r="BC182" i="1" s="1"/>
  <c r="J185" i="7"/>
  <c r="AE182" i="1"/>
  <c r="H186" i="7"/>
  <c r="J182" i="1"/>
  <c r="Q182" i="1"/>
  <c r="AB182" i="1"/>
  <c r="K182" i="1"/>
  <c r="AA182" i="1"/>
  <c r="Q187" i="3"/>
  <c r="BG182" i="1" l="1"/>
  <c r="BK182" i="1" s="1"/>
  <c r="BM182" i="1"/>
  <c r="BE182" i="1"/>
  <c r="AD182" i="1" s="1"/>
  <c r="BF182" i="1"/>
  <c r="AT182" i="1" s="1"/>
  <c r="F188" i="3"/>
  <c r="BD182" i="1"/>
  <c r="K185" i="7"/>
  <c r="S187" i="3"/>
  <c r="AL182" i="1"/>
  <c r="AV182" i="1"/>
  <c r="AO182" i="1"/>
  <c r="AS182" i="1" s="1"/>
  <c r="AM182" i="1"/>
  <c r="S182" i="1" s="1"/>
  <c r="AN182" i="1"/>
  <c r="AC182" i="1" s="1"/>
  <c r="AP182" i="1"/>
  <c r="BJ182" i="1" s="1"/>
  <c r="E188" i="3"/>
  <c r="AI182" i="1"/>
  <c r="AG182" i="1" l="1"/>
  <c r="X183" i="1" s="1"/>
  <c r="D189" i="3" s="1"/>
  <c r="H189" i="3" s="1"/>
  <c r="AR182" i="1"/>
  <c r="L182" i="1"/>
  <c r="M182" i="1" s="1"/>
  <c r="I183" i="1" s="1"/>
  <c r="Y183" i="1" s="1"/>
  <c r="AQ182" i="1"/>
  <c r="BI182" i="1"/>
  <c r="BH182" i="1"/>
  <c r="T182" i="1"/>
  <c r="V182" i="1" s="1"/>
  <c r="O183" i="1" s="1"/>
  <c r="AF183" i="1"/>
  <c r="U188" i="3"/>
  <c r="I188" i="3"/>
  <c r="V188" i="3"/>
  <c r="J188" i="3"/>
  <c r="U183" i="1" l="1"/>
  <c r="Z183" i="1"/>
  <c r="R183" i="1" s="1"/>
  <c r="K183" i="1"/>
  <c r="P183" i="1"/>
  <c r="F186" i="7"/>
  <c r="Y188" i="3"/>
  <c r="O188" i="3"/>
  <c r="G186" i="7"/>
  <c r="P188" i="3"/>
  <c r="Z188" i="3"/>
  <c r="E187" i="7"/>
  <c r="N189" i="3"/>
  <c r="X189" i="3"/>
  <c r="Q188" i="3" l="1"/>
  <c r="S188" i="3" s="1"/>
  <c r="J183" i="1"/>
  <c r="Q183" i="1"/>
  <c r="AA183" i="1"/>
  <c r="K186" i="7"/>
  <c r="AE183" i="1"/>
  <c r="H187" i="7"/>
  <c r="J186" i="7"/>
  <c r="BL182" i="1"/>
  <c r="BN182" i="1" s="1"/>
  <c r="BC183" i="1" s="1"/>
  <c r="I186" i="7"/>
  <c r="AU182" i="1"/>
  <c r="AW182" i="1" s="1"/>
  <c r="AK183" i="1" s="1"/>
  <c r="AB183" i="1"/>
  <c r="AM183" i="1" l="1"/>
  <c r="S183" i="1" s="1"/>
  <c r="AO183" i="1"/>
  <c r="AS183" i="1" s="1"/>
  <c r="AP183" i="1"/>
  <c r="BJ183" i="1" s="1"/>
  <c r="AV183" i="1"/>
  <c r="AN183" i="1"/>
  <c r="AC183" i="1" s="1"/>
  <c r="E189" i="3"/>
  <c r="AL183" i="1"/>
  <c r="AI183" i="1"/>
  <c r="BE183" i="1"/>
  <c r="AD183" i="1" s="1"/>
  <c r="BF183" i="1"/>
  <c r="AT183" i="1" s="1"/>
  <c r="BM183" i="1"/>
  <c r="BG183" i="1"/>
  <c r="BK183" i="1" s="1"/>
  <c r="F189" i="3"/>
  <c r="BD183" i="1"/>
  <c r="T183" i="1" l="1"/>
  <c r="V183" i="1" s="1"/>
  <c r="O184" i="1" s="1"/>
  <c r="BI183" i="1"/>
  <c r="BH183" i="1"/>
  <c r="L183" i="1"/>
  <c r="M183" i="1" s="1"/>
  <c r="I184" i="1" s="1"/>
  <c r="AR183" i="1"/>
  <c r="AQ183" i="1"/>
  <c r="V189" i="3"/>
  <c r="J189" i="3"/>
  <c r="U189" i="3"/>
  <c r="I189" i="3"/>
  <c r="AG183" i="1"/>
  <c r="X184" i="1" s="1"/>
  <c r="U184" i="1" l="1"/>
  <c r="G187" i="7"/>
  <c r="Z189" i="3"/>
  <c r="P189" i="3"/>
  <c r="O189" i="3"/>
  <c r="F187" i="7"/>
  <c r="Y189" i="3"/>
  <c r="Z184" i="1"/>
  <c r="R184" i="1" s="1"/>
  <c r="AF184" i="1"/>
  <c r="Y184" i="1"/>
  <c r="D190" i="3"/>
  <c r="H190" i="3" s="1"/>
  <c r="P184" i="1"/>
  <c r="Q189" i="3" l="1"/>
  <c r="S189" i="3" s="1"/>
  <c r="Q184" i="1"/>
  <c r="J184" i="1"/>
  <c r="I187" i="7"/>
  <c r="AU183" i="1"/>
  <c r="AW183" i="1" s="1"/>
  <c r="AK184" i="1" s="1"/>
  <c r="J187" i="7"/>
  <c r="BL183" i="1"/>
  <c r="BN183" i="1" s="1"/>
  <c r="BC184" i="1" s="1"/>
  <c r="K187" i="7"/>
  <c r="N190" i="3"/>
  <c r="X190" i="3"/>
  <c r="E188" i="7"/>
  <c r="AA184" i="1"/>
  <c r="AB184" i="1"/>
  <c r="K184" i="1"/>
  <c r="H188" i="7" l="1"/>
  <c r="AE184" i="1"/>
  <c r="BG184" i="1"/>
  <c r="BK184" i="1" s="1"/>
  <c r="BM184" i="1"/>
  <c r="BE184" i="1"/>
  <c r="AD184" i="1" s="1"/>
  <c r="BF184" i="1"/>
  <c r="AT184" i="1" s="1"/>
  <c r="F190" i="3"/>
  <c r="BD184" i="1"/>
  <c r="AP184" i="1"/>
  <c r="BJ184" i="1" s="1"/>
  <c r="AM184" i="1"/>
  <c r="S184" i="1" s="1"/>
  <c r="AN184" i="1"/>
  <c r="AC184" i="1" s="1"/>
  <c r="AL184" i="1"/>
  <c r="AO184" i="1"/>
  <c r="AS184" i="1" s="1"/>
  <c r="AV184" i="1"/>
  <c r="E190" i="3"/>
  <c r="AI184" i="1"/>
  <c r="AG184" i="1" l="1"/>
  <c r="X185" i="1" s="1"/>
  <c r="D191" i="3" s="1"/>
  <c r="V190" i="3"/>
  <c r="J190" i="3"/>
  <c r="U190" i="3"/>
  <c r="I190" i="3"/>
  <c r="AR184" i="1"/>
  <c r="L184" i="1"/>
  <c r="M184" i="1" s="1"/>
  <c r="I185" i="1" s="1"/>
  <c r="AQ184" i="1"/>
  <c r="BI184" i="1"/>
  <c r="BH184" i="1"/>
  <c r="T184" i="1"/>
  <c r="V184" i="1" s="1"/>
  <c r="O185" i="1" s="1"/>
  <c r="AF185" i="1" l="1"/>
  <c r="U185" i="1"/>
  <c r="Z185" i="1"/>
  <c r="R185" i="1" s="1"/>
  <c r="P185" i="1"/>
  <c r="Y185" i="1"/>
  <c r="G188" i="7"/>
  <c r="Z190" i="3"/>
  <c r="P190" i="3"/>
  <c r="Y190" i="3"/>
  <c r="O190" i="3"/>
  <c r="F188" i="7"/>
  <c r="H191" i="3"/>
  <c r="AC48" i="3"/>
  <c r="Q190" i="3" l="1"/>
  <c r="N191" i="3"/>
  <c r="X191" i="3"/>
  <c r="E189" i="7"/>
  <c r="AF48" i="3"/>
  <c r="O46" i="7" s="1"/>
  <c r="I188" i="7"/>
  <c r="AU184" i="1"/>
  <c r="AW184" i="1" s="1"/>
  <c r="AK185" i="1" s="1"/>
  <c r="Q185" i="1"/>
  <c r="J185" i="1"/>
  <c r="AA185" i="1"/>
  <c r="K185" i="1"/>
  <c r="AB185" i="1"/>
  <c r="K188" i="7"/>
  <c r="S190" i="3"/>
  <c r="J188" i="7"/>
  <c r="BL184" i="1"/>
  <c r="BN184" i="1" s="1"/>
  <c r="BC185" i="1" s="1"/>
  <c r="BM185" i="1" l="1"/>
  <c r="BG185" i="1"/>
  <c r="BK185" i="1" s="1"/>
  <c r="F191" i="3"/>
  <c r="BF185" i="1"/>
  <c r="AT185" i="1" s="1"/>
  <c r="BE185" i="1"/>
  <c r="AD185" i="1" s="1"/>
  <c r="BD185" i="1"/>
  <c r="E191" i="3"/>
  <c r="AL185" i="1"/>
  <c r="AM185" i="1"/>
  <c r="S185" i="1" s="1"/>
  <c r="AO185" i="1"/>
  <c r="AS185" i="1" s="1"/>
  <c r="AN185" i="1"/>
  <c r="AC185" i="1" s="1"/>
  <c r="AV185" i="1"/>
  <c r="AP185" i="1"/>
  <c r="BJ185" i="1" s="1"/>
  <c r="AI185" i="1"/>
  <c r="AE185" i="1"/>
  <c r="H189" i="7"/>
  <c r="AI48" i="3"/>
  <c r="R46" i="7" s="1"/>
  <c r="AG185" i="1" l="1"/>
  <c r="X186" i="1" s="1"/>
  <c r="D192" i="3" s="1"/>
  <c r="AR185" i="1"/>
  <c r="AQ185" i="1"/>
  <c r="L185" i="1"/>
  <c r="M185" i="1" s="1"/>
  <c r="I186" i="1" s="1"/>
  <c r="U191" i="3"/>
  <c r="I191" i="3"/>
  <c r="AD48" i="3"/>
  <c r="T185" i="1"/>
  <c r="V185" i="1" s="1"/>
  <c r="O186" i="1" s="1"/>
  <c r="BI185" i="1"/>
  <c r="BH185" i="1"/>
  <c r="V191" i="3"/>
  <c r="J191" i="3"/>
  <c r="AE48" i="3"/>
  <c r="Z186" i="1" l="1"/>
  <c r="R186" i="1" s="1"/>
  <c r="Y186" i="1"/>
  <c r="AF186" i="1"/>
  <c r="Y191" i="3"/>
  <c r="O191" i="3"/>
  <c r="F189" i="7"/>
  <c r="AG48" i="3"/>
  <c r="P46" i="7" s="1"/>
  <c r="Z191" i="3"/>
  <c r="P191" i="3"/>
  <c r="G189" i="7"/>
  <c r="AH48" i="3"/>
  <c r="Q46" i="7" s="1"/>
  <c r="H192" i="3"/>
  <c r="U186" i="1"/>
  <c r="P186" i="1"/>
  <c r="AB186" i="1" l="1"/>
  <c r="AA186" i="1"/>
  <c r="K186" i="1"/>
  <c r="N192" i="3"/>
  <c r="E190" i="7"/>
  <c r="X192" i="3"/>
  <c r="Q186" i="1"/>
  <c r="J186" i="1"/>
  <c r="BL185" i="1"/>
  <c r="BN185" i="1" s="1"/>
  <c r="BC186" i="1" s="1"/>
  <c r="J189" i="7"/>
  <c r="AK48" i="3"/>
  <c r="T46" i="7" s="1"/>
  <c r="Q191" i="3"/>
  <c r="I189" i="7"/>
  <c r="AU185" i="1"/>
  <c r="AW185" i="1" s="1"/>
  <c r="AK186" i="1" s="1"/>
  <c r="AJ48" i="3"/>
  <c r="S46" i="7" s="1"/>
  <c r="AO186" i="1" l="1"/>
  <c r="AS186" i="1" s="1"/>
  <c r="AV186" i="1"/>
  <c r="AN186" i="1"/>
  <c r="AC186" i="1" s="1"/>
  <c r="E192" i="3"/>
  <c r="AL186" i="1"/>
  <c r="AP186" i="1"/>
  <c r="BJ186" i="1" s="1"/>
  <c r="AM186" i="1"/>
  <c r="S186" i="1" s="1"/>
  <c r="AI186" i="1"/>
  <c r="BE186" i="1"/>
  <c r="AD186" i="1" s="1"/>
  <c r="BF186" i="1"/>
  <c r="AT186" i="1" s="1"/>
  <c r="F192" i="3"/>
  <c r="BM186" i="1"/>
  <c r="BG186" i="1"/>
  <c r="BK186" i="1" s="1"/>
  <c r="BD186" i="1"/>
  <c r="AE186" i="1"/>
  <c r="H190" i="7"/>
  <c r="K189" i="7"/>
  <c r="S191" i="3"/>
  <c r="AL48" i="3"/>
  <c r="U46" i="7" s="1"/>
  <c r="AG186" i="1" l="1"/>
  <c r="X187" i="1" s="1"/>
  <c r="V192" i="3"/>
  <c r="J192" i="3"/>
  <c r="U192" i="3"/>
  <c r="I192" i="3"/>
  <c r="BI186" i="1"/>
  <c r="BH186" i="1"/>
  <c r="T186" i="1"/>
  <c r="V186" i="1" s="1"/>
  <c r="O187" i="1" s="1"/>
  <c r="L186" i="1"/>
  <c r="M186" i="1" s="1"/>
  <c r="I187" i="1" s="1"/>
  <c r="AQ186" i="1"/>
  <c r="AR186" i="1"/>
  <c r="U187" i="1" l="1"/>
  <c r="Y187" i="1"/>
  <c r="D193" i="3"/>
  <c r="Z187" i="1"/>
  <c r="R187" i="1" s="1"/>
  <c r="AF187" i="1"/>
  <c r="Y192" i="3"/>
  <c r="F190" i="7"/>
  <c r="O192" i="3"/>
  <c r="P187" i="1"/>
  <c r="Z192" i="3"/>
  <c r="G190" i="7"/>
  <c r="P192" i="3"/>
  <c r="Q192" i="3" l="1"/>
  <c r="K190" i="7" s="1"/>
  <c r="S192" i="3"/>
  <c r="H193" i="3"/>
  <c r="J187" i="1"/>
  <c r="Q187" i="1"/>
  <c r="K187" i="1"/>
  <c r="AB187" i="1"/>
  <c r="AA187" i="1"/>
  <c r="BL186" i="1"/>
  <c r="BN186" i="1" s="1"/>
  <c r="BC187" i="1" s="1"/>
  <c r="J190" i="7"/>
  <c r="AU186" i="1"/>
  <c r="AW186" i="1" s="1"/>
  <c r="AK187" i="1" s="1"/>
  <c r="I190" i="7"/>
  <c r="AN187" i="1" l="1"/>
  <c r="AC187" i="1" s="1"/>
  <c r="AV187" i="1"/>
  <c r="AM187" i="1"/>
  <c r="S187" i="1" s="1"/>
  <c r="AO187" i="1"/>
  <c r="AS187" i="1" s="1"/>
  <c r="AP187" i="1"/>
  <c r="BJ187" i="1" s="1"/>
  <c r="E193" i="3"/>
  <c r="AL187" i="1"/>
  <c r="AI187" i="1"/>
  <c r="BM187" i="1"/>
  <c r="BG187" i="1"/>
  <c r="BK187" i="1" s="1"/>
  <c r="BE187" i="1"/>
  <c r="AD187" i="1" s="1"/>
  <c r="BF187" i="1"/>
  <c r="AT187" i="1" s="1"/>
  <c r="BD187" i="1"/>
  <c r="F193" i="3"/>
  <c r="X193" i="3"/>
  <c r="E191" i="7"/>
  <c r="N193" i="3"/>
  <c r="V193" i="3" l="1"/>
  <c r="J193" i="3"/>
  <c r="AR187" i="1"/>
  <c r="AQ187" i="1"/>
  <c r="L187" i="1"/>
  <c r="M187" i="1" s="1"/>
  <c r="I188" i="1" s="1"/>
  <c r="U193" i="3"/>
  <c r="I193" i="3"/>
  <c r="AE187" i="1"/>
  <c r="AG187" i="1" s="1"/>
  <c r="X188" i="1" s="1"/>
  <c r="H191" i="7"/>
  <c r="BH187" i="1"/>
  <c r="T187" i="1"/>
  <c r="V187" i="1" s="1"/>
  <c r="O188" i="1" s="1"/>
  <c r="BI187" i="1"/>
  <c r="Z188" i="1" l="1"/>
  <c r="R188" i="1" s="1"/>
  <c r="Y188" i="1"/>
  <c r="AF188" i="1"/>
  <c r="D194" i="3"/>
  <c r="U188" i="1"/>
  <c r="P188" i="1"/>
  <c r="Z193" i="3"/>
  <c r="G191" i="7"/>
  <c r="P193" i="3"/>
  <c r="Y193" i="3"/>
  <c r="F191" i="7"/>
  <c r="O193" i="3"/>
  <c r="Q193" i="3" l="1"/>
  <c r="S193" i="3" s="1"/>
  <c r="I191" i="7"/>
  <c r="AU187" i="1"/>
  <c r="AW187" i="1" s="1"/>
  <c r="AK188" i="1" s="1"/>
  <c r="BL187" i="1"/>
  <c r="BN187" i="1" s="1"/>
  <c r="BC188" i="1" s="1"/>
  <c r="J191" i="7"/>
  <c r="Q188" i="1"/>
  <c r="J188" i="1"/>
  <c r="H194" i="3"/>
  <c r="K191" i="7"/>
  <c r="K188" i="1"/>
  <c r="AA188" i="1"/>
  <c r="AB188" i="1"/>
  <c r="BG188" i="1" l="1"/>
  <c r="BK188" i="1" s="1"/>
  <c r="BM188" i="1"/>
  <c r="BE188" i="1"/>
  <c r="AD188" i="1" s="1"/>
  <c r="BD188" i="1"/>
  <c r="BF188" i="1"/>
  <c r="AT188" i="1" s="1"/>
  <c r="F194" i="3"/>
  <c r="N194" i="3"/>
  <c r="E192" i="7"/>
  <c r="X194" i="3"/>
  <c r="AP188" i="1"/>
  <c r="BJ188" i="1" s="1"/>
  <c r="AL188" i="1"/>
  <c r="AV188" i="1"/>
  <c r="E194" i="3"/>
  <c r="AN188" i="1"/>
  <c r="AC188" i="1" s="1"/>
  <c r="AM188" i="1"/>
  <c r="S188" i="1" s="1"/>
  <c r="AO188" i="1"/>
  <c r="AS188" i="1" s="1"/>
  <c r="AI188" i="1"/>
  <c r="AR188" i="1" l="1"/>
  <c r="AQ188" i="1"/>
  <c r="L188" i="1"/>
  <c r="M188" i="1" s="1"/>
  <c r="I189" i="1" s="1"/>
  <c r="V194" i="3"/>
  <c r="J194" i="3"/>
  <c r="H192" i="7"/>
  <c r="AE188" i="1"/>
  <c r="T188" i="1"/>
  <c r="V188" i="1" s="1"/>
  <c r="O189" i="1" s="1"/>
  <c r="BI188" i="1"/>
  <c r="BH188" i="1"/>
  <c r="AG188" i="1"/>
  <c r="X189" i="1" s="1"/>
  <c r="U194" i="3"/>
  <c r="I194" i="3"/>
  <c r="D195" i="3" l="1"/>
  <c r="Y189" i="1"/>
  <c r="AF189" i="1"/>
  <c r="Z189" i="1"/>
  <c r="R189" i="1" s="1"/>
  <c r="O194" i="3"/>
  <c r="Y194" i="3"/>
  <c r="F192" i="7"/>
  <c r="P189" i="1"/>
  <c r="Z194" i="3"/>
  <c r="P194" i="3"/>
  <c r="G192" i="7"/>
  <c r="U189" i="1"/>
  <c r="Q194" i="3" l="1"/>
  <c r="S194" i="3" s="1"/>
  <c r="J189" i="1"/>
  <c r="Q189" i="1"/>
  <c r="BL188" i="1"/>
  <c r="BN188" i="1" s="1"/>
  <c r="BC189" i="1" s="1"/>
  <c r="J192" i="7"/>
  <c r="K192" i="7"/>
  <c r="H195" i="3"/>
  <c r="AU188" i="1"/>
  <c r="AW188" i="1" s="1"/>
  <c r="AK189" i="1" s="1"/>
  <c r="I192" i="7"/>
  <c r="K189" i="1"/>
  <c r="AB189" i="1"/>
  <c r="AA189" i="1"/>
  <c r="BG189" i="1" l="1"/>
  <c r="BK189" i="1" s="1"/>
  <c r="BE189" i="1"/>
  <c r="AD189" i="1" s="1"/>
  <c r="F195" i="3"/>
  <c r="BM189" i="1"/>
  <c r="BF189" i="1"/>
  <c r="AT189" i="1" s="1"/>
  <c r="BD189" i="1"/>
  <c r="AL189" i="1"/>
  <c r="AV189" i="1"/>
  <c r="AO189" i="1"/>
  <c r="AS189" i="1" s="1"/>
  <c r="E195" i="3"/>
  <c r="AM189" i="1"/>
  <c r="S189" i="1" s="1"/>
  <c r="AP189" i="1"/>
  <c r="BJ189" i="1" s="1"/>
  <c r="AN189" i="1"/>
  <c r="AC189" i="1" s="1"/>
  <c r="AI189" i="1"/>
  <c r="N195" i="3"/>
  <c r="E193" i="7"/>
  <c r="X195" i="3"/>
  <c r="BH189" i="1" l="1"/>
  <c r="T189" i="1"/>
  <c r="V189" i="1" s="1"/>
  <c r="O190" i="1" s="1"/>
  <c r="BI189" i="1"/>
  <c r="V195" i="3"/>
  <c r="J195" i="3"/>
  <c r="AR189" i="1"/>
  <c r="AQ189" i="1"/>
  <c r="L189" i="1"/>
  <c r="M189" i="1" s="1"/>
  <c r="I190" i="1" s="1"/>
  <c r="H193" i="7"/>
  <c r="AE189" i="1"/>
  <c r="AG189" i="1" s="1"/>
  <c r="X190" i="1" s="1"/>
  <c r="U195" i="3"/>
  <c r="I195" i="3"/>
  <c r="Z190" i="1" l="1"/>
  <c r="R190" i="1" s="1"/>
  <c r="Y190" i="1"/>
  <c r="D196" i="3"/>
  <c r="AF190" i="1"/>
  <c r="U190" i="1"/>
  <c r="F193" i="7"/>
  <c r="Y195" i="3"/>
  <c r="O195" i="3"/>
  <c r="G193" i="7"/>
  <c r="Z195" i="3"/>
  <c r="P195" i="3"/>
  <c r="P190" i="1"/>
  <c r="Q195" i="3" l="1"/>
  <c r="K193" i="7" s="1"/>
  <c r="H196" i="3"/>
  <c r="J193" i="7"/>
  <c r="BL189" i="1"/>
  <c r="BN189" i="1" s="1"/>
  <c r="BC190" i="1" s="1"/>
  <c r="I193" i="7"/>
  <c r="AU189" i="1"/>
  <c r="AW189" i="1" s="1"/>
  <c r="AK190" i="1" s="1"/>
  <c r="AB190" i="1"/>
  <c r="K190" i="1"/>
  <c r="AA190" i="1"/>
  <c r="Q190" i="1"/>
  <c r="J190" i="1"/>
  <c r="S195" i="3" l="1"/>
  <c r="BF190" i="1"/>
  <c r="AT190" i="1" s="1"/>
  <c r="F196" i="3"/>
  <c r="BM190" i="1"/>
  <c r="BG190" i="1"/>
  <c r="BK190" i="1" s="1"/>
  <c r="BE190" i="1"/>
  <c r="AD190" i="1" s="1"/>
  <c r="BD190" i="1"/>
  <c r="E194" i="7"/>
  <c r="X196" i="3"/>
  <c r="N196" i="3"/>
  <c r="AL190" i="1"/>
  <c r="E196" i="3"/>
  <c r="AO190" i="1"/>
  <c r="AS190" i="1" s="1"/>
  <c r="AV190" i="1"/>
  <c r="AN190" i="1"/>
  <c r="AC190" i="1" s="1"/>
  <c r="AP190" i="1"/>
  <c r="BJ190" i="1" s="1"/>
  <c r="AM190" i="1"/>
  <c r="S190" i="1" s="1"/>
  <c r="AI190" i="1"/>
  <c r="T190" i="1" l="1"/>
  <c r="BH190" i="1"/>
  <c r="BI190" i="1"/>
  <c r="U196" i="3"/>
  <c r="I196" i="3"/>
  <c r="V196" i="3"/>
  <c r="J196" i="3"/>
  <c r="AR190" i="1"/>
  <c r="AQ190" i="1"/>
  <c r="L190" i="1"/>
  <c r="M190" i="1" s="1"/>
  <c r="I191" i="1" s="1"/>
  <c r="AE190" i="1"/>
  <c r="AG190" i="1" s="1"/>
  <c r="X191" i="1" s="1"/>
  <c r="H194" i="7"/>
  <c r="V190" i="1"/>
  <c r="O191" i="1" s="1"/>
  <c r="P191" i="1" l="1"/>
  <c r="F194" i="7"/>
  <c r="Y196" i="3"/>
  <c r="O196" i="3"/>
  <c r="U191" i="1"/>
  <c r="D197" i="3"/>
  <c r="H197" i="3" s="1"/>
  <c r="Z191" i="1"/>
  <c r="R191" i="1" s="1"/>
  <c r="Y191" i="1"/>
  <c r="AF191" i="1"/>
  <c r="P196" i="3"/>
  <c r="Z196" i="3"/>
  <c r="G194" i="7"/>
  <c r="Q196" i="3" l="1"/>
  <c r="Q191" i="1"/>
  <c r="J191" i="1"/>
  <c r="K194" i="7"/>
  <c r="S196" i="3"/>
  <c r="J194" i="7"/>
  <c r="BL190" i="1"/>
  <c r="BN190" i="1" s="1"/>
  <c r="BC191" i="1" s="1"/>
  <c r="AB191" i="1"/>
  <c r="K191" i="1"/>
  <c r="AA191" i="1"/>
  <c r="I194" i="7"/>
  <c r="AU190" i="1"/>
  <c r="AW190" i="1" s="1"/>
  <c r="AK191" i="1" s="1"/>
  <c r="N197" i="3"/>
  <c r="X197" i="3"/>
  <c r="E195" i="7"/>
  <c r="BD191" i="1" l="1"/>
  <c r="BE191" i="1"/>
  <c r="AD191" i="1" s="1"/>
  <c r="BM191" i="1"/>
  <c r="BG191" i="1"/>
  <c r="BK191" i="1" s="1"/>
  <c r="BF191" i="1"/>
  <c r="AT191" i="1" s="1"/>
  <c r="F197" i="3"/>
  <c r="AM191" i="1"/>
  <c r="S191" i="1" s="1"/>
  <c r="AO191" i="1"/>
  <c r="AS191" i="1" s="1"/>
  <c r="AP191" i="1"/>
  <c r="BJ191" i="1" s="1"/>
  <c r="AN191" i="1"/>
  <c r="AC191" i="1" s="1"/>
  <c r="AV191" i="1"/>
  <c r="AL191" i="1"/>
  <c r="E197" i="3"/>
  <c r="AI191" i="1"/>
  <c r="AE191" i="1"/>
  <c r="H195" i="7"/>
  <c r="AG191" i="1" l="1"/>
  <c r="X192" i="1" s="1"/>
  <c r="AF192" i="1" s="1"/>
  <c r="U197" i="3"/>
  <c r="I197" i="3"/>
  <c r="V197" i="3"/>
  <c r="J197" i="3"/>
  <c r="AQ191" i="1"/>
  <c r="AR191" i="1"/>
  <c r="L191" i="1"/>
  <c r="M191" i="1" s="1"/>
  <c r="I192" i="1" s="1"/>
  <c r="BH191" i="1"/>
  <c r="T191" i="1"/>
  <c r="V191" i="1" s="1"/>
  <c r="O192" i="1" s="1"/>
  <c r="BI191" i="1"/>
  <c r="D198" i="3" l="1"/>
  <c r="H198" i="3" s="1"/>
  <c r="E196" i="7" s="1"/>
  <c r="U192" i="1"/>
  <c r="Z192" i="1"/>
  <c r="R192" i="1" s="1"/>
  <c r="P197" i="3"/>
  <c r="G195" i="7"/>
  <c r="Z197" i="3"/>
  <c r="P192" i="1"/>
  <c r="Y197" i="3"/>
  <c r="O197" i="3"/>
  <c r="F195" i="7"/>
  <c r="Y192" i="1"/>
  <c r="X198" i="3" l="1"/>
  <c r="H196" i="7" s="1"/>
  <c r="Q197" i="3"/>
  <c r="N198" i="3"/>
  <c r="K195" i="7"/>
  <c r="S197" i="3"/>
  <c r="AU191" i="1"/>
  <c r="AW191" i="1" s="1"/>
  <c r="AK192" i="1" s="1"/>
  <c r="I195" i="7"/>
  <c r="Q192" i="1"/>
  <c r="J192" i="1"/>
  <c r="BL191" i="1"/>
  <c r="BN191" i="1" s="1"/>
  <c r="BC192" i="1" s="1"/>
  <c r="J195" i="7"/>
  <c r="AA192" i="1"/>
  <c r="K192" i="1"/>
  <c r="AB192" i="1"/>
  <c r="AE192" i="1" l="1"/>
  <c r="AO192" i="1"/>
  <c r="AS192" i="1" s="1"/>
  <c r="AV192" i="1"/>
  <c r="AL192" i="1"/>
  <c r="AM192" i="1"/>
  <c r="S192" i="1" s="1"/>
  <c r="AN192" i="1"/>
  <c r="AC192" i="1" s="1"/>
  <c r="AP192" i="1"/>
  <c r="BJ192" i="1" s="1"/>
  <c r="E198" i="3"/>
  <c r="AI192" i="1"/>
  <c r="BD192" i="1"/>
  <c r="F198" i="3"/>
  <c r="BF192" i="1"/>
  <c r="AT192" i="1" s="1"/>
  <c r="BM192" i="1"/>
  <c r="BG192" i="1"/>
  <c r="BK192" i="1" s="1"/>
  <c r="BE192" i="1"/>
  <c r="AD192" i="1" s="1"/>
  <c r="AG192" i="1" l="1"/>
  <c r="X193" i="1" s="1"/>
  <c r="AF193" i="1" s="1"/>
  <c r="AQ192" i="1"/>
  <c r="L192" i="1"/>
  <c r="M192" i="1" s="1"/>
  <c r="I193" i="1" s="1"/>
  <c r="AR192" i="1"/>
  <c r="T192" i="1"/>
  <c r="V192" i="1" s="1"/>
  <c r="O193" i="1" s="1"/>
  <c r="BH192" i="1"/>
  <c r="BI192" i="1"/>
  <c r="V198" i="3"/>
  <c r="J198" i="3"/>
  <c r="U198" i="3"/>
  <c r="I198" i="3"/>
  <c r="D199" i="3" l="1"/>
  <c r="H199" i="3" s="1"/>
  <c r="E197" i="7" s="1"/>
  <c r="P193" i="1"/>
  <c r="Y193" i="1"/>
  <c r="O198" i="3"/>
  <c r="Y198" i="3"/>
  <c r="F196" i="7"/>
  <c r="Z198" i="3"/>
  <c r="G196" i="7"/>
  <c r="P198" i="3"/>
  <c r="U193" i="1"/>
  <c r="Z193" i="1"/>
  <c r="R193" i="1" s="1"/>
  <c r="N199" i="3" l="1"/>
  <c r="X199" i="3"/>
  <c r="AE193" i="1" s="1"/>
  <c r="J196" i="7"/>
  <c r="BL192" i="1"/>
  <c r="BN192" i="1" s="1"/>
  <c r="BC193" i="1" s="1"/>
  <c r="AA193" i="1"/>
  <c r="K193" i="1"/>
  <c r="AB193" i="1"/>
  <c r="AU192" i="1"/>
  <c r="AW192" i="1" s="1"/>
  <c r="AK193" i="1" s="1"/>
  <c r="I196" i="7"/>
  <c r="J193" i="1"/>
  <c r="Q193" i="1"/>
  <c r="Q198" i="3"/>
  <c r="H197" i="7" l="1"/>
  <c r="S198" i="3"/>
  <c r="K196" i="7"/>
  <c r="E199" i="3"/>
  <c r="AL193" i="1"/>
  <c r="AV193" i="1"/>
  <c r="AN193" i="1"/>
  <c r="AC193" i="1" s="1"/>
  <c r="AO193" i="1"/>
  <c r="AS193" i="1" s="1"/>
  <c r="AM193" i="1"/>
  <c r="S193" i="1" s="1"/>
  <c r="AP193" i="1"/>
  <c r="BJ193" i="1" s="1"/>
  <c r="AI193" i="1"/>
  <c r="BD193" i="1"/>
  <c r="BE193" i="1"/>
  <c r="AD193" i="1" s="1"/>
  <c r="BM193" i="1"/>
  <c r="BF193" i="1"/>
  <c r="AT193" i="1" s="1"/>
  <c r="BG193" i="1"/>
  <c r="BK193" i="1" s="1"/>
  <c r="F199" i="3"/>
  <c r="AG193" i="1" l="1"/>
  <c r="X194" i="1" s="1"/>
  <c r="AF194" i="1" s="1"/>
  <c r="AQ193" i="1"/>
  <c r="AR193" i="1"/>
  <c r="L193" i="1"/>
  <c r="M193" i="1" s="1"/>
  <c r="I194" i="1" s="1"/>
  <c r="U199" i="3"/>
  <c r="I199" i="3"/>
  <c r="T193" i="1"/>
  <c r="V193" i="1" s="1"/>
  <c r="O194" i="1" s="1"/>
  <c r="BI193" i="1"/>
  <c r="BH193" i="1"/>
  <c r="V199" i="3"/>
  <c r="J199" i="3"/>
  <c r="D200" i="3" l="1"/>
  <c r="H200" i="3" s="1"/>
  <c r="X200" i="3" s="1"/>
  <c r="Y194" i="1"/>
  <c r="K194" i="1"/>
  <c r="U194" i="1"/>
  <c r="Z194" i="1"/>
  <c r="R194" i="1" s="1"/>
  <c r="G197" i="7"/>
  <c r="Z199" i="3"/>
  <c r="P199" i="3"/>
  <c r="O199" i="3"/>
  <c r="F197" i="7"/>
  <c r="Y199" i="3"/>
  <c r="P194" i="1"/>
  <c r="E198" i="7"/>
  <c r="N200" i="3"/>
  <c r="Q199" i="3" l="1"/>
  <c r="S199" i="3" s="1"/>
  <c r="AB194" i="1"/>
  <c r="Q194" i="1"/>
  <c r="J194" i="1"/>
  <c r="H198" i="7"/>
  <c r="AE194" i="1"/>
  <c r="I197" i="7"/>
  <c r="AU193" i="1"/>
  <c r="AW193" i="1" s="1"/>
  <c r="AK194" i="1" s="1"/>
  <c r="J197" i="7"/>
  <c r="BL193" i="1"/>
  <c r="BN193" i="1" s="1"/>
  <c r="BC194" i="1" s="1"/>
  <c r="AA194" i="1"/>
  <c r="K197" i="7" l="1"/>
  <c r="AN194" i="1"/>
  <c r="AC194" i="1" s="1"/>
  <c r="E200" i="3"/>
  <c r="AL194" i="1"/>
  <c r="AV194" i="1"/>
  <c r="AO194" i="1"/>
  <c r="AS194" i="1" s="1"/>
  <c r="AM194" i="1"/>
  <c r="S194" i="1" s="1"/>
  <c r="AP194" i="1"/>
  <c r="BJ194" i="1" s="1"/>
  <c r="AI194" i="1"/>
  <c r="BD194" i="1"/>
  <c r="F200" i="3"/>
  <c r="BF194" i="1"/>
  <c r="AT194" i="1" s="1"/>
  <c r="BM194" i="1"/>
  <c r="BG194" i="1"/>
  <c r="BK194" i="1" s="1"/>
  <c r="BE194" i="1"/>
  <c r="AD194" i="1" s="1"/>
  <c r="BI194" i="1" l="1"/>
  <c r="T194" i="1"/>
  <c r="V194" i="1" s="1"/>
  <c r="O195" i="1" s="1"/>
  <c r="BH194" i="1"/>
  <c r="L194" i="1"/>
  <c r="M194" i="1" s="1"/>
  <c r="I195" i="1" s="1"/>
  <c r="AR194" i="1"/>
  <c r="AQ194" i="1"/>
  <c r="U200" i="3"/>
  <c r="I200" i="3"/>
  <c r="V200" i="3"/>
  <c r="J200" i="3"/>
  <c r="AG194" i="1"/>
  <c r="X195" i="1" s="1"/>
  <c r="U195" i="1" l="1"/>
  <c r="Z200" i="3"/>
  <c r="P200" i="3"/>
  <c r="G198" i="7"/>
  <c r="Z195" i="1"/>
  <c r="R195" i="1" s="1"/>
  <c r="Y195" i="1"/>
  <c r="D201" i="3"/>
  <c r="H201" i="3" s="1"/>
  <c r="AF195" i="1"/>
  <c r="Y200" i="3"/>
  <c r="O200" i="3"/>
  <c r="F198" i="7"/>
  <c r="P195" i="1"/>
  <c r="K195" i="1" l="1"/>
  <c r="AB195" i="1"/>
  <c r="AA195" i="1"/>
  <c r="J198" i="7"/>
  <c r="BL194" i="1"/>
  <c r="BN194" i="1" s="1"/>
  <c r="BC195" i="1" s="1"/>
  <c r="AU194" i="1"/>
  <c r="AW194" i="1" s="1"/>
  <c r="AK195" i="1" s="1"/>
  <c r="I198" i="7"/>
  <c r="J195" i="1"/>
  <c r="Q195" i="1"/>
  <c r="Q200" i="3"/>
  <c r="N201" i="3"/>
  <c r="X201" i="3"/>
  <c r="E199" i="7"/>
  <c r="E201" i="3" l="1"/>
  <c r="AP195" i="1"/>
  <c r="BJ195" i="1" s="1"/>
  <c r="AL195" i="1"/>
  <c r="AM195" i="1"/>
  <c r="S195" i="1" s="1"/>
  <c r="AO195" i="1"/>
  <c r="AS195" i="1" s="1"/>
  <c r="AN195" i="1"/>
  <c r="AC195" i="1" s="1"/>
  <c r="AV195" i="1"/>
  <c r="AI195" i="1"/>
  <c r="S200" i="3"/>
  <c r="K198" i="7"/>
  <c r="AE195" i="1"/>
  <c r="H199" i="7"/>
  <c r="BE195" i="1"/>
  <c r="AD195" i="1" s="1"/>
  <c r="BF195" i="1"/>
  <c r="AT195" i="1" s="1"/>
  <c r="BD195" i="1"/>
  <c r="F201" i="3"/>
  <c r="BM195" i="1"/>
  <c r="BG195" i="1"/>
  <c r="BK195" i="1" s="1"/>
  <c r="AR195" i="1" l="1"/>
  <c r="AQ195" i="1"/>
  <c r="L195" i="1"/>
  <c r="M195" i="1" s="1"/>
  <c r="I196" i="1" s="1"/>
  <c r="BI195" i="1"/>
  <c r="T195" i="1"/>
  <c r="V195" i="1" s="1"/>
  <c r="O196" i="1" s="1"/>
  <c r="BH195" i="1"/>
  <c r="AG195" i="1"/>
  <c r="X196" i="1" s="1"/>
  <c r="V201" i="3"/>
  <c r="J201" i="3"/>
  <c r="U201" i="3"/>
  <c r="I201" i="3"/>
  <c r="Y196" i="1" l="1"/>
  <c r="D202" i="3"/>
  <c r="H202" i="3" s="1"/>
  <c r="Z196" i="1"/>
  <c r="R196" i="1" s="1"/>
  <c r="AF196" i="1"/>
  <c r="P196" i="1"/>
  <c r="Z201" i="3"/>
  <c r="P201" i="3"/>
  <c r="G199" i="7"/>
  <c r="Y201" i="3"/>
  <c r="F199" i="7"/>
  <c r="O201" i="3"/>
  <c r="Q201" i="3" s="1"/>
  <c r="U196" i="1"/>
  <c r="K199" i="7" l="1"/>
  <c r="S201" i="3"/>
  <c r="E200" i="7"/>
  <c r="X202" i="3"/>
  <c r="N202" i="3"/>
  <c r="Q196" i="1"/>
  <c r="J196" i="1"/>
  <c r="J199" i="7"/>
  <c r="BL195" i="1"/>
  <c r="BN195" i="1" s="1"/>
  <c r="BC196" i="1" s="1"/>
  <c r="I199" i="7"/>
  <c r="AU195" i="1"/>
  <c r="AW195" i="1" s="1"/>
  <c r="AK196" i="1" s="1"/>
  <c r="AB196" i="1"/>
  <c r="K196" i="1"/>
  <c r="AA196" i="1"/>
  <c r="AP196" i="1" l="1"/>
  <c r="BJ196" i="1" s="1"/>
  <c r="AL196" i="1"/>
  <c r="AV196" i="1"/>
  <c r="AO196" i="1"/>
  <c r="AS196" i="1" s="1"/>
  <c r="E202" i="3"/>
  <c r="AN196" i="1"/>
  <c r="AC196" i="1" s="1"/>
  <c r="AM196" i="1"/>
  <c r="S196" i="1" s="1"/>
  <c r="AI196" i="1"/>
  <c r="AE196" i="1"/>
  <c r="H200" i="7"/>
  <c r="BF196" i="1"/>
  <c r="AT196" i="1" s="1"/>
  <c r="F202" i="3"/>
  <c r="BD196" i="1"/>
  <c r="BG196" i="1"/>
  <c r="BK196" i="1" s="1"/>
  <c r="BM196" i="1"/>
  <c r="BE196" i="1"/>
  <c r="AD196" i="1" s="1"/>
  <c r="V202" i="3" l="1"/>
  <c r="J202" i="3"/>
  <c r="AG196" i="1"/>
  <c r="X197" i="1" s="1"/>
  <c r="AR196" i="1"/>
  <c r="L196" i="1"/>
  <c r="M196" i="1" s="1"/>
  <c r="I197" i="1" s="1"/>
  <c r="AQ196" i="1"/>
  <c r="BI196" i="1"/>
  <c r="T196" i="1"/>
  <c r="V196" i="1" s="1"/>
  <c r="O197" i="1" s="1"/>
  <c r="BH196" i="1"/>
  <c r="U202" i="3"/>
  <c r="I202" i="3"/>
  <c r="U197" i="1" l="1"/>
  <c r="Z197" i="1"/>
  <c r="R197" i="1" s="1"/>
  <c r="D203" i="3"/>
  <c r="Y197" i="1"/>
  <c r="AF197" i="1"/>
  <c r="P197" i="1"/>
  <c r="Z202" i="3"/>
  <c r="G200" i="7"/>
  <c r="P202" i="3"/>
  <c r="Y202" i="3"/>
  <c r="F200" i="7"/>
  <c r="O202" i="3"/>
  <c r="Q202" i="3" l="1"/>
  <c r="K200" i="7" s="1"/>
  <c r="BL196" i="1"/>
  <c r="BN196" i="1" s="1"/>
  <c r="BC197" i="1" s="1"/>
  <c r="J200" i="7"/>
  <c r="H203" i="3"/>
  <c r="AC49" i="3"/>
  <c r="AU196" i="1"/>
  <c r="AW196" i="1" s="1"/>
  <c r="AK197" i="1" s="1"/>
  <c r="I200" i="7"/>
  <c r="J197" i="1"/>
  <c r="Q197" i="1"/>
  <c r="AA197" i="1"/>
  <c r="K197" i="1"/>
  <c r="AB197" i="1"/>
  <c r="S202" i="3" l="1"/>
  <c r="E203" i="3"/>
  <c r="AN197" i="1"/>
  <c r="AC197" i="1" s="1"/>
  <c r="AM197" i="1"/>
  <c r="S197" i="1" s="1"/>
  <c r="AP197" i="1"/>
  <c r="BJ197" i="1" s="1"/>
  <c r="AL197" i="1"/>
  <c r="AV197" i="1"/>
  <c r="AO197" i="1"/>
  <c r="AS197" i="1" s="1"/>
  <c r="AI197" i="1"/>
  <c r="E201" i="7"/>
  <c r="N203" i="3"/>
  <c r="X203" i="3"/>
  <c r="AF49" i="3"/>
  <c r="O47" i="7" s="1"/>
  <c r="BE197" i="1"/>
  <c r="AD197" i="1" s="1"/>
  <c r="F203" i="3"/>
  <c r="BM197" i="1"/>
  <c r="BG197" i="1"/>
  <c r="BK197" i="1" s="1"/>
  <c r="BF197" i="1"/>
  <c r="AT197" i="1" s="1"/>
  <c r="BD197" i="1"/>
  <c r="BI197" i="1" l="1"/>
  <c r="BH197" i="1"/>
  <c r="T197" i="1"/>
  <c r="H201" i="7"/>
  <c r="AE197" i="1"/>
  <c r="AG197" i="1" s="1"/>
  <c r="X198" i="1" s="1"/>
  <c r="AI49" i="3"/>
  <c r="R47" i="7" s="1"/>
  <c r="V197" i="1"/>
  <c r="O198" i="1" s="1"/>
  <c r="V203" i="3"/>
  <c r="J203" i="3"/>
  <c r="AE49" i="3"/>
  <c r="AR197" i="1"/>
  <c r="AQ197" i="1"/>
  <c r="L197" i="1"/>
  <c r="M197" i="1" s="1"/>
  <c r="I198" i="1" s="1"/>
  <c r="U203" i="3"/>
  <c r="I203" i="3"/>
  <c r="AD49" i="3"/>
  <c r="D204" i="3" l="1"/>
  <c r="AF198" i="1"/>
  <c r="Z198" i="1"/>
  <c r="R198" i="1" s="1"/>
  <c r="Y198" i="1"/>
  <c r="P198" i="1"/>
  <c r="Z203" i="3"/>
  <c r="P203" i="3"/>
  <c r="G201" i="7"/>
  <c r="AH49" i="3"/>
  <c r="Q47" i="7" s="1"/>
  <c r="U198" i="1"/>
  <c r="F201" i="7"/>
  <c r="O203" i="3"/>
  <c r="Y203" i="3"/>
  <c r="AG49" i="3"/>
  <c r="P47" i="7" s="1"/>
  <c r="Q203" i="3" l="1"/>
  <c r="S203" i="3" s="1"/>
  <c r="Q198" i="1"/>
  <c r="J198" i="1"/>
  <c r="AU197" i="1"/>
  <c r="AW197" i="1" s="1"/>
  <c r="AK198" i="1" s="1"/>
  <c r="I201" i="7"/>
  <c r="AJ49" i="3"/>
  <c r="S47" i="7" s="1"/>
  <c r="J201" i="7"/>
  <c r="BL197" i="1"/>
  <c r="BN197" i="1" s="1"/>
  <c r="BC198" i="1" s="1"/>
  <c r="AK49" i="3"/>
  <c r="T47" i="7" s="1"/>
  <c r="K198" i="1"/>
  <c r="AA198" i="1"/>
  <c r="AB198" i="1"/>
  <c r="H204" i="3"/>
  <c r="K201" i="7" l="1"/>
  <c r="AL49" i="3"/>
  <c r="U47" i="7" s="1"/>
  <c r="BE198" i="1"/>
  <c r="AD198" i="1" s="1"/>
  <c r="BF198" i="1"/>
  <c r="AT198" i="1" s="1"/>
  <c r="F204" i="3"/>
  <c r="BD198" i="1"/>
  <c r="BG198" i="1"/>
  <c r="BK198" i="1" s="1"/>
  <c r="BM198" i="1"/>
  <c r="AO198" i="1"/>
  <c r="AS198" i="1" s="1"/>
  <c r="AM198" i="1"/>
  <c r="S198" i="1" s="1"/>
  <c r="AN198" i="1"/>
  <c r="AC198" i="1" s="1"/>
  <c r="AP198" i="1"/>
  <c r="BJ198" i="1" s="1"/>
  <c r="E204" i="3"/>
  <c r="AL198" i="1"/>
  <c r="AV198" i="1"/>
  <c r="AI198" i="1"/>
  <c r="E202" i="7"/>
  <c r="X204" i="3"/>
  <c r="N204" i="3"/>
  <c r="U204" i="3" l="1"/>
  <c r="I204" i="3"/>
  <c r="AR198" i="1"/>
  <c r="L198" i="1"/>
  <c r="M198" i="1" s="1"/>
  <c r="I199" i="1" s="1"/>
  <c r="AQ198" i="1"/>
  <c r="V204" i="3"/>
  <c r="J204" i="3"/>
  <c r="AE198" i="1"/>
  <c r="AG198" i="1" s="1"/>
  <c r="X199" i="1" s="1"/>
  <c r="H202" i="7"/>
  <c r="T198" i="1"/>
  <c r="V198" i="1" s="1"/>
  <c r="O199" i="1" s="1"/>
  <c r="BH198" i="1"/>
  <c r="BI198" i="1"/>
  <c r="Y199" i="1" l="1"/>
  <c r="D205" i="3"/>
  <c r="AF199" i="1"/>
  <c r="Z199" i="1"/>
  <c r="R199" i="1" s="1"/>
  <c r="U199" i="1"/>
  <c r="P199" i="1"/>
  <c r="F202" i="7"/>
  <c r="Y204" i="3"/>
  <c r="O204" i="3"/>
  <c r="Z204" i="3"/>
  <c r="G202" i="7"/>
  <c r="P204" i="3"/>
  <c r="AU198" i="1" l="1"/>
  <c r="AW198" i="1" s="1"/>
  <c r="AK199" i="1" s="1"/>
  <c r="I202" i="7"/>
  <c r="H205" i="3"/>
  <c r="J202" i="7"/>
  <c r="BL198" i="1"/>
  <c r="BN198" i="1" s="1"/>
  <c r="BC199" i="1" s="1"/>
  <c r="Q204" i="3"/>
  <c r="J199" i="1"/>
  <c r="Q199" i="1"/>
  <c r="AB199" i="1"/>
  <c r="AA199" i="1"/>
  <c r="K199" i="1"/>
  <c r="BG199" i="1" l="1"/>
  <c r="BK199" i="1" s="1"/>
  <c r="F205" i="3"/>
  <c r="BD199" i="1"/>
  <c r="BE199" i="1"/>
  <c r="AD199" i="1" s="1"/>
  <c r="BF199" i="1"/>
  <c r="AT199" i="1" s="1"/>
  <c r="BM199" i="1"/>
  <c r="K202" i="7"/>
  <c r="S204" i="3"/>
  <c r="E203" i="7"/>
  <c r="N205" i="3"/>
  <c r="X205" i="3"/>
  <c r="AM199" i="1"/>
  <c r="S199" i="1" s="1"/>
  <c r="AO199" i="1"/>
  <c r="AS199" i="1" s="1"/>
  <c r="AN199" i="1"/>
  <c r="AC199" i="1" s="1"/>
  <c r="AV199" i="1"/>
  <c r="AP199" i="1"/>
  <c r="BJ199" i="1" s="1"/>
  <c r="E205" i="3"/>
  <c r="AL199" i="1"/>
  <c r="AI199" i="1"/>
  <c r="U205" i="3" l="1"/>
  <c r="I205" i="3"/>
  <c r="AR199" i="1"/>
  <c r="AQ199" i="1"/>
  <c r="L199" i="1"/>
  <c r="M199" i="1" s="1"/>
  <c r="I200" i="1" s="1"/>
  <c r="AE199" i="1"/>
  <c r="AG199" i="1" s="1"/>
  <c r="X200" i="1" s="1"/>
  <c r="H203" i="7"/>
  <c r="BI199" i="1"/>
  <c r="BH199" i="1"/>
  <c r="T199" i="1"/>
  <c r="V199" i="1" s="1"/>
  <c r="O200" i="1" s="1"/>
  <c r="V205" i="3"/>
  <c r="J205" i="3"/>
  <c r="D206" i="3" l="1"/>
  <c r="AF200" i="1"/>
  <c r="Z200" i="1"/>
  <c r="R200" i="1" s="1"/>
  <c r="Y200" i="1"/>
  <c r="P200" i="1"/>
  <c r="F203" i="7"/>
  <c r="Y205" i="3"/>
  <c r="O205" i="3"/>
  <c r="U200" i="1"/>
  <c r="Z205" i="3"/>
  <c r="P205" i="3"/>
  <c r="G203" i="7"/>
  <c r="AB200" i="1" l="1"/>
  <c r="K200" i="1"/>
  <c r="AA200" i="1"/>
  <c r="I203" i="7"/>
  <c r="AU199" i="1"/>
  <c r="AW199" i="1" s="1"/>
  <c r="AK200" i="1" s="1"/>
  <c r="BL199" i="1"/>
  <c r="BN199" i="1" s="1"/>
  <c r="BC200" i="1" s="1"/>
  <c r="J203" i="7"/>
  <c r="Q205" i="3"/>
  <c r="Q200" i="1"/>
  <c r="J200" i="1"/>
  <c r="H206" i="3"/>
  <c r="BF200" i="1" l="1"/>
  <c r="AT200" i="1" s="1"/>
  <c r="F206" i="3"/>
  <c r="BD200" i="1"/>
  <c r="BG200" i="1"/>
  <c r="BK200" i="1" s="1"/>
  <c r="BM200" i="1"/>
  <c r="BE200" i="1"/>
  <c r="AD200" i="1" s="1"/>
  <c r="X206" i="3"/>
  <c r="E204" i="7"/>
  <c r="N206" i="3"/>
  <c r="K203" i="7"/>
  <c r="S205" i="3"/>
  <c r="AL200" i="1"/>
  <c r="AO200" i="1"/>
  <c r="AS200" i="1" s="1"/>
  <c r="AV200" i="1"/>
  <c r="AN200" i="1"/>
  <c r="AC200" i="1" s="1"/>
  <c r="E206" i="3"/>
  <c r="AP200" i="1"/>
  <c r="BJ200" i="1" s="1"/>
  <c r="AM200" i="1"/>
  <c r="S200" i="1" s="1"/>
  <c r="AI200" i="1"/>
  <c r="U206" i="3" l="1"/>
  <c r="I206" i="3"/>
  <c r="AE200" i="1"/>
  <c r="AG200" i="1" s="1"/>
  <c r="X201" i="1" s="1"/>
  <c r="H204" i="7"/>
  <c r="V206" i="3"/>
  <c r="J206" i="3"/>
  <c r="T200" i="1"/>
  <c r="V200" i="1" s="1"/>
  <c r="O201" i="1" s="1"/>
  <c r="BH200" i="1"/>
  <c r="BI200" i="1"/>
  <c r="AR200" i="1"/>
  <c r="L200" i="1"/>
  <c r="M200" i="1" s="1"/>
  <c r="I201" i="1" s="1"/>
  <c r="AQ200" i="1"/>
  <c r="U201" i="1" l="1"/>
  <c r="Y201" i="1"/>
  <c r="D207" i="3"/>
  <c r="AF201" i="1"/>
  <c r="Z201" i="1"/>
  <c r="R201" i="1" s="1"/>
  <c r="P206" i="3"/>
  <c r="G204" i="7"/>
  <c r="Z206" i="3"/>
  <c r="F204" i="7"/>
  <c r="Y206" i="3"/>
  <c r="O206" i="3"/>
  <c r="P201" i="1"/>
  <c r="Q206" i="3" l="1"/>
  <c r="K204" i="7" s="1"/>
  <c r="Q201" i="1"/>
  <c r="J201" i="1"/>
  <c r="I204" i="7"/>
  <c r="AU200" i="1"/>
  <c r="AW200" i="1" s="1"/>
  <c r="AK201" i="1" s="1"/>
  <c r="J204" i="7"/>
  <c r="BL200" i="1"/>
  <c r="BN200" i="1" s="1"/>
  <c r="BC201" i="1" s="1"/>
  <c r="H207" i="3"/>
  <c r="K201" i="1"/>
  <c r="AB201" i="1"/>
  <c r="AA201" i="1"/>
  <c r="S206" i="3"/>
  <c r="E207" i="3" l="1"/>
  <c r="AL201" i="1"/>
  <c r="AM201" i="1"/>
  <c r="S201" i="1" s="1"/>
  <c r="AO201" i="1"/>
  <c r="AS201" i="1" s="1"/>
  <c r="AN201" i="1"/>
  <c r="AC201" i="1" s="1"/>
  <c r="AV201" i="1"/>
  <c r="AP201" i="1"/>
  <c r="BJ201" i="1" s="1"/>
  <c r="AI201" i="1"/>
  <c r="BM201" i="1"/>
  <c r="BG201" i="1"/>
  <c r="BK201" i="1" s="1"/>
  <c r="BF201" i="1"/>
  <c r="AT201" i="1" s="1"/>
  <c r="BE201" i="1"/>
  <c r="AD201" i="1" s="1"/>
  <c r="BD201" i="1"/>
  <c r="F207" i="3"/>
  <c r="X207" i="3"/>
  <c r="E205" i="7"/>
  <c r="N207" i="3"/>
  <c r="BH201" i="1" l="1"/>
  <c r="T201" i="1"/>
  <c r="V201" i="1" s="1"/>
  <c r="O202" i="1" s="1"/>
  <c r="BI201" i="1"/>
  <c r="AR201" i="1"/>
  <c r="AQ201" i="1"/>
  <c r="L201" i="1"/>
  <c r="M201" i="1" s="1"/>
  <c r="I202" i="1" s="1"/>
  <c r="U207" i="3"/>
  <c r="I207" i="3"/>
  <c r="AE201" i="1"/>
  <c r="AG201" i="1" s="1"/>
  <c r="X202" i="1" s="1"/>
  <c r="H205" i="7"/>
  <c r="V207" i="3"/>
  <c r="J207" i="3"/>
  <c r="D208" i="3" l="1"/>
  <c r="AF202" i="1"/>
  <c r="Z202" i="1"/>
  <c r="R202" i="1" s="1"/>
  <c r="Y202" i="1"/>
  <c r="P202" i="1"/>
  <c r="G205" i="7"/>
  <c r="Z207" i="3"/>
  <c r="P207" i="3"/>
  <c r="F205" i="7"/>
  <c r="O207" i="3"/>
  <c r="Y207" i="3"/>
  <c r="U202" i="1"/>
  <c r="Q207" i="3" l="1"/>
  <c r="S207" i="3" s="1"/>
  <c r="J205" i="7"/>
  <c r="BL201" i="1"/>
  <c r="BN201" i="1" s="1"/>
  <c r="BC202" i="1" s="1"/>
  <c r="Q202" i="1"/>
  <c r="J202" i="1"/>
  <c r="I205" i="7"/>
  <c r="AU201" i="1"/>
  <c r="AW201" i="1" s="1"/>
  <c r="AK202" i="1" s="1"/>
  <c r="K202" i="1"/>
  <c r="AA202" i="1"/>
  <c r="AB202" i="1"/>
  <c r="H208" i="3"/>
  <c r="K205" i="7" l="1"/>
  <c r="BD202" i="1"/>
  <c r="BG202" i="1"/>
  <c r="BK202" i="1" s="1"/>
  <c r="BM202" i="1"/>
  <c r="BE202" i="1"/>
  <c r="AD202" i="1" s="1"/>
  <c r="BF202" i="1"/>
  <c r="AT202" i="1" s="1"/>
  <c r="F208" i="3"/>
  <c r="N208" i="3"/>
  <c r="X208" i="3"/>
  <c r="E206" i="7"/>
  <c r="AL202" i="1"/>
  <c r="AO202" i="1"/>
  <c r="AS202" i="1" s="1"/>
  <c r="AV202" i="1"/>
  <c r="AN202" i="1"/>
  <c r="AC202" i="1" s="1"/>
  <c r="E208" i="3"/>
  <c r="AP202" i="1"/>
  <c r="BJ202" i="1" s="1"/>
  <c r="AM202" i="1"/>
  <c r="S202" i="1" s="1"/>
  <c r="AI202" i="1"/>
  <c r="V208" i="3" l="1"/>
  <c r="J208" i="3"/>
  <c r="U208" i="3"/>
  <c r="I208" i="3"/>
  <c r="H206" i="7"/>
  <c r="AE202" i="1"/>
  <c r="AG202" i="1" s="1"/>
  <c r="X203" i="1" s="1"/>
  <c r="T202" i="1"/>
  <c r="V202" i="1" s="1"/>
  <c r="O203" i="1" s="1"/>
  <c r="BI202" i="1"/>
  <c r="BH202" i="1"/>
  <c r="AR202" i="1"/>
  <c r="L202" i="1"/>
  <c r="M202" i="1" s="1"/>
  <c r="I203" i="1" s="1"/>
  <c r="AQ202" i="1"/>
  <c r="U203" i="1" l="1"/>
  <c r="F206" i="7"/>
  <c r="O208" i="3"/>
  <c r="Y208" i="3"/>
  <c r="Y203" i="1"/>
  <c r="D209" i="3"/>
  <c r="H209" i="3" s="1"/>
  <c r="AF203" i="1"/>
  <c r="Z203" i="1"/>
  <c r="R203" i="1" s="1"/>
  <c r="G206" i="7"/>
  <c r="P208" i="3"/>
  <c r="Z208" i="3"/>
  <c r="P203" i="1"/>
  <c r="Q208" i="3" l="1"/>
  <c r="S208" i="3" s="1"/>
  <c r="J206" i="7"/>
  <c r="BL202" i="1"/>
  <c r="BN202" i="1" s="1"/>
  <c r="BC203" i="1" s="1"/>
  <c r="AA203" i="1"/>
  <c r="K203" i="1"/>
  <c r="AB203" i="1"/>
  <c r="J203" i="1"/>
  <c r="Q203" i="1"/>
  <c r="E207" i="7"/>
  <c r="N209" i="3"/>
  <c r="X209" i="3"/>
  <c r="I206" i="7"/>
  <c r="AU202" i="1"/>
  <c r="AW202" i="1" s="1"/>
  <c r="AK203" i="1" s="1"/>
  <c r="K206" i="7" l="1"/>
  <c r="AE203" i="1"/>
  <c r="H207" i="7"/>
  <c r="AV203" i="1"/>
  <c r="E209" i="3"/>
  <c r="AP203" i="1"/>
  <c r="BJ203" i="1" s="1"/>
  <c r="AL203" i="1"/>
  <c r="AM203" i="1"/>
  <c r="S203" i="1" s="1"/>
  <c r="AO203" i="1"/>
  <c r="AS203" i="1" s="1"/>
  <c r="AN203" i="1"/>
  <c r="AC203" i="1" s="1"/>
  <c r="AI203" i="1"/>
  <c r="BM203" i="1"/>
  <c r="BG203" i="1"/>
  <c r="BK203" i="1" s="1"/>
  <c r="BE203" i="1"/>
  <c r="AD203" i="1" s="1"/>
  <c r="BF203" i="1"/>
  <c r="AT203" i="1" s="1"/>
  <c r="BD203" i="1"/>
  <c r="F209" i="3"/>
  <c r="AG203" i="1" l="1"/>
  <c r="X204" i="1" s="1"/>
  <c r="AF204" i="1" s="1"/>
  <c r="U209" i="3"/>
  <c r="I209" i="3"/>
  <c r="V209" i="3"/>
  <c r="J209" i="3"/>
  <c r="BI203" i="1"/>
  <c r="T203" i="1"/>
  <c r="V203" i="1" s="1"/>
  <c r="O204" i="1" s="1"/>
  <c r="BH203" i="1"/>
  <c r="AR203" i="1"/>
  <c r="AQ203" i="1"/>
  <c r="L203" i="1"/>
  <c r="M203" i="1" s="1"/>
  <c r="I204" i="1" s="1"/>
  <c r="D210" i="3" l="1"/>
  <c r="H210" i="3" s="1"/>
  <c r="N210" i="3" s="1"/>
  <c r="P204" i="1"/>
  <c r="Y204" i="1"/>
  <c r="U204" i="1"/>
  <c r="Z209" i="3"/>
  <c r="P209" i="3"/>
  <c r="G207" i="7"/>
  <c r="F207" i="7"/>
  <c r="Y209" i="3"/>
  <c r="O209" i="3"/>
  <c r="Q209" i="3" s="1"/>
  <c r="Z204" i="1"/>
  <c r="R204" i="1" s="1"/>
  <c r="E208" i="7" l="1"/>
  <c r="X210" i="3"/>
  <c r="AE204" i="1" s="1"/>
  <c r="S209" i="3"/>
  <c r="K207" i="7"/>
  <c r="AB204" i="1"/>
  <c r="K204" i="1"/>
  <c r="AA204" i="1"/>
  <c r="I207" i="7"/>
  <c r="AU203" i="1"/>
  <c r="AW203" i="1" s="1"/>
  <c r="AK204" i="1" s="1"/>
  <c r="BL203" i="1"/>
  <c r="BN203" i="1" s="1"/>
  <c r="BC204" i="1" s="1"/>
  <c r="J207" i="7"/>
  <c r="J204" i="1"/>
  <c r="Q204" i="1"/>
  <c r="H208" i="7" l="1"/>
  <c r="AM204" i="1"/>
  <c r="S204" i="1" s="1"/>
  <c r="AN204" i="1"/>
  <c r="AC204" i="1" s="1"/>
  <c r="AO204" i="1"/>
  <c r="AS204" i="1" s="1"/>
  <c r="AL204" i="1"/>
  <c r="AP204" i="1"/>
  <c r="BJ204" i="1" s="1"/>
  <c r="AV204" i="1"/>
  <c r="E210" i="3"/>
  <c r="AI204" i="1"/>
  <c r="BM204" i="1"/>
  <c r="BE204" i="1"/>
  <c r="AD204" i="1" s="1"/>
  <c r="BF204" i="1"/>
  <c r="AT204" i="1" s="1"/>
  <c r="BG204" i="1"/>
  <c r="BK204" i="1" s="1"/>
  <c r="BD204" i="1"/>
  <c r="F210" i="3"/>
  <c r="AG204" i="1" l="1"/>
  <c r="X205" i="1" s="1"/>
  <c r="D211" i="3" s="1"/>
  <c r="H211" i="3" s="1"/>
  <c r="U210" i="3"/>
  <c r="I210" i="3"/>
  <c r="V210" i="3"/>
  <c r="J210" i="3"/>
  <c r="BI204" i="1"/>
  <c r="BH204" i="1"/>
  <c r="T204" i="1"/>
  <c r="AR204" i="1"/>
  <c r="L204" i="1"/>
  <c r="M204" i="1" s="1"/>
  <c r="I205" i="1" s="1"/>
  <c r="AQ204" i="1"/>
  <c r="V204" i="1"/>
  <c r="O205" i="1" s="1"/>
  <c r="AF205" i="1" l="1"/>
  <c r="Y205" i="1"/>
  <c r="K205" i="1" s="1"/>
  <c r="O210" i="3"/>
  <c r="F208" i="7"/>
  <c r="Y210" i="3"/>
  <c r="G208" i="7"/>
  <c r="Z210" i="3"/>
  <c r="P210" i="3"/>
  <c r="N211" i="3"/>
  <c r="X211" i="3"/>
  <c r="E209" i="7"/>
  <c r="U205" i="1"/>
  <c r="P205" i="1"/>
  <c r="Z205" i="1"/>
  <c r="R205" i="1" s="1"/>
  <c r="Q210" i="3" l="1"/>
  <c r="K208" i="7" s="1"/>
  <c r="H209" i="7"/>
  <c r="AE205" i="1"/>
  <c r="AB205" i="1"/>
  <c r="I208" i="7"/>
  <c r="AU204" i="1"/>
  <c r="AW204" i="1" s="1"/>
  <c r="AK205" i="1" s="1"/>
  <c r="J205" i="1"/>
  <c r="Q205" i="1"/>
  <c r="AA205" i="1"/>
  <c r="J208" i="7"/>
  <c r="BL204" i="1"/>
  <c r="BN204" i="1" s="1"/>
  <c r="BC205" i="1" s="1"/>
  <c r="S210" i="3" l="1"/>
  <c r="F211" i="3"/>
  <c r="BE205" i="1"/>
  <c r="AD205" i="1" s="1"/>
  <c r="BD205" i="1"/>
  <c r="BM205" i="1"/>
  <c r="BF205" i="1"/>
  <c r="AT205" i="1" s="1"/>
  <c r="BG205" i="1"/>
  <c r="BK205" i="1" s="1"/>
  <c r="AV205" i="1"/>
  <c r="E211" i="3"/>
  <c r="AN205" i="1"/>
  <c r="AC205" i="1" s="1"/>
  <c r="AL205" i="1"/>
  <c r="AP205" i="1"/>
  <c r="BJ205" i="1" s="1"/>
  <c r="AM205" i="1"/>
  <c r="S205" i="1" s="1"/>
  <c r="AO205" i="1"/>
  <c r="AS205" i="1" s="1"/>
  <c r="AI205" i="1"/>
  <c r="AG205" i="1" l="1"/>
  <c r="X206" i="1" s="1"/>
  <c r="D212" i="3" s="1"/>
  <c r="H212" i="3" s="1"/>
  <c r="U211" i="3"/>
  <c r="I211" i="3"/>
  <c r="T205" i="1"/>
  <c r="V205" i="1" s="1"/>
  <c r="O206" i="1" s="1"/>
  <c r="BI205" i="1"/>
  <c r="BH205" i="1"/>
  <c r="AR205" i="1"/>
  <c r="AQ205" i="1"/>
  <c r="L205" i="1"/>
  <c r="M205" i="1" s="1"/>
  <c r="I206" i="1" s="1"/>
  <c r="V211" i="3"/>
  <c r="J211" i="3"/>
  <c r="AF206" i="1" l="1"/>
  <c r="U206" i="1"/>
  <c r="Z206" i="1"/>
  <c r="R206" i="1" s="1"/>
  <c r="P206" i="1"/>
  <c r="G209" i="7"/>
  <c r="Z211" i="3"/>
  <c r="P211" i="3"/>
  <c r="Y211" i="3"/>
  <c r="O211" i="3"/>
  <c r="F209" i="7"/>
  <c r="N212" i="3"/>
  <c r="X212" i="3"/>
  <c r="E210" i="7"/>
  <c r="Y206" i="1"/>
  <c r="Q211" i="3" l="1"/>
  <c r="K209" i="7" s="1"/>
  <c r="J209" i="7"/>
  <c r="BL205" i="1"/>
  <c r="BN205" i="1" s="1"/>
  <c r="BC206" i="1" s="1"/>
  <c r="AE206" i="1"/>
  <c r="H210" i="7"/>
  <c r="J206" i="1"/>
  <c r="Q206" i="1"/>
  <c r="I209" i="7"/>
  <c r="AU205" i="1"/>
  <c r="AW205" i="1" s="1"/>
  <c r="AK206" i="1" s="1"/>
  <c r="AA206" i="1"/>
  <c r="AB206" i="1"/>
  <c r="K206" i="1"/>
  <c r="S211" i="3" l="1"/>
  <c r="AP206" i="1"/>
  <c r="BJ206" i="1" s="1"/>
  <c r="AV206" i="1"/>
  <c r="AM206" i="1"/>
  <c r="S206" i="1" s="1"/>
  <c r="AN206" i="1"/>
  <c r="AC206" i="1" s="1"/>
  <c r="AL206" i="1"/>
  <c r="E212" i="3"/>
  <c r="AO206" i="1"/>
  <c r="AS206" i="1" s="1"/>
  <c r="AI206" i="1"/>
  <c r="BM206" i="1"/>
  <c r="BG206" i="1"/>
  <c r="BK206" i="1" s="1"/>
  <c r="BF206" i="1"/>
  <c r="AT206" i="1" s="1"/>
  <c r="BE206" i="1"/>
  <c r="AD206" i="1" s="1"/>
  <c r="BD206" i="1"/>
  <c r="F212" i="3"/>
  <c r="AG206" i="1" l="1"/>
  <c r="X207" i="1" s="1"/>
  <c r="AF207" i="1" s="1"/>
  <c r="V212" i="3"/>
  <c r="J212" i="3"/>
  <c r="BH206" i="1"/>
  <c r="BI206" i="1"/>
  <c r="T206" i="1"/>
  <c r="V206" i="1" s="1"/>
  <c r="O207" i="1" s="1"/>
  <c r="U212" i="3"/>
  <c r="I212" i="3"/>
  <c r="AR206" i="1"/>
  <c r="L206" i="1"/>
  <c r="M206" i="1" s="1"/>
  <c r="I207" i="1" s="1"/>
  <c r="AQ206" i="1"/>
  <c r="Y207" i="1" l="1"/>
  <c r="K207" i="1" s="1"/>
  <c r="Z207" i="1"/>
  <c r="R207" i="1" s="1"/>
  <c r="D213" i="3"/>
  <c r="H213" i="3" s="1"/>
  <c r="X213" i="3" s="1"/>
  <c r="F210" i="7"/>
  <c r="Y212" i="3"/>
  <c r="O212" i="3"/>
  <c r="G210" i="7"/>
  <c r="Z212" i="3"/>
  <c r="P212" i="3"/>
  <c r="U207" i="1"/>
  <c r="P207" i="1"/>
  <c r="AA207" i="1" l="1"/>
  <c r="AB207" i="1"/>
  <c r="Q212" i="3"/>
  <c r="K210" i="7" s="1"/>
  <c r="N213" i="3"/>
  <c r="E211" i="7"/>
  <c r="AE207" i="1"/>
  <c r="H211" i="7"/>
  <c r="J210" i="7"/>
  <c r="BL206" i="1"/>
  <c r="BN206" i="1" s="1"/>
  <c r="BC207" i="1" s="1"/>
  <c r="Q207" i="1"/>
  <c r="J207" i="1"/>
  <c r="I210" i="7"/>
  <c r="AU206" i="1"/>
  <c r="AW206" i="1" s="1"/>
  <c r="AK207" i="1" s="1"/>
  <c r="S212" i="3" l="1"/>
  <c r="AM207" i="1"/>
  <c r="S207" i="1" s="1"/>
  <c r="AP207" i="1"/>
  <c r="BJ207" i="1" s="1"/>
  <c r="AL207" i="1"/>
  <c r="AV207" i="1"/>
  <c r="AO207" i="1"/>
  <c r="AS207" i="1" s="1"/>
  <c r="E213" i="3"/>
  <c r="AN207" i="1"/>
  <c r="AC207" i="1" s="1"/>
  <c r="AI207" i="1"/>
  <c r="F213" i="3"/>
  <c r="BE207" i="1"/>
  <c r="AD207" i="1" s="1"/>
  <c r="BD207" i="1"/>
  <c r="BM207" i="1"/>
  <c r="BF207" i="1"/>
  <c r="AT207" i="1" s="1"/>
  <c r="BG207" i="1"/>
  <c r="BK207" i="1" s="1"/>
  <c r="AG207" i="1" l="1"/>
  <c r="X208" i="1" s="1"/>
  <c r="AF208" i="1" s="1"/>
  <c r="V213" i="3"/>
  <c r="J213" i="3"/>
  <c r="T207" i="1"/>
  <c r="V207" i="1" s="1"/>
  <c r="O208" i="1" s="1"/>
  <c r="BI207" i="1"/>
  <c r="BH207" i="1"/>
  <c r="AR207" i="1"/>
  <c r="L207" i="1"/>
  <c r="M207" i="1" s="1"/>
  <c r="I208" i="1" s="1"/>
  <c r="AQ207" i="1"/>
  <c r="U213" i="3"/>
  <c r="I213" i="3"/>
  <c r="D214" i="3" l="1"/>
  <c r="H214" i="3" s="1"/>
  <c r="N214" i="3" s="1"/>
  <c r="U208" i="1"/>
  <c r="Z208" i="1"/>
  <c r="R208" i="1" s="1"/>
  <c r="P208" i="1"/>
  <c r="Y208" i="1"/>
  <c r="P213" i="3"/>
  <c r="G211" i="7"/>
  <c r="Z213" i="3"/>
  <c r="F211" i="7"/>
  <c r="Y213" i="3"/>
  <c r="O213" i="3"/>
  <c r="X214" i="3"/>
  <c r="E212" i="7"/>
  <c r="Q213" i="3" l="1"/>
  <c r="K211" i="7" s="1"/>
  <c r="AE208" i="1"/>
  <c r="H212" i="7"/>
  <c r="AA208" i="1"/>
  <c r="AB208" i="1"/>
  <c r="K208" i="1"/>
  <c r="Q208" i="1"/>
  <c r="J208" i="1"/>
  <c r="J211" i="7"/>
  <c r="BL207" i="1"/>
  <c r="BN207" i="1" s="1"/>
  <c r="BC208" i="1" s="1"/>
  <c r="I211" i="7"/>
  <c r="AU207" i="1"/>
  <c r="AW207" i="1" s="1"/>
  <c r="AK208" i="1" s="1"/>
  <c r="S213" i="3" l="1"/>
  <c r="AP208" i="1"/>
  <c r="BJ208" i="1" s="1"/>
  <c r="AO208" i="1"/>
  <c r="AS208" i="1" s="1"/>
  <c r="AL208" i="1"/>
  <c r="AN208" i="1"/>
  <c r="AC208" i="1" s="1"/>
  <c r="AV208" i="1"/>
  <c r="E214" i="3"/>
  <c r="AM208" i="1"/>
  <c r="S208" i="1" s="1"/>
  <c r="AI208" i="1"/>
  <c r="BM208" i="1"/>
  <c r="BE208" i="1"/>
  <c r="AD208" i="1" s="1"/>
  <c r="BF208" i="1"/>
  <c r="AT208" i="1" s="1"/>
  <c r="BG208" i="1"/>
  <c r="BK208" i="1" s="1"/>
  <c r="BD208" i="1"/>
  <c r="F214" i="3"/>
  <c r="AG208" i="1" l="1"/>
  <c r="X209" i="1" s="1"/>
  <c r="AR208" i="1"/>
  <c r="L208" i="1"/>
  <c r="M208" i="1" s="1"/>
  <c r="I209" i="1" s="1"/>
  <c r="AQ208" i="1"/>
  <c r="V214" i="3"/>
  <c r="J214" i="3"/>
  <c r="U214" i="3"/>
  <c r="I214" i="3"/>
  <c r="BI208" i="1"/>
  <c r="BH208" i="1"/>
  <c r="T208" i="1"/>
  <c r="V208" i="1" s="1"/>
  <c r="O209" i="1" s="1"/>
  <c r="U209" i="1" l="1"/>
  <c r="P209" i="1"/>
  <c r="G212" i="7"/>
  <c r="Z214" i="3"/>
  <c r="P214" i="3"/>
  <c r="Z209" i="1"/>
  <c r="R209" i="1" s="1"/>
  <c r="Y209" i="1"/>
  <c r="D215" i="3"/>
  <c r="AF209" i="1"/>
  <c r="F212" i="7"/>
  <c r="Y214" i="3"/>
  <c r="O214" i="3"/>
  <c r="Q214" i="3" l="1"/>
  <c r="K212" i="7" s="1"/>
  <c r="H215" i="3"/>
  <c r="AC50" i="3"/>
  <c r="J212" i="7"/>
  <c r="BL208" i="1"/>
  <c r="BN208" i="1" s="1"/>
  <c r="BC209" i="1" s="1"/>
  <c r="Q209" i="1"/>
  <c r="J209" i="1"/>
  <c r="K209" i="1"/>
  <c r="AB209" i="1"/>
  <c r="AA209" i="1"/>
  <c r="AU208" i="1"/>
  <c r="AW208" i="1" s="1"/>
  <c r="AK209" i="1" s="1"/>
  <c r="I212" i="7"/>
  <c r="S214" i="3" l="1"/>
  <c r="AN209" i="1"/>
  <c r="AC209" i="1" s="1"/>
  <c r="AM209" i="1"/>
  <c r="S209" i="1" s="1"/>
  <c r="E215" i="3"/>
  <c r="AL209" i="1"/>
  <c r="AP209" i="1"/>
  <c r="BJ209" i="1" s="1"/>
  <c r="AV209" i="1"/>
  <c r="AO209" i="1"/>
  <c r="AS209" i="1" s="1"/>
  <c r="AI209" i="1"/>
  <c r="BD209" i="1"/>
  <c r="BM209" i="1"/>
  <c r="BF209" i="1"/>
  <c r="AT209" i="1" s="1"/>
  <c r="BG209" i="1"/>
  <c r="BK209" i="1" s="1"/>
  <c r="F215" i="3"/>
  <c r="BE209" i="1"/>
  <c r="AD209" i="1" s="1"/>
  <c r="X215" i="3"/>
  <c r="E213" i="7"/>
  <c r="N215" i="3"/>
  <c r="AF50" i="3"/>
  <c r="O48" i="7" s="1"/>
  <c r="H213" i="7" l="1"/>
  <c r="AE209" i="1"/>
  <c r="AG209" i="1" s="1"/>
  <c r="X210" i="1" s="1"/>
  <c r="AI50" i="3"/>
  <c r="R48" i="7" s="1"/>
  <c r="AR209" i="1"/>
  <c r="AQ209" i="1"/>
  <c r="L209" i="1"/>
  <c r="M209" i="1" s="1"/>
  <c r="I210" i="1" s="1"/>
  <c r="U215" i="3"/>
  <c r="I215" i="3"/>
  <c r="AD50" i="3"/>
  <c r="T209" i="1"/>
  <c r="V209" i="1" s="1"/>
  <c r="O210" i="1" s="1"/>
  <c r="BI209" i="1"/>
  <c r="BH209" i="1"/>
  <c r="V215" i="3"/>
  <c r="J215" i="3"/>
  <c r="AE50" i="3"/>
  <c r="U210" i="1" l="1"/>
  <c r="Y210" i="1"/>
  <c r="Z210" i="1"/>
  <c r="R210" i="1" s="1"/>
  <c r="AF210" i="1"/>
  <c r="D216" i="3"/>
  <c r="P210" i="1"/>
  <c r="G213" i="7"/>
  <c r="Z215" i="3"/>
  <c r="P215" i="3"/>
  <c r="AH50" i="3"/>
  <c r="Q48" i="7" s="1"/>
  <c r="F213" i="7"/>
  <c r="O215" i="3"/>
  <c r="Y215" i="3"/>
  <c r="AG50" i="3"/>
  <c r="P48" i="7" s="1"/>
  <c r="Q215" i="3" l="1"/>
  <c r="AL50" i="3" s="1"/>
  <c r="U48" i="7" s="1"/>
  <c r="H216" i="3"/>
  <c r="AA210" i="1"/>
  <c r="AB210" i="1"/>
  <c r="K210" i="1"/>
  <c r="I213" i="7"/>
  <c r="AU209" i="1"/>
  <c r="AW209" i="1" s="1"/>
  <c r="AK210" i="1" s="1"/>
  <c r="AJ50" i="3"/>
  <c r="S48" i="7" s="1"/>
  <c r="K213" i="7"/>
  <c r="Q210" i="1"/>
  <c r="J210" i="1"/>
  <c r="J213" i="7"/>
  <c r="BL209" i="1"/>
  <c r="BN209" i="1" s="1"/>
  <c r="BC210" i="1" s="1"/>
  <c r="AK50" i="3"/>
  <c r="T48" i="7" s="1"/>
  <c r="S215" i="3" l="1"/>
  <c r="AN210" i="1"/>
  <c r="AC210" i="1" s="1"/>
  <c r="AV210" i="1"/>
  <c r="AM210" i="1"/>
  <c r="S210" i="1" s="1"/>
  <c r="AP210" i="1"/>
  <c r="BJ210" i="1" s="1"/>
  <c r="AL210" i="1"/>
  <c r="E216" i="3"/>
  <c r="AO210" i="1"/>
  <c r="AS210" i="1" s="1"/>
  <c r="AI210" i="1"/>
  <c r="X216" i="3"/>
  <c r="E214" i="7"/>
  <c r="N216" i="3"/>
  <c r="BF210" i="1"/>
  <c r="AT210" i="1" s="1"/>
  <c r="BE210" i="1"/>
  <c r="AD210" i="1" s="1"/>
  <c r="BD210" i="1"/>
  <c r="F216" i="3"/>
  <c r="BM210" i="1"/>
  <c r="BG210" i="1"/>
  <c r="BK210" i="1" s="1"/>
  <c r="V216" i="3" l="1"/>
  <c r="J216" i="3"/>
  <c r="H214" i="7"/>
  <c r="AE210" i="1"/>
  <c r="AG210" i="1" s="1"/>
  <c r="X211" i="1" s="1"/>
  <c r="U216" i="3"/>
  <c r="I216" i="3"/>
  <c r="BI210" i="1"/>
  <c r="T210" i="1"/>
  <c r="V210" i="1" s="1"/>
  <c r="O211" i="1" s="1"/>
  <c r="BH210" i="1"/>
  <c r="AR210" i="1"/>
  <c r="L210" i="1"/>
  <c r="M210" i="1" s="1"/>
  <c r="I211" i="1" s="1"/>
  <c r="AQ210" i="1"/>
  <c r="U211" i="1" l="1"/>
  <c r="O216" i="3"/>
  <c r="F214" i="7"/>
  <c r="Y216" i="3"/>
  <c r="D217" i="3"/>
  <c r="Z211" i="1"/>
  <c r="R211" i="1" s="1"/>
  <c r="AF211" i="1"/>
  <c r="Y211" i="1"/>
  <c r="P216" i="3"/>
  <c r="Z216" i="3"/>
  <c r="G214" i="7"/>
  <c r="P211" i="1"/>
  <c r="AB211" i="1" l="1"/>
  <c r="AA211" i="1"/>
  <c r="K211" i="1"/>
  <c r="H217" i="3"/>
  <c r="Q216" i="3"/>
  <c r="J214" i="7"/>
  <c r="BL210" i="1"/>
  <c r="BN210" i="1" s="1"/>
  <c r="BC211" i="1" s="1"/>
  <c r="J211" i="1"/>
  <c r="Q211" i="1"/>
  <c r="AU210" i="1"/>
  <c r="AW210" i="1" s="1"/>
  <c r="AK211" i="1" s="1"/>
  <c r="I214" i="7"/>
  <c r="BG211" i="1" l="1"/>
  <c r="BK211" i="1" s="1"/>
  <c r="BM211" i="1"/>
  <c r="BE211" i="1"/>
  <c r="AD211" i="1" s="1"/>
  <c r="BF211" i="1"/>
  <c r="AT211" i="1" s="1"/>
  <c r="F217" i="3"/>
  <c r="BD211" i="1"/>
  <c r="E215" i="7"/>
  <c r="N217" i="3"/>
  <c r="X217" i="3"/>
  <c r="K214" i="7"/>
  <c r="S216" i="3"/>
  <c r="AL211" i="1"/>
  <c r="AM211" i="1"/>
  <c r="S211" i="1" s="1"/>
  <c r="AO211" i="1"/>
  <c r="AS211" i="1" s="1"/>
  <c r="E217" i="3"/>
  <c r="AN211" i="1"/>
  <c r="AC211" i="1" s="1"/>
  <c r="AV211" i="1"/>
  <c r="AP211" i="1"/>
  <c r="BJ211" i="1" s="1"/>
  <c r="AI211" i="1"/>
  <c r="U217" i="3" l="1"/>
  <c r="I217" i="3"/>
  <c r="BH211" i="1"/>
  <c r="BI211" i="1"/>
  <c r="T211" i="1"/>
  <c r="V211" i="1" s="1"/>
  <c r="O212" i="1" s="1"/>
  <c r="V217" i="3"/>
  <c r="J217" i="3"/>
  <c r="H215" i="7"/>
  <c r="AE211" i="1"/>
  <c r="AG211" i="1" s="1"/>
  <c r="X212" i="1" s="1"/>
  <c r="AR211" i="1"/>
  <c r="L211" i="1"/>
  <c r="M211" i="1" s="1"/>
  <c r="I212" i="1" s="1"/>
  <c r="AQ211" i="1"/>
  <c r="AF212" i="1" l="1"/>
  <c r="D218" i="3"/>
  <c r="Y212" i="1"/>
  <c r="Z212" i="1"/>
  <c r="R212" i="1" s="1"/>
  <c r="P212" i="1"/>
  <c r="Z217" i="3"/>
  <c r="P217" i="3"/>
  <c r="G215" i="7"/>
  <c r="O217" i="3"/>
  <c r="F215" i="7"/>
  <c r="Y217" i="3"/>
  <c r="U212" i="1"/>
  <c r="Q217" i="3" l="1"/>
  <c r="K215" i="7" s="1"/>
  <c r="I215" i="7"/>
  <c r="AU211" i="1"/>
  <c r="AW211" i="1" s="1"/>
  <c r="AK212" i="1" s="1"/>
  <c r="J212" i="1"/>
  <c r="Q212" i="1"/>
  <c r="H218" i="3"/>
  <c r="K212" i="1"/>
  <c r="AA212" i="1"/>
  <c r="AB212" i="1"/>
  <c r="S217" i="3"/>
  <c r="J215" i="7"/>
  <c r="BL211" i="1"/>
  <c r="BN211" i="1" s="1"/>
  <c r="BC212" i="1" s="1"/>
  <c r="BG212" i="1" l="1"/>
  <c r="BK212" i="1" s="1"/>
  <c r="BD212" i="1"/>
  <c r="BF212" i="1"/>
  <c r="AT212" i="1" s="1"/>
  <c r="BM212" i="1"/>
  <c r="BE212" i="1"/>
  <c r="AD212" i="1" s="1"/>
  <c r="F218" i="3"/>
  <c r="AM212" i="1"/>
  <c r="S212" i="1" s="1"/>
  <c r="AL212" i="1"/>
  <c r="AP212" i="1"/>
  <c r="BJ212" i="1" s="1"/>
  <c r="AO212" i="1"/>
  <c r="AS212" i="1" s="1"/>
  <c r="AN212" i="1"/>
  <c r="AC212" i="1" s="1"/>
  <c r="E218" i="3"/>
  <c r="AV212" i="1"/>
  <c r="AI212" i="1"/>
  <c r="E216" i="7"/>
  <c r="N218" i="3"/>
  <c r="X218" i="3"/>
  <c r="BI212" i="1" l="1"/>
  <c r="T212" i="1"/>
  <c r="V212" i="1" s="1"/>
  <c r="O213" i="1" s="1"/>
  <c r="BH212" i="1"/>
  <c r="U218" i="3"/>
  <c r="I218" i="3"/>
  <c r="AR212" i="1"/>
  <c r="L212" i="1"/>
  <c r="M212" i="1" s="1"/>
  <c r="I213" i="1" s="1"/>
  <c r="AQ212" i="1"/>
  <c r="V218" i="3"/>
  <c r="J218" i="3"/>
  <c r="AE212" i="1"/>
  <c r="AG212" i="1" s="1"/>
  <c r="X213" i="1" s="1"/>
  <c r="H216" i="7"/>
  <c r="P218" i="3" l="1"/>
  <c r="G216" i="7"/>
  <c r="Z218" i="3"/>
  <c r="P213" i="1"/>
  <c r="U213" i="1"/>
  <c r="Y213" i="1"/>
  <c r="Z213" i="1"/>
  <c r="R213" i="1" s="1"/>
  <c r="AF213" i="1"/>
  <c r="D219" i="3"/>
  <c r="F216" i="7"/>
  <c r="Y218" i="3"/>
  <c r="O218" i="3"/>
  <c r="Q218" i="3" l="1"/>
  <c r="S218" i="3" s="1"/>
  <c r="J216" i="7"/>
  <c r="BL212" i="1"/>
  <c r="BN212" i="1" s="1"/>
  <c r="BC213" i="1" s="1"/>
  <c r="I216" i="7"/>
  <c r="AU212" i="1"/>
  <c r="AW212" i="1" s="1"/>
  <c r="AK213" i="1" s="1"/>
  <c r="H219" i="3"/>
  <c r="K213" i="1"/>
  <c r="AB213" i="1"/>
  <c r="AA213" i="1"/>
  <c r="Q213" i="1"/>
  <c r="J213" i="1"/>
  <c r="K216" i="7" l="1"/>
  <c r="E217" i="7"/>
  <c r="N219" i="3"/>
  <c r="X219" i="3"/>
  <c r="BG213" i="1"/>
  <c r="BK213" i="1" s="1"/>
  <c r="BD213" i="1"/>
  <c r="BF213" i="1"/>
  <c r="AT213" i="1" s="1"/>
  <c r="F219" i="3"/>
  <c r="BM213" i="1"/>
  <c r="BE213" i="1"/>
  <c r="AD213" i="1" s="1"/>
  <c r="AL213" i="1"/>
  <c r="AV213" i="1"/>
  <c r="AO213" i="1"/>
  <c r="AS213" i="1" s="1"/>
  <c r="E219" i="3"/>
  <c r="AN213" i="1"/>
  <c r="AC213" i="1" s="1"/>
  <c r="AM213" i="1"/>
  <c r="S213" i="1" s="1"/>
  <c r="AP213" i="1"/>
  <c r="BJ213" i="1" s="1"/>
  <c r="AI213" i="1"/>
  <c r="AR213" i="1" l="1"/>
  <c r="AQ213" i="1"/>
  <c r="L213" i="1"/>
  <c r="M213" i="1" s="1"/>
  <c r="I214" i="1" s="1"/>
  <c r="BI213" i="1"/>
  <c r="T213" i="1"/>
  <c r="V213" i="1" s="1"/>
  <c r="O214" i="1" s="1"/>
  <c r="BH213" i="1"/>
  <c r="H217" i="7"/>
  <c r="AE213" i="1"/>
  <c r="AG213" i="1" s="1"/>
  <c r="X214" i="1" s="1"/>
  <c r="U219" i="3"/>
  <c r="I219" i="3"/>
  <c r="V219" i="3"/>
  <c r="J219" i="3"/>
  <c r="AF214" i="1" l="1"/>
  <c r="D220" i="3"/>
  <c r="Y214" i="1"/>
  <c r="Z214" i="1"/>
  <c r="R214" i="1" s="1"/>
  <c r="P214" i="1"/>
  <c r="F217" i="7"/>
  <c r="Y219" i="3"/>
  <c r="O219" i="3"/>
  <c r="U214" i="1"/>
  <c r="Z219" i="3"/>
  <c r="P219" i="3"/>
  <c r="G217" i="7"/>
  <c r="Q219" i="3" l="1"/>
  <c r="S219" i="3" s="1"/>
  <c r="BL213" i="1"/>
  <c r="BN213" i="1" s="1"/>
  <c r="BC214" i="1" s="1"/>
  <c r="J217" i="7"/>
  <c r="K214" i="1"/>
  <c r="AA214" i="1"/>
  <c r="AB214" i="1"/>
  <c r="Q214" i="1"/>
  <c r="J214" i="1"/>
  <c r="I217" i="7"/>
  <c r="AU213" i="1"/>
  <c r="AW213" i="1" s="1"/>
  <c r="AK214" i="1" s="1"/>
  <c r="H220" i="3"/>
  <c r="K217" i="7" l="1"/>
  <c r="AL214" i="1"/>
  <c r="AN214" i="1"/>
  <c r="AC214" i="1" s="1"/>
  <c r="E220" i="3"/>
  <c r="AO214" i="1"/>
  <c r="AS214" i="1" s="1"/>
  <c r="AM214" i="1"/>
  <c r="S214" i="1" s="1"/>
  <c r="AP214" i="1"/>
  <c r="BJ214" i="1" s="1"/>
  <c r="AV214" i="1"/>
  <c r="AI214" i="1"/>
  <c r="N220" i="3"/>
  <c r="E218" i="7"/>
  <c r="X220" i="3"/>
  <c r="BE214" i="1"/>
  <c r="AD214" i="1" s="1"/>
  <c r="BF214" i="1"/>
  <c r="AT214" i="1" s="1"/>
  <c r="BD214" i="1"/>
  <c r="BG214" i="1"/>
  <c r="BK214" i="1" s="1"/>
  <c r="F220" i="3"/>
  <c r="BM214" i="1"/>
  <c r="AR214" i="1" l="1"/>
  <c r="L214" i="1"/>
  <c r="M214" i="1" s="1"/>
  <c r="I215" i="1" s="1"/>
  <c r="AQ214" i="1"/>
  <c r="BH214" i="1"/>
  <c r="BI214" i="1"/>
  <c r="T214" i="1"/>
  <c r="V214" i="1" s="1"/>
  <c r="O215" i="1" s="1"/>
  <c r="H218" i="7"/>
  <c r="AE214" i="1"/>
  <c r="AG214" i="1" s="1"/>
  <c r="X215" i="1" s="1"/>
  <c r="V220" i="3"/>
  <c r="J220" i="3"/>
  <c r="U220" i="3"/>
  <c r="I220" i="3"/>
  <c r="U215" i="1" l="1"/>
  <c r="Z215" i="1"/>
  <c r="R215" i="1" s="1"/>
  <c r="Y215" i="1"/>
  <c r="AF215" i="1"/>
  <c r="D221" i="3"/>
  <c r="H221" i="3" s="1"/>
  <c r="Z220" i="3"/>
  <c r="G218" i="7"/>
  <c r="P220" i="3"/>
  <c r="P215" i="1"/>
  <c r="Y220" i="3"/>
  <c r="O220" i="3"/>
  <c r="F218" i="7"/>
  <c r="Q220" i="3" l="1"/>
  <c r="J215" i="1"/>
  <c r="Q215" i="1"/>
  <c r="I218" i="7"/>
  <c r="AU214" i="1"/>
  <c r="AW214" i="1" s="1"/>
  <c r="AK215" i="1" s="1"/>
  <c r="K215" i="1"/>
  <c r="AB215" i="1"/>
  <c r="AA215" i="1"/>
  <c r="X221" i="3"/>
  <c r="E219" i="7"/>
  <c r="N221" i="3"/>
  <c r="K218" i="7"/>
  <c r="S220" i="3"/>
  <c r="BL214" i="1"/>
  <c r="BN214" i="1" s="1"/>
  <c r="BC215" i="1" s="1"/>
  <c r="J218" i="7"/>
  <c r="BF215" i="1" l="1"/>
  <c r="AT215" i="1" s="1"/>
  <c r="F221" i="3"/>
  <c r="BD215" i="1"/>
  <c r="BG215" i="1"/>
  <c r="BK215" i="1" s="1"/>
  <c r="BM215" i="1"/>
  <c r="BE215" i="1"/>
  <c r="AD215" i="1" s="1"/>
  <c r="H219" i="7"/>
  <c r="AE215" i="1"/>
  <c r="AN215" i="1"/>
  <c r="AC215" i="1" s="1"/>
  <c r="AL215" i="1"/>
  <c r="AP215" i="1"/>
  <c r="BJ215" i="1" s="1"/>
  <c r="AM215" i="1"/>
  <c r="S215" i="1" s="1"/>
  <c r="AO215" i="1"/>
  <c r="AS215" i="1" s="1"/>
  <c r="AV215" i="1"/>
  <c r="E221" i="3"/>
  <c r="AI215" i="1"/>
  <c r="BI215" i="1" l="1"/>
  <c r="T215" i="1"/>
  <c r="V215" i="1" s="1"/>
  <c r="O216" i="1" s="1"/>
  <c r="BH215" i="1"/>
  <c r="AR215" i="1"/>
  <c r="L215" i="1"/>
  <c r="M215" i="1" s="1"/>
  <c r="I216" i="1" s="1"/>
  <c r="AQ215" i="1"/>
  <c r="V221" i="3"/>
  <c r="J221" i="3"/>
  <c r="U221" i="3"/>
  <c r="I221" i="3"/>
  <c r="AG215" i="1"/>
  <c r="X216" i="1" s="1"/>
  <c r="U216" i="1" l="1"/>
  <c r="P216" i="1"/>
  <c r="O221" i="3"/>
  <c r="F219" i="7"/>
  <c r="Y221" i="3"/>
  <c r="D222" i="3"/>
  <c r="H222" i="3" s="1"/>
  <c r="Z216" i="1"/>
  <c r="R216" i="1" s="1"/>
  <c r="AF216" i="1"/>
  <c r="Y216" i="1"/>
  <c r="P221" i="3"/>
  <c r="G219" i="7"/>
  <c r="Z221" i="3"/>
  <c r="Q221" i="3" l="1"/>
  <c r="J216" i="1"/>
  <c r="Q216" i="1"/>
  <c r="BL215" i="1"/>
  <c r="BN215" i="1" s="1"/>
  <c r="BC216" i="1" s="1"/>
  <c r="J219" i="7"/>
  <c r="N222" i="3"/>
  <c r="X222" i="3"/>
  <c r="E220" i="7"/>
  <c r="K216" i="1"/>
  <c r="AA216" i="1"/>
  <c r="AB216" i="1"/>
  <c r="AU215" i="1"/>
  <c r="AW215" i="1" s="1"/>
  <c r="AK216" i="1" s="1"/>
  <c r="I219" i="7"/>
  <c r="AE216" i="1" l="1"/>
  <c r="H220" i="7"/>
  <c r="BD216" i="1"/>
  <c r="BG216" i="1"/>
  <c r="BK216" i="1" s="1"/>
  <c r="F222" i="3"/>
  <c r="BM216" i="1"/>
  <c r="BE216" i="1"/>
  <c r="AD216" i="1" s="1"/>
  <c r="BF216" i="1"/>
  <c r="AT216" i="1" s="1"/>
  <c r="AP216" i="1"/>
  <c r="BJ216" i="1" s="1"/>
  <c r="AO216" i="1"/>
  <c r="AS216" i="1" s="1"/>
  <c r="AV216" i="1"/>
  <c r="AM216" i="1"/>
  <c r="S216" i="1" s="1"/>
  <c r="E222" i="3"/>
  <c r="AN216" i="1"/>
  <c r="AC216" i="1" s="1"/>
  <c r="AL216" i="1"/>
  <c r="AI216" i="1"/>
  <c r="K219" i="7"/>
  <c r="S221" i="3"/>
  <c r="AG216" i="1" l="1"/>
  <c r="X217" i="1" s="1"/>
  <c r="D223" i="3" s="1"/>
  <c r="H223" i="3" s="1"/>
  <c r="L216" i="1"/>
  <c r="M216" i="1" s="1"/>
  <c r="I217" i="1" s="1"/>
  <c r="AQ216" i="1"/>
  <c r="AR216" i="1"/>
  <c r="T216" i="1"/>
  <c r="V216" i="1" s="1"/>
  <c r="O217" i="1" s="1"/>
  <c r="BI216" i="1"/>
  <c r="BH216" i="1"/>
  <c r="U222" i="3"/>
  <c r="I222" i="3"/>
  <c r="V222" i="3"/>
  <c r="J222" i="3"/>
  <c r="AF217" i="1" l="1"/>
  <c r="U217" i="1"/>
  <c r="Z217" i="1"/>
  <c r="R217" i="1" s="1"/>
  <c r="G220" i="7"/>
  <c r="P222" i="3"/>
  <c r="Z222" i="3"/>
  <c r="X223" i="3"/>
  <c r="E221" i="7"/>
  <c r="N223" i="3"/>
  <c r="P217" i="1"/>
  <c r="Y222" i="3"/>
  <c r="F220" i="7"/>
  <c r="O222" i="3"/>
  <c r="Q222" i="3" s="1"/>
  <c r="Y217" i="1"/>
  <c r="AA217" i="1" l="1"/>
  <c r="K217" i="1"/>
  <c r="AB217" i="1"/>
  <c r="J217" i="1"/>
  <c r="Q217" i="1"/>
  <c r="K220" i="7"/>
  <c r="S222" i="3"/>
  <c r="AE217" i="1"/>
  <c r="H221" i="7"/>
  <c r="J220" i="7"/>
  <c r="BL216" i="1"/>
  <c r="BN216" i="1" s="1"/>
  <c r="BC217" i="1" s="1"/>
  <c r="AU216" i="1"/>
  <c r="AW216" i="1" s="1"/>
  <c r="AK217" i="1" s="1"/>
  <c r="I220" i="7"/>
  <c r="BG217" i="1" l="1"/>
  <c r="BK217" i="1" s="1"/>
  <c r="BM217" i="1"/>
  <c r="BE217" i="1"/>
  <c r="AD217" i="1" s="1"/>
  <c r="BF217" i="1"/>
  <c r="AT217" i="1" s="1"/>
  <c r="F223" i="3"/>
  <c r="BD217" i="1"/>
  <c r="AV217" i="1"/>
  <c r="E223" i="3"/>
  <c r="AN217" i="1"/>
  <c r="AC217" i="1" s="1"/>
  <c r="AL217" i="1"/>
  <c r="AP217" i="1"/>
  <c r="BJ217" i="1" s="1"/>
  <c r="AM217" i="1"/>
  <c r="S217" i="1" s="1"/>
  <c r="AO217" i="1"/>
  <c r="AS217" i="1" s="1"/>
  <c r="AI217" i="1"/>
  <c r="AG217" i="1" l="1"/>
  <c r="X218" i="1" s="1"/>
  <c r="D224" i="3" s="1"/>
  <c r="H224" i="3" s="1"/>
  <c r="V223" i="3"/>
  <c r="J223" i="3"/>
  <c r="U223" i="3"/>
  <c r="I223" i="3"/>
  <c r="AR217" i="1"/>
  <c r="L217" i="1"/>
  <c r="M217" i="1" s="1"/>
  <c r="I218" i="1" s="1"/>
  <c r="AQ217" i="1"/>
  <c r="T217" i="1"/>
  <c r="V217" i="1" s="1"/>
  <c r="O218" i="1" s="1"/>
  <c r="BH217" i="1"/>
  <c r="BI217" i="1"/>
  <c r="AF218" i="1" l="1"/>
  <c r="U218" i="1"/>
  <c r="Z218" i="1"/>
  <c r="R218" i="1" s="1"/>
  <c r="P218" i="1"/>
  <c r="P223" i="3"/>
  <c r="Z223" i="3"/>
  <c r="G221" i="7"/>
  <c r="F221" i="7"/>
  <c r="Y223" i="3"/>
  <c r="O223" i="3"/>
  <c r="Q223" i="3" s="1"/>
  <c r="Y218" i="1"/>
  <c r="N224" i="3"/>
  <c r="X224" i="3"/>
  <c r="E222" i="7"/>
  <c r="AE218" i="1" l="1"/>
  <c r="H222" i="7"/>
  <c r="AB218" i="1"/>
  <c r="K218" i="1"/>
  <c r="AA218" i="1"/>
  <c r="K221" i="7"/>
  <c r="S223" i="3"/>
  <c r="Q218" i="1"/>
  <c r="J218" i="1"/>
  <c r="AU217" i="1"/>
  <c r="AW217" i="1" s="1"/>
  <c r="AK218" i="1" s="1"/>
  <c r="I221" i="7"/>
  <c r="J221" i="7"/>
  <c r="BL217" i="1"/>
  <c r="BN217" i="1" s="1"/>
  <c r="BC218" i="1" s="1"/>
  <c r="BD218" i="1" l="1"/>
  <c r="BF218" i="1"/>
  <c r="AT218" i="1" s="1"/>
  <c r="BM218" i="1"/>
  <c r="BE218" i="1"/>
  <c r="AD218" i="1" s="1"/>
  <c r="F224" i="3"/>
  <c r="BG218" i="1"/>
  <c r="BK218" i="1" s="1"/>
  <c r="AN218" i="1"/>
  <c r="AC218" i="1" s="1"/>
  <c r="AV218" i="1"/>
  <c r="AM218" i="1"/>
  <c r="S218" i="1" s="1"/>
  <c r="AP218" i="1"/>
  <c r="BJ218" i="1" s="1"/>
  <c r="AL218" i="1"/>
  <c r="AO218" i="1"/>
  <c r="AS218" i="1" s="1"/>
  <c r="E224" i="3"/>
  <c r="AI218" i="1"/>
  <c r="AG218" i="1" l="1"/>
  <c r="X219" i="1" s="1"/>
  <c r="U224" i="3"/>
  <c r="I224" i="3"/>
  <c r="V224" i="3"/>
  <c r="J224" i="3"/>
  <c r="L218" i="1"/>
  <c r="M218" i="1" s="1"/>
  <c r="I219" i="1" s="1"/>
  <c r="Y219" i="1" s="1"/>
  <c r="AQ218" i="1"/>
  <c r="AR218" i="1"/>
  <c r="AF219" i="1"/>
  <c r="D225" i="3"/>
  <c r="H225" i="3" s="1"/>
  <c r="T218" i="1"/>
  <c r="V218" i="1" s="1"/>
  <c r="O219" i="1" s="1"/>
  <c r="BH218" i="1"/>
  <c r="BI218" i="1"/>
  <c r="U219" i="1" l="1"/>
  <c r="Z219" i="1"/>
  <c r="R219" i="1" s="1"/>
  <c r="E223" i="7"/>
  <c r="N225" i="3"/>
  <c r="X225" i="3"/>
  <c r="K219" i="1"/>
  <c r="P219" i="1"/>
  <c r="F222" i="7"/>
  <c r="Y224" i="3"/>
  <c r="O224" i="3"/>
  <c r="Z224" i="3"/>
  <c r="G222" i="7"/>
  <c r="P224" i="3"/>
  <c r="Q224" i="3" l="1"/>
  <c r="S224" i="3" s="1"/>
  <c r="AE219" i="1"/>
  <c r="H223" i="7"/>
  <c r="I222" i="7"/>
  <c r="AU218" i="1"/>
  <c r="AW218" i="1" s="1"/>
  <c r="AK219" i="1" s="1"/>
  <c r="AA219" i="1"/>
  <c r="Q219" i="1"/>
  <c r="J219" i="1"/>
  <c r="J222" i="7"/>
  <c r="BL218" i="1"/>
  <c r="BN218" i="1" s="1"/>
  <c r="BC219" i="1" s="1"/>
  <c r="AB219" i="1"/>
  <c r="K222" i="7" l="1"/>
  <c r="AM219" i="1"/>
  <c r="S219" i="1" s="1"/>
  <c r="AP219" i="1"/>
  <c r="BJ219" i="1" s="1"/>
  <c r="AL219" i="1"/>
  <c r="AV219" i="1"/>
  <c r="E225" i="3"/>
  <c r="AN219" i="1"/>
  <c r="AC219" i="1" s="1"/>
  <c r="AO219" i="1"/>
  <c r="AS219" i="1" s="1"/>
  <c r="AI219" i="1"/>
  <c r="BF219" i="1"/>
  <c r="AT219" i="1" s="1"/>
  <c r="F225" i="3"/>
  <c r="BD219" i="1"/>
  <c r="BM219" i="1"/>
  <c r="BE219" i="1"/>
  <c r="AD219" i="1" s="1"/>
  <c r="BG219" i="1"/>
  <c r="BK219" i="1" s="1"/>
  <c r="AG219" i="1" l="1"/>
  <c r="X220" i="1" s="1"/>
  <c r="AF220" i="1" s="1"/>
  <c r="BH219" i="1"/>
  <c r="BI219" i="1"/>
  <c r="T219" i="1"/>
  <c r="V225" i="3"/>
  <c r="J225" i="3"/>
  <c r="U225" i="3"/>
  <c r="I225" i="3"/>
  <c r="AR219" i="1"/>
  <c r="L219" i="1"/>
  <c r="M219" i="1" s="1"/>
  <c r="I220" i="1" s="1"/>
  <c r="AQ219" i="1"/>
  <c r="V219" i="1"/>
  <c r="O220" i="1" s="1"/>
  <c r="D226" i="3" l="1"/>
  <c r="H226" i="3" s="1"/>
  <c r="X226" i="3" s="1"/>
  <c r="G223" i="7"/>
  <c r="Z225" i="3"/>
  <c r="P225" i="3"/>
  <c r="U220" i="1"/>
  <c r="O225" i="3"/>
  <c r="F223" i="7"/>
  <c r="Y225" i="3"/>
  <c r="Z220" i="1"/>
  <c r="R220" i="1" s="1"/>
  <c r="P220" i="1"/>
  <c r="Y220" i="1"/>
  <c r="N226" i="3" l="1"/>
  <c r="E224" i="7"/>
  <c r="I223" i="7"/>
  <c r="AU219" i="1"/>
  <c r="AW219" i="1" s="1"/>
  <c r="AK220" i="1" s="1"/>
  <c r="Q220" i="1"/>
  <c r="J220" i="1"/>
  <c r="BL219" i="1"/>
  <c r="BN219" i="1" s="1"/>
  <c r="BC220" i="1" s="1"/>
  <c r="J223" i="7"/>
  <c r="AA220" i="1"/>
  <c r="AB220" i="1"/>
  <c r="K220" i="1"/>
  <c r="Q225" i="3"/>
  <c r="H224" i="7"/>
  <c r="AE220" i="1"/>
  <c r="K223" i="7" l="1"/>
  <c r="S225" i="3"/>
  <c r="E226" i="3"/>
  <c r="AN220" i="1"/>
  <c r="AC220" i="1" s="1"/>
  <c r="AM220" i="1"/>
  <c r="S220" i="1" s="1"/>
  <c r="AV220" i="1"/>
  <c r="AP220" i="1"/>
  <c r="BJ220" i="1" s="1"/>
  <c r="AL220" i="1"/>
  <c r="AO220" i="1"/>
  <c r="AS220" i="1" s="1"/>
  <c r="AI220" i="1"/>
  <c r="BE220" i="1"/>
  <c r="AD220" i="1" s="1"/>
  <c r="F226" i="3"/>
  <c r="BG220" i="1"/>
  <c r="BK220" i="1" s="1"/>
  <c r="BD220" i="1"/>
  <c r="BM220" i="1"/>
  <c r="BF220" i="1"/>
  <c r="AT220" i="1" s="1"/>
  <c r="AR220" i="1" l="1"/>
  <c r="L220" i="1"/>
  <c r="M220" i="1" s="1"/>
  <c r="I221" i="1" s="1"/>
  <c r="AQ220" i="1"/>
  <c r="V226" i="3"/>
  <c r="J226" i="3"/>
  <c r="AG220" i="1"/>
  <c r="X221" i="1" s="1"/>
  <c r="BH220" i="1"/>
  <c r="BI220" i="1"/>
  <c r="T220" i="1"/>
  <c r="V220" i="1" s="1"/>
  <c r="O221" i="1" s="1"/>
  <c r="U226" i="3"/>
  <c r="I226" i="3"/>
  <c r="Y221" i="1" l="1"/>
  <c r="Z221" i="1"/>
  <c r="R221" i="1" s="1"/>
  <c r="AF221" i="1"/>
  <c r="D227" i="3"/>
  <c r="F224" i="7"/>
  <c r="Y226" i="3"/>
  <c r="O226" i="3"/>
  <c r="Z226" i="3"/>
  <c r="P226" i="3"/>
  <c r="G224" i="7"/>
  <c r="P221" i="1"/>
  <c r="U221" i="1"/>
  <c r="I224" i="7" l="1"/>
  <c r="AU220" i="1"/>
  <c r="AW220" i="1" s="1"/>
  <c r="AK221" i="1" s="1"/>
  <c r="Q221" i="1"/>
  <c r="J221" i="1"/>
  <c r="BL220" i="1"/>
  <c r="BN220" i="1" s="1"/>
  <c r="BC221" i="1" s="1"/>
  <c r="J224" i="7"/>
  <c r="H227" i="3"/>
  <c r="AC51" i="3"/>
  <c r="Q226" i="3"/>
  <c r="K221" i="1"/>
  <c r="AB221" i="1"/>
  <c r="AA221" i="1"/>
  <c r="N227" i="3" l="1"/>
  <c r="X227" i="3"/>
  <c r="E225" i="7"/>
  <c r="AF51" i="3"/>
  <c r="O49" i="7" s="1"/>
  <c r="S226" i="3"/>
  <c r="K224" i="7"/>
  <c r="AL221" i="1"/>
  <c r="AV221" i="1"/>
  <c r="AO221" i="1"/>
  <c r="AS221" i="1" s="1"/>
  <c r="E227" i="3"/>
  <c r="AN221" i="1"/>
  <c r="AC221" i="1" s="1"/>
  <c r="AM221" i="1"/>
  <c r="S221" i="1" s="1"/>
  <c r="AP221" i="1"/>
  <c r="BJ221" i="1" s="1"/>
  <c r="AI221" i="1"/>
  <c r="BD221" i="1"/>
  <c r="BF221" i="1"/>
  <c r="AT221" i="1" s="1"/>
  <c r="F227" i="3"/>
  <c r="BM221" i="1"/>
  <c r="BE221" i="1"/>
  <c r="AD221" i="1" s="1"/>
  <c r="BG221" i="1"/>
  <c r="BK221" i="1" s="1"/>
  <c r="AE221" i="1" l="1"/>
  <c r="H225" i="7"/>
  <c r="AI51" i="3"/>
  <c r="R49" i="7" s="1"/>
  <c r="BH221" i="1"/>
  <c r="T221" i="1"/>
  <c r="BI221" i="1"/>
  <c r="V227" i="3"/>
  <c r="J227" i="3"/>
  <c r="AE51" i="3"/>
  <c r="AG221" i="1"/>
  <c r="X222" i="1" s="1"/>
  <c r="AR221" i="1"/>
  <c r="AQ221" i="1"/>
  <c r="L221" i="1"/>
  <c r="M221" i="1" s="1"/>
  <c r="I222" i="1" s="1"/>
  <c r="V221" i="1"/>
  <c r="O222" i="1" s="1"/>
  <c r="U227" i="3"/>
  <c r="I227" i="3"/>
  <c r="AD51" i="3"/>
  <c r="Y227" i="3" l="1"/>
  <c r="F225" i="7"/>
  <c r="O227" i="3"/>
  <c r="AG51" i="3"/>
  <c r="P49" i="7" s="1"/>
  <c r="AF222" i="1"/>
  <c r="D228" i="3"/>
  <c r="Y222" i="1"/>
  <c r="Z222" i="1"/>
  <c r="R222" i="1" s="1"/>
  <c r="P222" i="1"/>
  <c r="Z227" i="3"/>
  <c r="P227" i="3"/>
  <c r="G225" i="7"/>
  <c r="AH51" i="3"/>
  <c r="Q49" i="7" s="1"/>
  <c r="U222" i="1"/>
  <c r="Q227" i="3" l="1"/>
  <c r="AA222" i="1"/>
  <c r="AB222" i="1"/>
  <c r="K222" i="1"/>
  <c r="H228" i="3"/>
  <c r="J225" i="7"/>
  <c r="BL221" i="1"/>
  <c r="BN221" i="1" s="1"/>
  <c r="BC222" i="1" s="1"/>
  <c r="AK51" i="3"/>
  <c r="T49" i="7" s="1"/>
  <c r="I225" i="7"/>
  <c r="AU221" i="1"/>
  <c r="AW221" i="1" s="1"/>
  <c r="AK222" i="1" s="1"/>
  <c r="AJ51" i="3"/>
  <c r="S49" i="7" s="1"/>
  <c r="K225" i="7"/>
  <c r="S227" i="3"/>
  <c r="AL51" i="3"/>
  <c r="U49" i="7" s="1"/>
  <c r="Q222" i="1"/>
  <c r="J222" i="1"/>
  <c r="AP222" i="1" l="1"/>
  <c r="BJ222" i="1" s="1"/>
  <c r="AN222" i="1"/>
  <c r="AC222" i="1" s="1"/>
  <c r="AL222" i="1"/>
  <c r="E228" i="3"/>
  <c r="AV222" i="1"/>
  <c r="AM222" i="1"/>
  <c r="S222" i="1" s="1"/>
  <c r="AO222" i="1"/>
  <c r="AS222" i="1" s="1"/>
  <c r="AI222" i="1"/>
  <c r="BD222" i="1"/>
  <c r="BG222" i="1"/>
  <c r="BK222" i="1" s="1"/>
  <c r="F228" i="3"/>
  <c r="BM222" i="1"/>
  <c r="BF222" i="1"/>
  <c r="AT222" i="1" s="1"/>
  <c r="BE222" i="1"/>
  <c r="AD222" i="1" s="1"/>
  <c r="X228" i="3"/>
  <c r="N228" i="3"/>
  <c r="E226" i="7"/>
  <c r="AR222" i="1" l="1"/>
  <c r="AQ222" i="1"/>
  <c r="L222" i="1"/>
  <c r="M222" i="1" s="1"/>
  <c r="I223" i="1" s="1"/>
  <c r="AE222" i="1"/>
  <c r="AG222" i="1" s="1"/>
  <c r="X223" i="1" s="1"/>
  <c r="H226" i="7"/>
  <c r="T222" i="1"/>
  <c r="V222" i="1" s="1"/>
  <c r="O223" i="1" s="1"/>
  <c r="BH222" i="1"/>
  <c r="BI222" i="1"/>
  <c r="U228" i="3"/>
  <c r="I228" i="3"/>
  <c r="V228" i="3"/>
  <c r="J228" i="3"/>
  <c r="U223" i="1" l="1"/>
  <c r="D229" i="3"/>
  <c r="Y223" i="1"/>
  <c r="AF223" i="1"/>
  <c r="Z223" i="1"/>
  <c r="R223" i="1" s="1"/>
  <c r="P223" i="1"/>
  <c r="Z228" i="3"/>
  <c r="G226" i="7"/>
  <c r="P228" i="3"/>
  <c r="F226" i="7"/>
  <c r="O228" i="3"/>
  <c r="Y228" i="3"/>
  <c r="Q228" i="3" l="1"/>
  <c r="AU222" i="1"/>
  <c r="AW222" i="1" s="1"/>
  <c r="AK223" i="1" s="1"/>
  <c r="I226" i="7"/>
  <c r="J226" i="7"/>
  <c r="BL222" i="1"/>
  <c r="BN222" i="1" s="1"/>
  <c r="BC223" i="1" s="1"/>
  <c r="K226" i="7"/>
  <c r="S228" i="3"/>
  <c r="J223" i="1"/>
  <c r="Q223" i="1"/>
  <c r="K223" i="1"/>
  <c r="AB223" i="1"/>
  <c r="AA223" i="1"/>
  <c r="H229" i="3"/>
  <c r="X229" i="3" l="1"/>
  <c r="E227" i="7"/>
  <c r="N229" i="3"/>
  <c r="BF223" i="1"/>
  <c r="AT223" i="1" s="1"/>
  <c r="F229" i="3"/>
  <c r="BM223" i="1"/>
  <c r="BE223" i="1"/>
  <c r="AD223" i="1" s="1"/>
  <c r="BD223" i="1"/>
  <c r="BG223" i="1"/>
  <c r="BK223" i="1" s="1"/>
  <c r="AN223" i="1"/>
  <c r="AC223" i="1" s="1"/>
  <c r="AM223" i="1"/>
  <c r="S223" i="1" s="1"/>
  <c r="E229" i="3"/>
  <c r="AL223" i="1"/>
  <c r="AO223" i="1"/>
  <c r="AS223" i="1" s="1"/>
  <c r="AP223" i="1"/>
  <c r="BJ223" i="1" s="1"/>
  <c r="AV223" i="1"/>
  <c r="AI223" i="1"/>
  <c r="AR223" i="1" l="1"/>
  <c r="AQ223" i="1"/>
  <c r="L223" i="1"/>
  <c r="M223" i="1" s="1"/>
  <c r="I224" i="1" s="1"/>
  <c r="U229" i="3"/>
  <c r="I229" i="3"/>
  <c r="BI223" i="1"/>
  <c r="BH223" i="1"/>
  <c r="T223" i="1"/>
  <c r="V223" i="1" s="1"/>
  <c r="O224" i="1" s="1"/>
  <c r="V229" i="3"/>
  <c r="J229" i="3"/>
  <c r="H227" i="7"/>
  <c r="AE223" i="1"/>
  <c r="AG223" i="1" s="1"/>
  <c r="X224" i="1" s="1"/>
  <c r="U224" i="1" l="1"/>
  <c r="Y224" i="1"/>
  <c r="Z224" i="1"/>
  <c r="R224" i="1" s="1"/>
  <c r="D230" i="3"/>
  <c r="AF224" i="1"/>
  <c r="P224" i="1"/>
  <c r="O229" i="3"/>
  <c r="Y229" i="3"/>
  <c r="F227" i="7"/>
  <c r="Z229" i="3"/>
  <c r="P229" i="3"/>
  <c r="G227" i="7"/>
  <c r="BL223" i="1" l="1"/>
  <c r="BN223" i="1" s="1"/>
  <c r="BC224" i="1" s="1"/>
  <c r="J227" i="7"/>
  <c r="Q229" i="3"/>
  <c r="AA224" i="1"/>
  <c r="AB224" i="1"/>
  <c r="K224" i="1"/>
  <c r="Q224" i="1"/>
  <c r="J224" i="1"/>
  <c r="I227" i="7"/>
  <c r="AU223" i="1"/>
  <c r="AW223" i="1" s="1"/>
  <c r="AK224" i="1" s="1"/>
  <c r="H230" i="3"/>
  <c r="AP224" i="1" l="1"/>
  <c r="BJ224" i="1" s="1"/>
  <c r="AO224" i="1"/>
  <c r="AS224" i="1" s="1"/>
  <c r="AV224" i="1"/>
  <c r="AM224" i="1"/>
  <c r="S224" i="1" s="1"/>
  <c r="AN224" i="1"/>
  <c r="AC224" i="1" s="1"/>
  <c r="E230" i="3"/>
  <c r="AL224" i="1"/>
  <c r="AI224" i="1"/>
  <c r="K227" i="7"/>
  <c r="S229" i="3"/>
  <c r="N230" i="3"/>
  <c r="X230" i="3"/>
  <c r="E228" i="7"/>
  <c r="BD224" i="1"/>
  <c r="BG224" i="1"/>
  <c r="BK224" i="1" s="1"/>
  <c r="F230" i="3"/>
  <c r="BM224" i="1"/>
  <c r="BE224" i="1"/>
  <c r="AD224" i="1" s="1"/>
  <c r="BF224" i="1"/>
  <c r="AT224" i="1" s="1"/>
  <c r="T224" i="1" l="1"/>
  <c r="BI224" i="1"/>
  <c r="BH224" i="1"/>
  <c r="AR224" i="1"/>
  <c r="AQ224" i="1"/>
  <c r="L224" i="1"/>
  <c r="M224" i="1" s="1"/>
  <c r="I225" i="1" s="1"/>
  <c r="V224" i="1"/>
  <c r="O225" i="1" s="1"/>
  <c r="AE224" i="1"/>
  <c r="AG224" i="1" s="1"/>
  <c r="X225" i="1" s="1"/>
  <c r="H228" i="7"/>
  <c r="U230" i="3"/>
  <c r="I230" i="3"/>
  <c r="V230" i="3"/>
  <c r="J230" i="3"/>
  <c r="D231" i="3" l="1"/>
  <c r="AF225" i="1"/>
  <c r="Z225" i="1"/>
  <c r="R225" i="1" s="1"/>
  <c r="Y225" i="1"/>
  <c r="U225" i="1"/>
  <c r="P225" i="1"/>
  <c r="O230" i="3"/>
  <c r="F228" i="7"/>
  <c r="Y230" i="3"/>
  <c r="P230" i="3"/>
  <c r="Z230" i="3"/>
  <c r="G228" i="7"/>
  <c r="AU224" i="1" l="1"/>
  <c r="AW224" i="1" s="1"/>
  <c r="AK225" i="1" s="1"/>
  <c r="I228" i="7"/>
  <c r="J228" i="7"/>
  <c r="BL224" i="1"/>
  <c r="BN224" i="1" s="1"/>
  <c r="BC225" i="1" s="1"/>
  <c r="Q225" i="1"/>
  <c r="J225" i="1"/>
  <c r="Q230" i="3"/>
  <c r="K225" i="1"/>
  <c r="AB225" i="1"/>
  <c r="AA225" i="1"/>
  <c r="H231" i="3"/>
  <c r="E229" i="7" l="1"/>
  <c r="N231" i="3"/>
  <c r="X231" i="3"/>
  <c r="K228" i="7"/>
  <c r="S230" i="3"/>
  <c r="BG225" i="1"/>
  <c r="BK225" i="1" s="1"/>
  <c r="BM225" i="1"/>
  <c r="BE225" i="1"/>
  <c r="AD225" i="1" s="1"/>
  <c r="BF225" i="1"/>
  <c r="AT225" i="1" s="1"/>
  <c r="F231" i="3"/>
  <c r="BD225" i="1"/>
  <c r="AM225" i="1"/>
  <c r="S225" i="1" s="1"/>
  <c r="E231" i="3"/>
  <c r="AV225" i="1"/>
  <c r="AN225" i="1"/>
  <c r="AC225" i="1" s="1"/>
  <c r="AP225" i="1"/>
  <c r="BJ225" i="1" s="1"/>
  <c r="AL225" i="1"/>
  <c r="AO225" i="1"/>
  <c r="AS225" i="1" s="1"/>
  <c r="AI225" i="1"/>
  <c r="L225" i="1" l="1"/>
  <c r="M225" i="1" s="1"/>
  <c r="I226" i="1" s="1"/>
  <c r="AR225" i="1"/>
  <c r="AQ225" i="1"/>
  <c r="V231" i="3"/>
  <c r="J231" i="3"/>
  <c r="AE225" i="1"/>
  <c r="AG225" i="1" s="1"/>
  <c r="X226" i="1" s="1"/>
  <c r="H229" i="7"/>
  <c r="U231" i="3"/>
  <c r="I231" i="3"/>
  <c r="BI225" i="1"/>
  <c r="T225" i="1"/>
  <c r="V225" i="1" s="1"/>
  <c r="O226" i="1" s="1"/>
  <c r="BH225" i="1"/>
  <c r="Z226" i="1" l="1"/>
  <c r="R226" i="1" s="1"/>
  <c r="D232" i="3"/>
  <c r="AF226" i="1"/>
  <c r="Y226" i="1"/>
  <c r="U226" i="1"/>
  <c r="O231" i="3"/>
  <c r="Y231" i="3"/>
  <c r="F229" i="7"/>
  <c r="P231" i="3"/>
  <c r="Z231" i="3"/>
  <c r="G229" i="7"/>
  <c r="P226" i="1"/>
  <c r="Q226" i="1" l="1"/>
  <c r="J226" i="1"/>
  <c r="BL225" i="1"/>
  <c r="BN225" i="1" s="1"/>
  <c r="BC226" i="1" s="1"/>
  <c r="J229" i="7"/>
  <c r="AU225" i="1"/>
  <c r="AW225" i="1" s="1"/>
  <c r="AK226" i="1" s="1"/>
  <c r="I229" i="7"/>
  <c r="Q231" i="3"/>
  <c r="H232" i="3"/>
  <c r="K226" i="1"/>
  <c r="AB226" i="1"/>
  <c r="AA226" i="1"/>
  <c r="BD226" i="1" l="1"/>
  <c r="BF226" i="1"/>
  <c r="AT226" i="1" s="1"/>
  <c r="BM226" i="1"/>
  <c r="BE226" i="1"/>
  <c r="AD226" i="1" s="1"/>
  <c r="F232" i="3"/>
  <c r="BG226" i="1"/>
  <c r="BK226" i="1" s="1"/>
  <c r="E230" i="7"/>
  <c r="N232" i="3"/>
  <c r="X232" i="3"/>
  <c r="AV226" i="1"/>
  <c r="AM226" i="1"/>
  <c r="S226" i="1" s="1"/>
  <c r="E232" i="3"/>
  <c r="AL226" i="1"/>
  <c r="AN226" i="1"/>
  <c r="AC226" i="1" s="1"/>
  <c r="AO226" i="1"/>
  <c r="AS226" i="1" s="1"/>
  <c r="AP226" i="1"/>
  <c r="BJ226" i="1" s="1"/>
  <c r="AI226" i="1"/>
  <c r="K229" i="7"/>
  <c r="S231" i="3"/>
  <c r="AR226" i="1" l="1"/>
  <c r="L226" i="1"/>
  <c r="M226" i="1" s="1"/>
  <c r="I227" i="1" s="1"/>
  <c r="AQ226" i="1"/>
  <c r="U232" i="3"/>
  <c r="I232" i="3"/>
  <c r="AE226" i="1"/>
  <c r="AG226" i="1" s="1"/>
  <c r="X227" i="1" s="1"/>
  <c r="H230" i="7"/>
  <c r="V232" i="3"/>
  <c r="J232" i="3"/>
  <c r="BI226" i="1"/>
  <c r="BH226" i="1"/>
  <c r="T226" i="1"/>
  <c r="V226" i="1" s="1"/>
  <c r="O227" i="1" s="1"/>
  <c r="U227" i="1" l="1"/>
  <c r="F230" i="7"/>
  <c r="O232" i="3"/>
  <c r="Y232" i="3"/>
  <c r="P227" i="1"/>
  <c r="D233" i="3"/>
  <c r="H233" i="3" s="1"/>
  <c r="Z227" i="1"/>
  <c r="R227" i="1" s="1"/>
  <c r="AF227" i="1"/>
  <c r="Y227" i="1"/>
  <c r="Z232" i="3"/>
  <c r="P232" i="3"/>
  <c r="G230" i="7"/>
  <c r="Q232" i="3" l="1"/>
  <c r="K230" i="7" s="1"/>
  <c r="J227" i="1"/>
  <c r="Q227" i="1"/>
  <c r="K227" i="1"/>
  <c r="AB227" i="1"/>
  <c r="AA227" i="1"/>
  <c r="BL226" i="1"/>
  <c r="BN226" i="1" s="1"/>
  <c r="BC227" i="1" s="1"/>
  <c r="J230" i="7"/>
  <c r="E231" i="7"/>
  <c r="N233" i="3"/>
  <c r="X233" i="3"/>
  <c r="I230" i="7"/>
  <c r="AU226" i="1"/>
  <c r="AW226" i="1" s="1"/>
  <c r="AK227" i="1" s="1"/>
  <c r="S232" i="3" l="1"/>
  <c r="AE227" i="1"/>
  <c r="H231" i="7"/>
  <c r="BF227" i="1"/>
  <c r="AT227" i="1" s="1"/>
  <c r="F233" i="3"/>
  <c r="BD227" i="1"/>
  <c r="BG227" i="1"/>
  <c r="BK227" i="1" s="1"/>
  <c r="BM227" i="1"/>
  <c r="BE227" i="1"/>
  <c r="AD227" i="1" s="1"/>
  <c r="AV227" i="1"/>
  <c r="AO227" i="1"/>
  <c r="AS227" i="1" s="1"/>
  <c r="E233" i="3"/>
  <c r="AN227" i="1"/>
  <c r="AC227" i="1" s="1"/>
  <c r="AG227" i="1" s="1"/>
  <c r="X228" i="1" s="1"/>
  <c r="AM227" i="1"/>
  <c r="S227" i="1" s="1"/>
  <c r="AP227" i="1"/>
  <c r="BJ227" i="1" s="1"/>
  <c r="AL227" i="1"/>
  <c r="AI227" i="1"/>
  <c r="AF228" i="1" l="1"/>
  <c r="D234" i="3"/>
  <c r="H234" i="3" s="1"/>
  <c r="AR227" i="1"/>
  <c r="L227" i="1"/>
  <c r="M227" i="1" s="1"/>
  <c r="I228" i="1" s="1"/>
  <c r="AQ227" i="1"/>
  <c r="U233" i="3"/>
  <c r="I233" i="3"/>
  <c r="V233" i="3"/>
  <c r="J233" i="3"/>
  <c r="BI227" i="1"/>
  <c r="BH227" i="1"/>
  <c r="T227" i="1"/>
  <c r="V227" i="1" s="1"/>
  <c r="O228" i="1" s="1"/>
  <c r="Z228" i="1" s="1"/>
  <c r="R228" i="1" s="1"/>
  <c r="O233" i="3" l="1"/>
  <c r="F231" i="7"/>
  <c r="Y233" i="3"/>
  <c r="P228" i="1"/>
  <c r="X234" i="3"/>
  <c r="E232" i="7"/>
  <c r="N234" i="3"/>
  <c r="U228" i="1"/>
  <c r="P233" i="3"/>
  <c r="Z233" i="3"/>
  <c r="G231" i="7"/>
  <c r="Y228" i="1"/>
  <c r="BL227" i="1" l="1"/>
  <c r="BN227" i="1" s="1"/>
  <c r="BC228" i="1" s="1"/>
  <c r="J231" i="7"/>
  <c r="AE228" i="1"/>
  <c r="H232" i="7"/>
  <c r="I231" i="7"/>
  <c r="AU227" i="1"/>
  <c r="AW227" i="1" s="1"/>
  <c r="AK228" i="1" s="1"/>
  <c r="Q228" i="1"/>
  <c r="J228" i="1"/>
  <c r="Q233" i="3"/>
  <c r="AA228" i="1"/>
  <c r="AB228" i="1"/>
  <c r="K228" i="1"/>
  <c r="K231" i="7" l="1"/>
  <c r="S233" i="3"/>
  <c r="E234" i="3"/>
  <c r="AV228" i="1"/>
  <c r="AM228" i="1"/>
  <c r="S228" i="1" s="1"/>
  <c r="AL228" i="1"/>
  <c r="AP228" i="1"/>
  <c r="BJ228" i="1" s="1"/>
  <c r="AO228" i="1"/>
  <c r="AS228" i="1" s="1"/>
  <c r="AN228" i="1"/>
  <c r="AC228" i="1" s="1"/>
  <c r="AI228" i="1"/>
  <c r="BD228" i="1"/>
  <c r="BF228" i="1"/>
  <c r="AT228" i="1" s="1"/>
  <c r="BM228" i="1"/>
  <c r="BE228" i="1"/>
  <c r="AD228" i="1" s="1"/>
  <c r="F234" i="3"/>
  <c r="BG228" i="1"/>
  <c r="BK228" i="1" s="1"/>
  <c r="BI228" i="1" l="1"/>
  <c r="BH228" i="1"/>
  <c r="T228" i="1"/>
  <c r="V228" i="1" s="1"/>
  <c r="O229" i="1" s="1"/>
  <c r="V234" i="3"/>
  <c r="J234" i="3"/>
  <c r="AR228" i="1"/>
  <c r="L228" i="1"/>
  <c r="M228" i="1" s="1"/>
  <c r="I229" i="1" s="1"/>
  <c r="AQ228" i="1"/>
  <c r="U234" i="3"/>
  <c r="I234" i="3"/>
  <c r="AG228" i="1"/>
  <c r="X229" i="1" s="1"/>
  <c r="F232" i="7" l="1"/>
  <c r="Y234" i="3"/>
  <c r="O234" i="3"/>
  <c r="U229" i="1"/>
  <c r="D235" i="3"/>
  <c r="H235" i="3" s="1"/>
  <c r="Z229" i="1"/>
  <c r="R229" i="1" s="1"/>
  <c r="Y229" i="1"/>
  <c r="AF229" i="1"/>
  <c r="P229" i="1"/>
  <c r="P234" i="3"/>
  <c r="G232" i="7"/>
  <c r="Z234" i="3"/>
  <c r="Q234" i="3" l="1"/>
  <c r="E233" i="7"/>
  <c r="N235" i="3"/>
  <c r="X235" i="3"/>
  <c r="I232" i="7"/>
  <c r="AU228" i="1"/>
  <c r="AW228" i="1" s="1"/>
  <c r="AK229" i="1" s="1"/>
  <c r="K229" i="1"/>
  <c r="AB229" i="1"/>
  <c r="AA229" i="1"/>
  <c r="K232" i="7"/>
  <c r="S234" i="3"/>
  <c r="J232" i="7"/>
  <c r="BL228" i="1"/>
  <c r="BN228" i="1" s="1"/>
  <c r="BC229" i="1" s="1"/>
  <c r="Q229" i="1"/>
  <c r="J229" i="1"/>
  <c r="AE229" i="1" l="1"/>
  <c r="H233" i="7"/>
  <c r="BG229" i="1"/>
  <c r="BK229" i="1" s="1"/>
  <c r="BD229" i="1"/>
  <c r="BF229" i="1"/>
  <c r="AT229" i="1" s="1"/>
  <c r="F235" i="3"/>
  <c r="BM229" i="1"/>
  <c r="BE229" i="1"/>
  <c r="AD229" i="1" s="1"/>
  <c r="AV229" i="1"/>
  <c r="AP229" i="1"/>
  <c r="BJ229" i="1" s="1"/>
  <c r="AN229" i="1"/>
  <c r="AC229" i="1" s="1"/>
  <c r="AL229" i="1"/>
  <c r="AM229" i="1"/>
  <c r="S229" i="1" s="1"/>
  <c r="AO229" i="1"/>
  <c r="AS229" i="1" s="1"/>
  <c r="E235" i="3"/>
  <c r="AI229" i="1"/>
  <c r="AG229" i="1" l="1"/>
  <c r="X230" i="1" s="1"/>
  <c r="D236" i="3" s="1"/>
  <c r="H236" i="3" s="1"/>
  <c r="V235" i="3"/>
  <c r="J235" i="3"/>
  <c r="U235" i="3"/>
  <c r="I235" i="3"/>
  <c r="L229" i="1"/>
  <c r="M229" i="1" s="1"/>
  <c r="I230" i="1" s="1"/>
  <c r="AQ229" i="1"/>
  <c r="AR229" i="1"/>
  <c r="BH229" i="1"/>
  <c r="T229" i="1"/>
  <c r="V229" i="1" s="1"/>
  <c r="O230" i="1" s="1"/>
  <c r="BI229" i="1"/>
  <c r="AF230" i="1" l="1"/>
  <c r="U230" i="1"/>
  <c r="Z230" i="1"/>
  <c r="R230" i="1" s="1"/>
  <c r="F233" i="7"/>
  <c r="Y235" i="3"/>
  <c r="O235" i="3"/>
  <c r="G233" i="7"/>
  <c r="Z235" i="3"/>
  <c r="P235" i="3"/>
  <c r="P230" i="1"/>
  <c r="Y230" i="1"/>
  <c r="X236" i="3"/>
  <c r="N236" i="3"/>
  <c r="E234" i="7"/>
  <c r="Q235" i="3" l="1"/>
  <c r="K233" i="7" s="1"/>
  <c r="J230" i="1"/>
  <c r="Q230" i="1"/>
  <c r="AA230" i="1"/>
  <c r="K230" i="1"/>
  <c r="AB230" i="1"/>
  <c r="AU229" i="1"/>
  <c r="AW229" i="1" s="1"/>
  <c r="AK230" i="1" s="1"/>
  <c r="I233" i="7"/>
  <c r="AE230" i="1"/>
  <c r="H234" i="7"/>
  <c r="BL229" i="1"/>
  <c r="BN229" i="1" s="1"/>
  <c r="BC230" i="1" s="1"/>
  <c r="J233" i="7"/>
  <c r="S235" i="3" l="1"/>
  <c r="AP230" i="1"/>
  <c r="BJ230" i="1" s="1"/>
  <c r="AV230" i="1"/>
  <c r="AL230" i="1"/>
  <c r="AN230" i="1"/>
  <c r="AC230" i="1" s="1"/>
  <c r="E236" i="3"/>
  <c r="AO230" i="1"/>
  <c r="AS230" i="1" s="1"/>
  <c r="AM230" i="1"/>
  <c r="S230" i="1" s="1"/>
  <c r="AI230" i="1"/>
  <c r="BD230" i="1"/>
  <c r="BG230" i="1"/>
  <c r="BK230" i="1" s="1"/>
  <c r="F236" i="3"/>
  <c r="BM230" i="1"/>
  <c r="BE230" i="1"/>
  <c r="AD230" i="1" s="1"/>
  <c r="BF230" i="1"/>
  <c r="AT230" i="1" s="1"/>
  <c r="AG230" i="1" l="1"/>
  <c r="X231" i="1" s="1"/>
  <c r="V236" i="3"/>
  <c r="J236" i="3"/>
  <c r="L230" i="1"/>
  <c r="M230" i="1" s="1"/>
  <c r="I231" i="1" s="1"/>
  <c r="AQ230" i="1"/>
  <c r="AR230" i="1"/>
  <c r="BI230" i="1"/>
  <c r="T230" i="1"/>
  <c r="V230" i="1" s="1"/>
  <c r="O231" i="1" s="1"/>
  <c r="BH230" i="1"/>
  <c r="U236" i="3"/>
  <c r="I236" i="3"/>
  <c r="U231" i="1" l="1"/>
  <c r="Z236" i="3"/>
  <c r="G234" i="7"/>
  <c r="P236" i="3"/>
  <c r="D237" i="3"/>
  <c r="H237" i="3" s="1"/>
  <c r="Z231" i="1"/>
  <c r="R231" i="1" s="1"/>
  <c r="Y231" i="1"/>
  <c r="AF231" i="1"/>
  <c r="F234" i="7"/>
  <c r="Y236" i="3"/>
  <c r="O236" i="3"/>
  <c r="P231" i="1"/>
  <c r="Q236" i="3" l="1"/>
  <c r="X237" i="3"/>
  <c r="E235" i="7"/>
  <c r="N237" i="3"/>
  <c r="J234" i="7"/>
  <c r="BL230" i="1"/>
  <c r="BN230" i="1" s="1"/>
  <c r="BC231" i="1" s="1"/>
  <c r="AU230" i="1"/>
  <c r="AW230" i="1" s="1"/>
  <c r="AK231" i="1" s="1"/>
  <c r="I234" i="7"/>
  <c r="S236" i="3"/>
  <c r="K234" i="7"/>
  <c r="Q231" i="1"/>
  <c r="J231" i="1"/>
  <c r="K231" i="1"/>
  <c r="AB231" i="1"/>
  <c r="AA231" i="1"/>
  <c r="AN231" i="1" l="1"/>
  <c r="AC231" i="1" s="1"/>
  <c r="AL231" i="1"/>
  <c r="AP231" i="1"/>
  <c r="BJ231" i="1" s="1"/>
  <c r="AM231" i="1"/>
  <c r="S231" i="1" s="1"/>
  <c r="AO231" i="1"/>
  <c r="AS231" i="1" s="1"/>
  <c r="AV231" i="1"/>
  <c r="E237" i="3"/>
  <c r="AI231" i="1"/>
  <c r="BG231" i="1"/>
  <c r="BK231" i="1" s="1"/>
  <c r="BM231" i="1"/>
  <c r="BE231" i="1"/>
  <c r="AD231" i="1" s="1"/>
  <c r="BF231" i="1"/>
  <c r="AT231" i="1" s="1"/>
  <c r="F237" i="3"/>
  <c r="BD231" i="1"/>
  <c r="H235" i="7"/>
  <c r="AE231" i="1"/>
  <c r="V237" i="3" l="1"/>
  <c r="J237" i="3"/>
  <c r="U237" i="3"/>
  <c r="I237" i="3"/>
  <c r="BI231" i="1"/>
  <c r="T231" i="1"/>
  <c r="V231" i="1" s="1"/>
  <c r="O232" i="1" s="1"/>
  <c r="BH231" i="1"/>
  <c r="AQ231" i="1"/>
  <c r="L231" i="1"/>
  <c r="M231" i="1" s="1"/>
  <c r="I232" i="1" s="1"/>
  <c r="AR231" i="1"/>
  <c r="AG231" i="1"/>
  <c r="X232" i="1" s="1"/>
  <c r="U232" i="1" l="1"/>
  <c r="P232" i="1"/>
  <c r="D238" i="3"/>
  <c r="H238" i="3" s="1"/>
  <c r="Y232" i="1"/>
  <c r="Z232" i="1"/>
  <c r="R232" i="1" s="1"/>
  <c r="AF232" i="1"/>
  <c r="Z237" i="3"/>
  <c r="P237" i="3"/>
  <c r="G235" i="7"/>
  <c r="F235" i="7"/>
  <c r="O237" i="3"/>
  <c r="Y237" i="3"/>
  <c r="Q237" i="3" l="1"/>
  <c r="S237" i="3" s="1"/>
  <c r="J235" i="7"/>
  <c r="BL231" i="1"/>
  <c r="BN231" i="1" s="1"/>
  <c r="BC232" i="1" s="1"/>
  <c r="J232" i="1"/>
  <c r="Q232" i="1"/>
  <c r="N238" i="3"/>
  <c r="X238" i="3"/>
  <c r="E236" i="7"/>
  <c r="I235" i="7"/>
  <c r="AU231" i="1"/>
  <c r="AW231" i="1" s="1"/>
  <c r="AK232" i="1" s="1"/>
  <c r="AB232" i="1"/>
  <c r="K232" i="1"/>
  <c r="AA232" i="1"/>
  <c r="K235" i="7" l="1"/>
  <c r="AL232" i="1"/>
  <c r="AP232" i="1"/>
  <c r="BJ232" i="1" s="1"/>
  <c r="AO232" i="1"/>
  <c r="AS232" i="1" s="1"/>
  <c r="AV232" i="1"/>
  <c r="AM232" i="1"/>
  <c r="S232" i="1" s="1"/>
  <c r="E238" i="3"/>
  <c r="AN232" i="1"/>
  <c r="AC232" i="1" s="1"/>
  <c r="AI232" i="1"/>
  <c r="BE232" i="1"/>
  <c r="AD232" i="1" s="1"/>
  <c r="BF232" i="1"/>
  <c r="AT232" i="1" s="1"/>
  <c r="BD232" i="1"/>
  <c r="BG232" i="1"/>
  <c r="BK232" i="1" s="1"/>
  <c r="F238" i="3"/>
  <c r="BM232" i="1"/>
  <c r="AE232" i="1"/>
  <c r="H236" i="7"/>
  <c r="V238" i="3" l="1"/>
  <c r="J238" i="3"/>
  <c r="U238" i="3"/>
  <c r="I238" i="3"/>
  <c r="AG232" i="1"/>
  <c r="X233" i="1" s="1"/>
  <c r="BI232" i="1"/>
  <c r="BH232" i="1"/>
  <c r="T232" i="1"/>
  <c r="V232" i="1" s="1"/>
  <c r="O233" i="1" s="1"/>
  <c r="AR232" i="1"/>
  <c r="L232" i="1"/>
  <c r="M232" i="1" s="1"/>
  <c r="I233" i="1" s="1"/>
  <c r="AQ232" i="1"/>
  <c r="U233" i="1" l="1"/>
  <c r="O238" i="3"/>
  <c r="F236" i="7"/>
  <c r="Y238" i="3"/>
  <c r="P233" i="1"/>
  <c r="P238" i="3"/>
  <c r="Z238" i="3"/>
  <c r="G236" i="7"/>
  <c r="D239" i="3"/>
  <c r="AF233" i="1"/>
  <c r="Z233" i="1"/>
  <c r="R233" i="1" s="1"/>
  <c r="Y233" i="1"/>
  <c r="AB233" i="1" l="1"/>
  <c r="AA233" i="1"/>
  <c r="K233" i="1"/>
  <c r="J233" i="1"/>
  <c r="Q233" i="1"/>
  <c r="Q238" i="3"/>
  <c r="J236" i="7"/>
  <c r="BL232" i="1"/>
  <c r="BN232" i="1" s="1"/>
  <c r="BC233" i="1" s="1"/>
  <c r="I236" i="7"/>
  <c r="AU232" i="1"/>
  <c r="AW232" i="1" s="1"/>
  <c r="AK233" i="1" s="1"/>
  <c r="H239" i="3"/>
  <c r="AC52" i="3"/>
  <c r="BG233" i="1" l="1"/>
  <c r="BK233" i="1" s="1"/>
  <c r="BM233" i="1"/>
  <c r="BE233" i="1"/>
  <c r="AD233" i="1" s="1"/>
  <c r="BF233" i="1"/>
  <c r="AT233" i="1" s="1"/>
  <c r="F239" i="3"/>
  <c r="BD233" i="1"/>
  <c r="E237" i="7"/>
  <c r="N239" i="3"/>
  <c r="X239" i="3"/>
  <c r="AF52" i="3"/>
  <c r="O50" i="7" s="1"/>
  <c r="AL233" i="1"/>
  <c r="AP233" i="1"/>
  <c r="BJ233" i="1" s="1"/>
  <c r="AV233" i="1"/>
  <c r="AO233" i="1"/>
  <c r="AS233" i="1" s="1"/>
  <c r="AN233" i="1"/>
  <c r="AC233" i="1" s="1"/>
  <c r="AM233" i="1"/>
  <c r="S233" i="1" s="1"/>
  <c r="E239" i="3"/>
  <c r="AI233" i="1"/>
  <c r="K236" i="7"/>
  <c r="S238" i="3"/>
  <c r="U239" i="3" l="1"/>
  <c r="I239" i="3"/>
  <c r="AD52" i="3"/>
  <c r="AE233" i="1"/>
  <c r="AG233" i="1" s="1"/>
  <c r="X234" i="1" s="1"/>
  <c r="H237" i="7"/>
  <c r="AI52" i="3"/>
  <c r="R50" i="7" s="1"/>
  <c r="T233" i="1"/>
  <c r="V233" i="1" s="1"/>
  <c r="O234" i="1" s="1"/>
  <c r="BI233" i="1"/>
  <c r="BH233" i="1"/>
  <c r="AR233" i="1"/>
  <c r="L233" i="1"/>
  <c r="M233" i="1" s="1"/>
  <c r="I234" i="1" s="1"/>
  <c r="AQ233" i="1"/>
  <c r="V239" i="3"/>
  <c r="J239" i="3"/>
  <c r="AE52" i="3"/>
  <c r="Y234" i="1" l="1"/>
  <c r="Z234" i="1"/>
  <c r="R234" i="1" s="1"/>
  <c r="AF234" i="1"/>
  <c r="D240" i="3"/>
  <c r="P234" i="1"/>
  <c r="Z239" i="3"/>
  <c r="P239" i="3"/>
  <c r="G237" i="7"/>
  <c r="AH52" i="3"/>
  <c r="Q50" i="7" s="1"/>
  <c r="F237" i="7"/>
  <c r="Y239" i="3"/>
  <c r="O239" i="3"/>
  <c r="AG52" i="3"/>
  <c r="P50" i="7" s="1"/>
  <c r="U234" i="1"/>
  <c r="Q239" i="3" l="1"/>
  <c r="S239" i="3" s="1"/>
  <c r="I237" i="7"/>
  <c r="AU233" i="1"/>
  <c r="AW233" i="1" s="1"/>
  <c r="AK234" i="1" s="1"/>
  <c r="AJ52" i="3"/>
  <c r="S50" i="7" s="1"/>
  <c r="J234" i="1"/>
  <c r="Q234" i="1"/>
  <c r="J237" i="7"/>
  <c r="BL233" i="1"/>
  <c r="BN233" i="1" s="1"/>
  <c r="BC234" i="1" s="1"/>
  <c r="AK52" i="3"/>
  <c r="T50" i="7" s="1"/>
  <c r="H240" i="3"/>
  <c r="AA234" i="1"/>
  <c r="AB234" i="1"/>
  <c r="K234" i="1"/>
  <c r="K237" i="7" l="1"/>
  <c r="AL52" i="3"/>
  <c r="U50" i="7" s="1"/>
  <c r="BD234" i="1"/>
  <c r="BF234" i="1"/>
  <c r="AT234" i="1" s="1"/>
  <c r="BM234" i="1"/>
  <c r="BE234" i="1"/>
  <c r="AD234" i="1" s="1"/>
  <c r="F240" i="3"/>
  <c r="BG234" i="1"/>
  <c r="BK234" i="1" s="1"/>
  <c r="AP234" i="1"/>
  <c r="BJ234" i="1" s="1"/>
  <c r="AV234" i="1"/>
  <c r="AM234" i="1"/>
  <c r="S234" i="1" s="1"/>
  <c r="E240" i="3"/>
  <c r="AL234" i="1"/>
  <c r="AN234" i="1"/>
  <c r="AC234" i="1" s="1"/>
  <c r="AO234" i="1"/>
  <c r="AS234" i="1" s="1"/>
  <c r="AI234" i="1"/>
  <c r="N240" i="3"/>
  <c r="X240" i="3"/>
  <c r="E238" i="7"/>
  <c r="AR234" i="1" l="1"/>
  <c r="L234" i="1"/>
  <c r="M234" i="1" s="1"/>
  <c r="I235" i="1" s="1"/>
  <c r="AQ234" i="1"/>
  <c r="V240" i="3"/>
  <c r="J240" i="3"/>
  <c r="H238" i="7"/>
  <c r="AE234" i="1"/>
  <c r="AG234" i="1" s="1"/>
  <c r="X235" i="1" s="1"/>
  <c r="U240" i="3"/>
  <c r="I240" i="3"/>
  <c r="BI234" i="1"/>
  <c r="BH234" i="1"/>
  <c r="T234" i="1"/>
  <c r="V234" i="1" s="1"/>
  <c r="O235" i="1" s="1"/>
  <c r="U235" i="1" l="1"/>
  <c r="D241" i="3"/>
  <c r="AF235" i="1"/>
  <c r="Z235" i="1"/>
  <c r="R235" i="1" s="1"/>
  <c r="Y235" i="1"/>
  <c r="O240" i="3"/>
  <c r="F238" i="7"/>
  <c r="Y240" i="3"/>
  <c r="P240" i="3"/>
  <c r="Z240" i="3"/>
  <c r="G238" i="7"/>
  <c r="P235" i="1"/>
  <c r="J238" i="7" l="1"/>
  <c r="BL234" i="1"/>
  <c r="BN234" i="1" s="1"/>
  <c r="BC235" i="1" s="1"/>
  <c r="AB235" i="1"/>
  <c r="AA235" i="1"/>
  <c r="K235" i="1"/>
  <c r="H241" i="3"/>
  <c r="Q240" i="3"/>
  <c r="J235" i="1"/>
  <c r="Q235" i="1"/>
  <c r="I238" i="7"/>
  <c r="AU234" i="1"/>
  <c r="AW234" i="1" s="1"/>
  <c r="AK235" i="1" s="1"/>
  <c r="BF235" i="1" l="1"/>
  <c r="AT235" i="1" s="1"/>
  <c r="F241" i="3"/>
  <c r="BD235" i="1"/>
  <c r="BG235" i="1"/>
  <c r="BK235" i="1" s="1"/>
  <c r="BM235" i="1"/>
  <c r="BE235" i="1"/>
  <c r="AD235" i="1" s="1"/>
  <c r="X241" i="3"/>
  <c r="E239" i="7"/>
  <c r="N241" i="3"/>
  <c r="AM235" i="1"/>
  <c r="S235" i="1" s="1"/>
  <c r="AP235" i="1"/>
  <c r="BJ235" i="1" s="1"/>
  <c r="AL235" i="1"/>
  <c r="AV235" i="1"/>
  <c r="AO235" i="1"/>
  <c r="AS235" i="1" s="1"/>
  <c r="E241" i="3"/>
  <c r="AN235" i="1"/>
  <c r="AC235" i="1" s="1"/>
  <c r="AI235" i="1"/>
  <c r="K238" i="7"/>
  <c r="S240" i="3"/>
  <c r="V241" i="3" l="1"/>
  <c r="J241" i="3"/>
  <c r="U241" i="3"/>
  <c r="I241" i="3"/>
  <c r="L235" i="1"/>
  <c r="M235" i="1" s="1"/>
  <c r="I236" i="1" s="1"/>
  <c r="AQ235" i="1"/>
  <c r="AR235" i="1"/>
  <c r="AE235" i="1"/>
  <c r="AG235" i="1" s="1"/>
  <c r="X236" i="1" s="1"/>
  <c r="H239" i="7"/>
  <c r="BI235" i="1"/>
  <c r="BH235" i="1"/>
  <c r="T235" i="1"/>
  <c r="V235" i="1" s="1"/>
  <c r="O236" i="1" s="1"/>
  <c r="U236" i="1" l="1"/>
  <c r="Y236" i="1"/>
  <c r="Z236" i="1"/>
  <c r="R236" i="1" s="1"/>
  <c r="AF236" i="1"/>
  <c r="D242" i="3"/>
  <c r="Y241" i="3"/>
  <c r="F239" i="7"/>
  <c r="O241" i="3"/>
  <c r="Q241" i="3" s="1"/>
  <c r="P236" i="1"/>
  <c r="Z241" i="3"/>
  <c r="P241" i="3"/>
  <c r="G239" i="7"/>
  <c r="H242" i="3" l="1"/>
  <c r="Q236" i="1"/>
  <c r="J236" i="1"/>
  <c r="AB236" i="1"/>
  <c r="K236" i="1"/>
  <c r="AA236" i="1"/>
  <c r="K239" i="7"/>
  <c r="S241" i="3"/>
  <c r="I239" i="7"/>
  <c r="AU235" i="1"/>
  <c r="AW235" i="1" s="1"/>
  <c r="AK236" i="1" s="1"/>
  <c r="J239" i="7"/>
  <c r="BL235" i="1"/>
  <c r="BN235" i="1" s="1"/>
  <c r="BC236" i="1" s="1"/>
  <c r="BD236" i="1" l="1"/>
  <c r="BF236" i="1"/>
  <c r="AT236" i="1" s="1"/>
  <c r="BM236" i="1"/>
  <c r="BE236" i="1"/>
  <c r="AD236" i="1" s="1"/>
  <c r="F242" i="3"/>
  <c r="BG236" i="1"/>
  <c r="BK236" i="1" s="1"/>
  <c r="AM236" i="1"/>
  <c r="S236" i="1" s="1"/>
  <c r="AP236" i="1"/>
  <c r="BJ236" i="1" s="1"/>
  <c r="AL236" i="1"/>
  <c r="AV236" i="1"/>
  <c r="AO236" i="1"/>
  <c r="AS236" i="1" s="1"/>
  <c r="E242" i="3"/>
  <c r="AN236" i="1"/>
  <c r="AC236" i="1" s="1"/>
  <c r="AI236" i="1"/>
  <c r="N242" i="3"/>
  <c r="X242" i="3"/>
  <c r="E240" i="7"/>
  <c r="L236" i="1" l="1"/>
  <c r="M236" i="1" s="1"/>
  <c r="I237" i="1" s="1"/>
  <c r="AQ236" i="1"/>
  <c r="AR236" i="1"/>
  <c r="U242" i="3"/>
  <c r="I242" i="3"/>
  <c r="H240" i="7"/>
  <c r="AE236" i="1"/>
  <c r="AG236" i="1" s="1"/>
  <c r="X237" i="1" s="1"/>
  <c r="V242" i="3"/>
  <c r="J242" i="3"/>
  <c r="BI236" i="1"/>
  <c r="BH236" i="1"/>
  <c r="T236" i="1"/>
  <c r="V236" i="1" s="1"/>
  <c r="O237" i="1" s="1"/>
  <c r="U237" i="1" l="1"/>
  <c r="Y237" i="1"/>
  <c r="Z237" i="1"/>
  <c r="R237" i="1" s="1"/>
  <c r="AF237" i="1"/>
  <c r="D243" i="3"/>
  <c r="O242" i="3"/>
  <c r="Y242" i="3"/>
  <c r="F240" i="7"/>
  <c r="Z242" i="3"/>
  <c r="P242" i="3"/>
  <c r="G240" i="7"/>
  <c r="P237" i="1"/>
  <c r="H243" i="3" l="1"/>
  <c r="AA237" i="1"/>
  <c r="K237" i="1"/>
  <c r="AB237" i="1"/>
  <c r="J240" i="7"/>
  <c r="BL236" i="1"/>
  <c r="BN236" i="1" s="1"/>
  <c r="BC237" i="1" s="1"/>
  <c r="J237" i="1"/>
  <c r="Q237" i="1"/>
  <c r="I240" i="7"/>
  <c r="AU236" i="1"/>
  <c r="AW236" i="1" s="1"/>
  <c r="AK237" i="1" s="1"/>
  <c r="Q242" i="3"/>
  <c r="BE237" i="1" l="1"/>
  <c r="AD237" i="1" s="1"/>
  <c r="BG237" i="1"/>
  <c r="BK237" i="1" s="1"/>
  <c r="BD237" i="1"/>
  <c r="BF237" i="1"/>
  <c r="AT237" i="1" s="1"/>
  <c r="F243" i="3"/>
  <c r="BM237" i="1"/>
  <c r="K240" i="7"/>
  <c r="S242" i="3"/>
  <c r="AV237" i="1"/>
  <c r="AO237" i="1"/>
  <c r="AS237" i="1" s="1"/>
  <c r="E243" i="3"/>
  <c r="AN237" i="1"/>
  <c r="AC237" i="1" s="1"/>
  <c r="AM237" i="1"/>
  <c r="S237" i="1" s="1"/>
  <c r="AP237" i="1"/>
  <c r="BJ237" i="1" s="1"/>
  <c r="AL237" i="1"/>
  <c r="AI237" i="1"/>
  <c r="X243" i="3"/>
  <c r="E241" i="7"/>
  <c r="N243" i="3"/>
  <c r="T237" i="1" l="1"/>
  <c r="BI237" i="1"/>
  <c r="BH237" i="1"/>
  <c r="AE237" i="1"/>
  <c r="AG237" i="1" s="1"/>
  <c r="X238" i="1" s="1"/>
  <c r="H241" i="7"/>
  <c r="L237" i="1"/>
  <c r="M237" i="1" s="1"/>
  <c r="I238" i="1" s="1"/>
  <c r="AR237" i="1"/>
  <c r="AQ237" i="1"/>
  <c r="U243" i="3"/>
  <c r="I243" i="3"/>
  <c r="V243" i="3"/>
  <c r="J243" i="3"/>
  <c r="V237" i="1"/>
  <c r="O238" i="1" s="1"/>
  <c r="Z238" i="1" l="1"/>
  <c r="R238" i="1" s="1"/>
  <c r="AF238" i="1"/>
  <c r="D244" i="3"/>
  <c r="Y238" i="1"/>
  <c r="P238" i="1"/>
  <c r="U238" i="1"/>
  <c r="Y243" i="3"/>
  <c r="F241" i="7"/>
  <c r="O243" i="3"/>
  <c r="Z243" i="3"/>
  <c r="P243" i="3"/>
  <c r="G241" i="7"/>
  <c r="Q243" i="3" l="1"/>
  <c r="BL237" i="1"/>
  <c r="BN237" i="1" s="1"/>
  <c r="BC238" i="1" s="1"/>
  <c r="J241" i="7"/>
  <c r="H244" i="3"/>
  <c r="Q238" i="1"/>
  <c r="J238" i="1"/>
  <c r="I241" i="7"/>
  <c r="AU237" i="1"/>
  <c r="AW237" i="1" s="1"/>
  <c r="AK238" i="1" s="1"/>
  <c r="S243" i="3"/>
  <c r="K241" i="7"/>
  <c r="K238" i="1"/>
  <c r="AA238" i="1"/>
  <c r="AB238" i="1"/>
  <c r="X244" i="3" l="1"/>
  <c r="N244" i="3"/>
  <c r="E242" i="7"/>
  <c r="AP238" i="1"/>
  <c r="BJ238" i="1" s="1"/>
  <c r="AN238" i="1"/>
  <c r="AC238" i="1" s="1"/>
  <c r="AL238" i="1"/>
  <c r="E244" i="3"/>
  <c r="AO238" i="1"/>
  <c r="AS238" i="1" s="1"/>
  <c r="AV238" i="1"/>
  <c r="AM238" i="1"/>
  <c r="S238" i="1" s="1"/>
  <c r="AI238" i="1"/>
  <c r="BD238" i="1"/>
  <c r="BG238" i="1"/>
  <c r="BK238" i="1" s="1"/>
  <c r="F244" i="3"/>
  <c r="BM238" i="1"/>
  <c r="BE238" i="1"/>
  <c r="AD238" i="1" s="1"/>
  <c r="BF238" i="1"/>
  <c r="AT238" i="1" s="1"/>
  <c r="V244" i="3" l="1"/>
  <c r="J244" i="3"/>
  <c r="U244" i="3"/>
  <c r="I244" i="3"/>
  <c r="AR238" i="1"/>
  <c r="L238" i="1"/>
  <c r="M238" i="1" s="1"/>
  <c r="I239" i="1" s="1"/>
  <c r="AQ238" i="1"/>
  <c r="BH238" i="1"/>
  <c r="BI238" i="1"/>
  <c r="T238" i="1"/>
  <c r="V238" i="1" s="1"/>
  <c r="O239" i="1" s="1"/>
  <c r="H242" i="7"/>
  <c r="AE238" i="1"/>
  <c r="AG238" i="1" s="1"/>
  <c r="X239" i="1" s="1"/>
  <c r="D245" i="3" l="1"/>
  <c r="H245" i="3" s="1"/>
  <c r="Z239" i="1"/>
  <c r="R239" i="1" s="1"/>
  <c r="Y239" i="1"/>
  <c r="AF239" i="1"/>
  <c r="U239" i="1"/>
  <c r="Z244" i="3"/>
  <c r="G242" i="7"/>
  <c r="P244" i="3"/>
  <c r="Y244" i="3"/>
  <c r="O244" i="3"/>
  <c r="F242" i="7"/>
  <c r="P239" i="1"/>
  <c r="Q244" i="3" l="1"/>
  <c r="Q239" i="1"/>
  <c r="J239" i="1"/>
  <c r="K242" i="7"/>
  <c r="S244" i="3"/>
  <c r="J242" i="7"/>
  <c r="BL238" i="1"/>
  <c r="BN238" i="1" s="1"/>
  <c r="BC239" i="1" s="1"/>
  <c r="AA239" i="1"/>
  <c r="K239" i="1"/>
  <c r="AB239" i="1"/>
  <c r="I242" i="7"/>
  <c r="AU238" i="1"/>
  <c r="AW238" i="1" s="1"/>
  <c r="AK239" i="1" s="1"/>
  <c r="N245" i="3"/>
  <c r="X245" i="3"/>
  <c r="E243" i="7"/>
  <c r="BE239" i="1" l="1"/>
  <c r="AD239" i="1" s="1"/>
  <c r="BG239" i="1"/>
  <c r="BK239" i="1" s="1"/>
  <c r="BD239" i="1"/>
  <c r="BF239" i="1"/>
  <c r="AT239" i="1" s="1"/>
  <c r="F245" i="3"/>
  <c r="BM239" i="1"/>
  <c r="AV239" i="1"/>
  <c r="E245" i="3"/>
  <c r="AN239" i="1"/>
  <c r="AC239" i="1" s="1"/>
  <c r="AL239" i="1"/>
  <c r="AP239" i="1"/>
  <c r="BJ239" i="1" s="1"/>
  <c r="AM239" i="1"/>
  <c r="S239" i="1" s="1"/>
  <c r="AO239" i="1"/>
  <c r="AS239" i="1" s="1"/>
  <c r="AI239" i="1"/>
  <c r="AE239" i="1"/>
  <c r="H243" i="7"/>
  <c r="AG239" i="1" l="1"/>
  <c r="X240" i="1" s="1"/>
  <c r="AF240" i="1" s="1"/>
  <c r="U245" i="3"/>
  <c r="I245" i="3"/>
  <c r="V245" i="3"/>
  <c r="J245" i="3"/>
  <c r="L239" i="1"/>
  <c r="M239" i="1" s="1"/>
  <c r="I240" i="1" s="1"/>
  <c r="AR239" i="1"/>
  <c r="AQ239" i="1"/>
  <c r="T239" i="1"/>
  <c r="V239" i="1" s="1"/>
  <c r="O240" i="1" s="1"/>
  <c r="BI239" i="1"/>
  <c r="BH239" i="1"/>
  <c r="D246" i="3" l="1"/>
  <c r="H246" i="3" s="1"/>
  <c r="N246" i="3" s="1"/>
  <c r="U240" i="1"/>
  <c r="Z240" i="1"/>
  <c r="R240" i="1" s="1"/>
  <c r="P245" i="3"/>
  <c r="G243" i="7"/>
  <c r="Z245" i="3"/>
  <c r="P240" i="1"/>
  <c r="E244" i="7"/>
  <c r="Y240" i="1"/>
  <c r="Y245" i="3"/>
  <c r="F243" i="7"/>
  <c r="O245" i="3"/>
  <c r="Q245" i="3" s="1"/>
  <c r="X246" i="3" l="1"/>
  <c r="H244" i="7" s="1"/>
  <c r="I243" i="7"/>
  <c r="AU239" i="1"/>
  <c r="AW239" i="1" s="1"/>
  <c r="AK240" i="1" s="1"/>
  <c r="AB240" i="1"/>
  <c r="K240" i="1"/>
  <c r="AA240" i="1"/>
  <c r="AE240" i="1"/>
  <c r="J243" i="7"/>
  <c r="BL239" i="1"/>
  <c r="BN239" i="1" s="1"/>
  <c r="BC240" i="1" s="1"/>
  <c r="K243" i="7"/>
  <c r="S245" i="3"/>
  <c r="Q240" i="1"/>
  <c r="J240" i="1"/>
  <c r="AL240" i="1" l="1"/>
  <c r="AM240" i="1"/>
  <c r="S240" i="1" s="1"/>
  <c r="AP240" i="1"/>
  <c r="BJ240" i="1" s="1"/>
  <c r="AO240" i="1"/>
  <c r="AS240" i="1" s="1"/>
  <c r="E246" i="3"/>
  <c r="AN240" i="1"/>
  <c r="AC240" i="1" s="1"/>
  <c r="AV240" i="1"/>
  <c r="AI240" i="1"/>
  <c r="BM240" i="1"/>
  <c r="BE240" i="1"/>
  <c r="AD240" i="1" s="1"/>
  <c r="BF240" i="1"/>
  <c r="AT240" i="1" s="1"/>
  <c r="BD240" i="1"/>
  <c r="BG240" i="1"/>
  <c r="BK240" i="1" s="1"/>
  <c r="F246" i="3"/>
  <c r="BI240" i="1" l="1"/>
  <c r="BH240" i="1"/>
  <c r="T240" i="1"/>
  <c r="V240" i="1" s="1"/>
  <c r="O241" i="1" s="1"/>
  <c r="AG240" i="1"/>
  <c r="X241" i="1" s="1"/>
  <c r="V246" i="3"/>
  <c r="J246" i="3"/>
  <c r="U246" i="3"/>
  <c r="I246" i="3"/>
  <c r="AR240" i="1"/>
  <c r="L240" i="1"/>
  <c r="M240" i="1" s="1"/>
  <c r="I241" i="1" s="1"/>
  <c r="AQ240" i="1"/>
  <c r="Y246" i="3" l="1"/>
  <c r="O246" i="3"/>
  <c r="F244" i="7"/>
  <c r="U241" i="1"/>
  <c r="P241" i="1"/>
  <c r="P246" i="3"/>
  <c r="G244" i="7"/>
  <c r="Z246" i="3"/>
  <c r="D247" i="3"/>
  <c r="H247" i="3" s="1"/>
  <c r="AF241" i="1"/>
  <c r="Z241" i="1"/>
  <c r="R241" i="1" s="1"/>
  <c r="Y241" i="1"/>
  <c r="Q246" i="3" l="1"/>
  <c r="K244" i="7" s="1"/>
  <c r="AB241" i="1"/>
  <c r="AA241" i="1"/>
  <c r="K241" i="1"/>
  <c r="Q241" i="1"/>
  <c r="J241" i="1"/>
  <c r="J244" i="7"/>
  <c r="BL240" i="1"/>
  <c r="BN240" i="1" s="1"/>
  <c r="BC241" i="1" s="1"/>
  <c r="I244" i="7"/>
  <c r="AU240" i="1"/>
  <c r="AW240" i="1" s="1"/>
  <c r="AK241" i="1" s="1"/>
  <c r="E245" i="7"/>
  <c r="N247" i="3"/>
  <c r="X247" i="3"/>
  <c r="S246" i="3" l="1"/>
  <c r="AL241" i="1"/>
  <c r="AP241" i="1"/>
  <c r="BJ241" i="1" s="1"/>
  <c r="AV241" i="1"/>
  <c r="AO241" i="1"/>
  <c r="AS241" i="1" s="1"/>
  <c r="AN241" i="1"/>
  <c r="AC241" i="1" s="1"/>
  <c r="AM241" i="1"/>
  <c r="S241" i="1" s="1"/>
  <c r="E247" i="3"/>
  <c r="AI241" i="1"/>
  <c r="AE241" i="1"/>
  <c r="H245" i="7"/>
  <c r="BE241" i="1"/>
  <c r="AD241" i="1" s="1"/>
  <c r="BF241" i="1"/>
  <c r="AT241" i="1" s="1"/>
  <c r="F247" i="3"/>
  <c r="BD241" i="1"/>
  <c r="BG241" i="1"/>
  <c r="BK241" i="1" s="1"/>
  <c r="BM241" i="1"/>
  <c r="V247" i="3" l="1"/>
  <c r="J247" i="3"/>
  <c r="U247" i="3"/>
  <c r="I247" i="3"/>
  <c r="BI241" i="1"/>
  <c r="BH241" i="1"/>
  <c r="T241" i="1"/>
  <c r="V241" i="1" s="1"/>
  <c r="O242" i="1" s="1"/>
  <c r="AG241" i="1"/>
  <c r="X242" i="1" s="1"/>
  <c r="AR241" i="1"/>
  <c r="L241" i="1"/>
  <c r="M241" i="1" s="1"/>
  <c r="I242" i="1" s="1"/>
  <c r="AQ241" i="1"/>
  <c r="U242" i="1" l="1"/>
  <c r="O247" i="3"/>
  <c r="F245" i="7"/>
  <c r="Y247" i="3"/>
  <c r="Z242" i="1"/>
  <c r="R242" i="1" s="1"/>
  <c r="AF242" i="1"/>
  <c r="D248" i="3"/>
  <c r="H248" i="3" s="1"/>
  <c r="Y242" i="1"/>
  <c r="G245" i="7"/>
  <c r="P247" i="3"/>
  <c r="Z247" i="3"/>
  <c r="P242" i="1"/>
  <c r="J245" i="7" l="1"/>
  <c r="BL241" i="1"/>
  <c r="BN241" i="1" s="1"/>
  <c r="BC242" i="1" s="1"/>
  <c r="X248" i="3"/>
  <c r="E246" i="7"/>
  <c r="N248" i="3"/>
  <c r="AU241" i="1"/>
  <c r="AW241" i="1" s="1"/>
  <c r="AK242" i="1" s="1"/>
  <c r="I245" i="7"/>
  <c r="Q242" i="1"/>
  <c r="J242" i="1"/>
  <c r="AA242" i="1"/>
  <c r="AB242" i="1"/>
  <c r="K242" i="1"/>
  <c r="Q247" i="3"/>
  <c r="AE242" i="1" l="1"/>
  <c r="H246" i="7"/>
  <c r="K245" i="7"/>
  <c r="S247" i="3"/>
  <c r="BM242" i="1"/>
  <c r="BE242" i="1"/>
  <c r="AD242" i="1" s="1"/>
  <c r="F248" i="3"/>
  <c r="BG242" i="1"/>
  <c r="BK242" i="1" s="1"/>
  <c r="BD242" i="1"/>
  <c r="BF242" i="1"/>
  <c r="AT242" i="1" s="1"/>
  <c r="E248" i="3"/>
  <c r="AL242" i="1"/>
  <c r="AN242" i="1"/>
  <c r="AC242" i="1" s="1"/>
  <c r="AO242" i="1"/>
  <c r="AS242" i="1" s="1"/>
  <c r="AP242" i="1"/>
  <c r="BJ242" i="1" s="1"/>
  <c r="AV242" i="1"/>
  <c r="AM242" i="1"/>
  <c r="S242" i="1" s="1"/>
  <c r="AI242" i="1"/>
  <c r="AG242" i="1" l="1"/>
  <c r="X243" i="1" s="1"/>
  <c r="D249" i="3" s="1"/>
  <c r="H249" i="3" s="1"/>
  <c r="AR242" i="1"/>
  <c r="L242" i="1"/>
  <c r="M242" i="1" s="1"/>
  <c r="I243" i="1" s="1"/>
  <c r="AQ242" i="1"/>
  <c r="BI242" i="1"/>
  <c r="BH242" i="1"/>
  <c r="T242" i="1"/>
  <c r="V242" i="1" s="1"/>
  <c r="O243" i="1" s="1"/>
  <c r="U248" i="3"/>
  <c r="I248" i="3"/>
  <c r="V248" i="3"/>
  <c r="J248" i="3"/>
  <c r="AF243" i="1" l="1"/>
  <c r="Z243" i="1"/>
  <c r="R243" i="1" s="1"/>
  <c r="U243" i="1"/>
  <c r="X249" i="3"/>
  <c r="E247" i="7"/>
  <c r="N249" i="3"/>
  <c r="F246" i="7"/>
  <c r="Y248" i="3"/>
  <c r="O248" i="3"/>
  <c r="G246" i="7"/>
  <c r="P248" i="3"/>
  <c r="Z248" i="3"/>
  <c r="P243" i="1"/>
  <c r="Y243" i="1"/>
  <c r="Q243" i="1" l="1"/>
  <c r="J243" i="1"/>
  <c r="AE243" i="1"/>
  <c r="H247" i="7"/>
  <c r="Q248" i="3"/>
  <c r="K243" i="1"/>
  <c r="AB243" i="1"/>
  <c r="AA243" i="1"/>
  <c r="J246" i="7"/>
  <c r="BL242" i="1"/>
  <c r="BN242" i="1" s="1"/>
  <c r="BC243" i="1" s="1"/>
  <c r="I246" i="7"/>
  <c r="AU242" i="1"/>
  <c r="AW242" i="1" s="1"/>
  <c r="AK243" i="1" s="1"/>
  <c r="BD243" i="1" l="1"/>
  <c r="BG243" i="1"/>
  <c r="BK243" i="1" s="1"/>
  <c r="BM243" i="1"/>
  <c r="BE243" i="1"/>
  <c r="AD243" i="1" s="1"/>
  <c r="BF243" i="1"/>
  <c r="AT243" i="1" s="1"/>
  <c r="F249" i="3"/>
  <c r="K246" i="7"/>
  <c r="S248" i="3"/>
  <c r="AV243" i="1"/>
  <c r="AP243" i="1"/>
  <c r="BJ243" i="1" s="1"/>
  <c r="AN243" i="1"/>
  <c r="AC243" i="1" s="1"/>
  <c r="AL243" i="1"/>
  <c r="AM243" i="1"/>
  <c r="S243" i="1" s="1"/>
  <c r="AO243" i="1"/>
  <c r="AS243" i="1" s="1"/>
  <c r="E249" i="3"/>
  <c r="AI243" i="1"/>
  <c r="AG243" i="1" l="1"/>
  <c r="X244" i="1" s="1"/>
  <c r="AF244" i="1" s="1"/>
  <c r="AR243" i="1"/>
  <c r="L243" i="1"/>
  <c r="M243" i="1" s="1"/>
  <c r="I244" i="1" s="1"/>
  <c r="AQ243" i="1"/>
  <c r="V249" i="3"/>
  <c r="J249" i="3"/>
  <c r="U249" i="3"/>
  <c r="I249" i="3"/>
  <c r="BH243" i="1"/>
  <c r="BI243" i="1"/>
  <c r="T243" i="1"/>
  <c r="V243" i="1" s="1"/>
  <c r="O244" i="1" s="1"/>
  <c r="D250" i="3" l="1"/>
  <c r="H250" i="3" s="1"/>
  <c r="E248" i="7" s="1"/>
  <c r="U244" i="1"/>
  <c r="Z244" i="1"/>
  <c r="R244" i="1" s="1"/>
  <c r="Z249" i="3"/>
  <c r="P249" i="3"/>
  <c r="G247" i="7"/>
  <c r="Y249" i="3"/>
  <c r="F247" i="7"/>
  <c r="O249" i="3"/>
  <c r="Q249" i="3" s="1"/>
  <c r="P244" i="1"/>
  <c r="Y244" i="1"/>
  <c r="X250" i="3" l="1"/>
  <c r="N250" i="3"/>
  <c r="I247" i="7"/>
  <c r="AU243" i="1"/>
  <c r="AW243" i="1" s="1"/>
  <c r="AK244" i="1" s="1"/>
  <c r="K247" i="7"/>
  <c r="S249" i="3"/>
  <c r="J247" i="7"/>
  <c r="BL243" i="1"/>
  <c r="BN243" i="1" s="1"/>
  <c r="BC244" i="1" s="1"/>
  <c r="J244" i="1"/>
  <c r="Q244" i="1"/>
  <c r="AA244" i="1"/>
  <c r="AB244" i="1"/>
  <c r="K244" i="1"/>
  <c r="AE244" i="1"/>
  <c r="H248" i="7"/>
  <c r="BG244" i="1" l="1"/>
  <c r="BK244" i="1" s="1"/>
  <c r="BD244" i="1"/>
  <c r="BF244" i="1"/>
  <c r="AT244" i="1" s="1"/>
  <c r="BM244" i="1"/>
  <c r="BE244" i="1"/>
  <c r="AD244" i="1" s="1"/>
  <c r="F250" i="3"/>
  <c r="E250" i="3"/>
  <c r="AV244" i="1"/>
  <c r="AM244" i="1"/>
  <c r="S244" i="1" s="1"/>
  <c r="AL244" i="1"/>
  <c r="AP244" i="1"/>
  <c r="BJ244" i="1" s="1"/>
  <c r="AO244" i="1"/>
  <c r="AS244" i="1" s="1"/>
  <c r="AN244" i="1"/>
  <c r="AC244" i="1" s="1"/>
  <c r="AG244" i="1" s="1"/>
  <c r="X245" i="1" s="1"/>
  <c r="AI244" i="1"/>
  <c r="D251" i="3" l="1"/>
  <c r="AF245" i="1"/>
  <c r="U250" i="3"/>
  <c r="I250" i="3"/>
  <c r="AR244" i="1"/>
  <c r="L244" i="1"/>
  <c r="M244" i="1" s="1"/>
  <c r="I245" i="1" s="1"/>
  <c r="AQ244" i="1"/>
  <c r="V250" i="3"/>
  <c r="J250" i="3"/>
  <c r="V244" i="1"/>
  <c r="O245" i="1" s="1"/>
  <c r="BI244" i="1"/>
  <c r="BH244" i="1"/>
  <c r="T244" i="1"/>
  <c r="U245" i="1" l="1"/>
  <c r="Z245" i="1"/>
  <c r="R245" i="1" s="1"/>
  <c r="P245" i="1"/>
  <c r="Y245" i="1"/>
  <c r="G248" i="7"/>
  <c r="Z250" i="3"/>
  <c r="P250" i="3"/>
  <c r="F248" i="7"/>
  <c r="O250" i="3"/>
  <c r="Y250" i="3"/>
  <c r="H251" i="3"/>
  <c r="AC53" i="3"/>
  <c r="Q250" i="3" l="1"/>
  <c r="AB245" i="1"/>
  <c r="AA245" i="1"/>
  <c r="K245" i="1"/>
  <c r="I248" i="7"/>
  <c r="AU244" i="1"/>
  <c r="AW244" i="1" s="1"/>
  <c r="AK245" i="1" s="1"/>
  <c r="Q245" i="1"/>
  <c r="J245" i="1"/>
  <c r="N251" i="3"/>
  <c r="X251" i="3"/>
  <c r="E249" i="7"/>
  <c r="AF53" i="3"/>
  <c r="O51" i="7" s="1"/>
  <c r="S250" i="3"/>
  <c r="K248" i="7"/>
  <c r="BL244" i="1"/>
  <c r="BN244" i="1" s="1"/>
  <c r="BC245" i="1" s="1"/>
  <c r="J248" i="7"/>
  <c r="BD245" i="1" l="1"/>
  <c r="BF245" i="1"/>
  <c r="AT245" i="1" s="1"/>
  <c r="F251" i="3"/>
  <c r="BM245" i="1"/>
  <c r="BE245" i="1"/>
  <c r="AD245" i="1" s="1"/>
  <c r="BG245" i="1"/>
  <c r="BK245" i="1" s="1"/>
  <c r="AL245" i="1"/>
  <c r="AV245" i="1"/>
  <c r="AO245" i="1"/>
  <c r="AS245" i="1" s="1"/>
  <c r="E251" i="3"/>
  <c r="AN245" i="1"/>
  <c r="AC245" i="1" s="1"/>
  <c r="AM245" i="1"/>
  <c r="S245" i="1" s="1"/>
  <c r="AP245" i="1"/>
  <c r="BJ245" i="1" s="1"/>
  <c r="AI245" i="1"/>
  <c r="AE245" i="1"/>
  <c r="H249" i="7"/>
  <c r="AI53" i="3"/>
  <c r="R51" i="7" s="1"/>
  <c r="AG245" i="1" l="1"/>
  <c r="X246" i="1" s="1"/>
  <c r="V251" i="3"/>
  <c r="J251" i="3"/>
  <c r="AE53" i="3"/>
  <c r="AR245" i="1"/>
  <c r="AQ245" i="1"/>
  <c r="L245" i="1"/>
  <c r="M245" i="1" s="1"/>
  <c r="I246" i="1" s="1"/>
  <c r="U251" i="3"/>
  <c r="I251" i="3"/>
  <c r="AD53" i="3"/>
  <c r="T245" i="1"/>
  <c r="V245" i="1" s="1"/>
  <c r="O246" i="1" s="1"/>
  <c r="BI245" i="1"/>
  <c r="BH245" i="1"/>
  <c r="U246" i="1" l="1"/>
  <c r="Z251" i="3"/>
  <c r="P251" i="3"/>
  <c r="G249" i="7"/>
  <c r="AH53" i="3"/>
  <c r="Q51" i="7" s="1"/>
  <c r="O251" i="3"/>
  <c r="F249" i="7"/>
  <c r="Y251" i="3"/>
  <c r="AG53" i="3"/>
  <c r="P51" i="7" s="1"/>
  <c r="Y246" i="1"/>
  <c r="D252" i="3"/>
  <c r="Z246" i="1"/>
  <c r="R246" i="1" s="1"/>
  <c r="AF246" i="1"/>
  <c r="P246" i="1"/>
  <c r="Q251" i="3" l="1"/>
  <c r="AB246" i="1"/>
  <c r="K246" i="1"/>
  <c r="AA246" i="1"/>
  <c r="K249" i="7"/>
  <c r="S251" i="3"/>
  <c r="AL53" i="3"/>
  <c r="U51" i="7" s="1"/>
  <c r="J249" i="7"/>
  <c r="BL245" i="1"/>
  <c r="BN245" i="1" s="1"/>
  <c r="BC246" i="1" s="1"/>
  <c r="AK53" i="3"/>
  <c r="T51" i="7" s="1"/>
  <c r="Q246" i="1"/>
  <c r="J246" i="1"/>
  <c r="H252" i="3"/>
  <c r="I249" i="7"/>
  <c r="AU245" i="1"/>
  <c r="AW245" i="1" s="1"/>
  <c r="AK246" i="1" s="1"/>
  <c r="AJ53" i="3"/>
  <c r="S51" i="7" s="1"/>
  <c r="AP246" i="1" l="1"/>
  <c r="BJ246" i="1" s="1"/>
  <c r="AV246" i="1"/>
  <c r="AL246" i="1"/>
  <c r="AN246" i="1"/>
  <c r="AC246" i="1" s="1"/>
  <c r="E252" i="3"/>
  <c r="AO246" i="1"/>
  <c r="AS246" i="1" s="1"/>
  <c r="AM246" i="1"/>
  <c r="S246" i="1" s="1"/>
  <c r="AI246" i="1"/>
  <c r="X252" i="3"/>
  <c r="N252" i="3"/>
  <c r="E250" i="7"/>
  <c r="BD246" i="1"/>
  <c r="BG246" i="1"/>
  <c r="BK246" i="1" s="1"/>
  <c r="F252" i="3"/>
  <c r="BM246" i="1"/>
  <c r="BE246" i="1"/>
  <c r="AD246" i="1" s="1"/>
  <c r="BF246" i="1"/>
  <c r="AT246" i="1" s="1"/>
  <c r="BH246" i="1" l="1"/>
  <c r="BI246" i="1"/>
  <c r="T246" i="1"/>
  <c r="V246" i="1" s="1"/>
  <c r="O247" i="1" s="1"/>
  <c r="AR246" i="1"/>
  <c r="L246" i="1"/>
  <c r="M246" i="1" s="1"/>
  <c r="I247" i="1" s="1"/>
  <c r="AQ246" i="1"/>
  <c r="V252" i="3"/>
  <c r="J252" i="3"/>
  <c r="AE246" i="1"/>
  <c r="AG246" i="1" s="1"/>
  <c r="X247" i="1" s="1"/>
  <c r="H250" i="7"/>
  <c r="U252" i="3"/>
  <c r="I252" i="3"/>
  <c r="U247" i="1" l="1"/>
  <c r="D253" i="3"/>
  <c r="Y247" i="1"/>
  <c r="Z247" i="1"/>
  <c r="R247" i="1" s="1"/>
  <c r="AF247" i="1"/>
  <c r="P247" i="1"/>
  <c r="O252" i="3"/>
  <c r="F250" i="7"/>
  <c r="Y252" i="3"/>
  <c r="Z252" i="3"/>
  <c r="G250" i="7"/>
  <c r="P252" i="3"/>
  <c r="I250" i="7" l="1"/>
  <c r="AU246" i="1"/>
  <c r="AW246" i="1" s="1"/>
  <c r="AK247" i="1" s="1"/>
  <c r="J250" i="7"/>
  <c r="BL246" i="1"/>
  <c r="BN246" i="1" s="1"/>
  <c r="BC247" i="1" s="1"/>
  <c r="H253" i="3"/>
  <c r="Q247" i="1"/>
  <c r="J247" i="1"/>
  <c r="Q252" i="3"/>
  <c r="K247" i="1"/>
  <c r="AB247" i="1"/>
  <c r="AA247" i="1"/>
  <c r="S252" i="3" l="1"/>
  <c r="K250" i="7"/>
  <c r="X253" i="3"/>
  <c r="E251" i="7"/>
  <c r="N253" i="3"/>
  <c r="AN247" i="1"/>
  <c r="AC247" i="1" s="1"/>
  <c r="AM247" i="1"/>
  <c r="S247" i="1" s="1"/>
  <c r="E253" i="3"/>
  <c r="AL247" i="1"/>
  <c r="AP247" i="1"/>
  <c r="BJ247" i="1" s="1"/>
  <c r="AV247" i="1"/>
  <c r="AO247" i="1"/>
  <c r="AS247" i="1" s="1"/>
  <c r="AI247" i="1"/>
  <c r="BF247" i="1"/>
  <c r="AT247" i="1" s="1"/>
  <c r="F253" i="3"/>
  <c r="BD247" i="1"/>
  <c r="BG247" i="1"/>
  <c r="BK247" i="1" s="1"/>
  <c r="BM247" i="1"/>
  <c r="BE247" i="1"/>
  <c r="AD247" i="1" s="1"/>
  <c r="BH247" i="1" l="1"/>
  <c r="T247" i="1"/>
  <c r="V247" i="1" s="1"/>
  <c r="O248" i="1" s="1"/>
  <c r="BI247" i="1"/>
  <c r="AR247" i="1"/>
  <c r="L247" i="1"/>
  <c r="M247" i="1" s="1"/>
  <c r="I248" i="1" s="1"/>
  <c r="AQ247" i="1"/>
  <c r="V253" i="3"/>
  <c r="J253" i="3"/>
  <c r="U253" i="3"/>
  <c r="I253" i="3"/>
  <c r="AE247" i="1"/>
  <c r="AG247" i="1" s="1"/>
  <c r="X248" i="1" s="1"/>
  <c r="H251" i="7"/>
  <c r="AF248" i="1" l="1"/>
  <c r="D254" i="3"/>
  <c r="Y248" i="1"/>
  <c r="Z248" i="1"/>
  <c r="R248" i="1" s="1"/>
  <c r="U248" i="1"/>
  <c r="P248" i="1"/>
  <c r="O253" i="3"/>
  <c r="Y253" i="3"/>
  <c r="F251" i="7"/>
  <c r="Z253" i="3"/>
  <c r="P253" i="3"/>
  <c r="G251" i="7"/>
  <c r="J251" i="7" l="1"/>
  <c r="BL247" i="1"/>
  <c r="BN247" i="1" s="1"/>
  <c r="BC248" i="1" s="1"/>
  <c r="I251" i="7"/>
  <c r="AU247" i="1"/>
  <c r="AW247" i="1" s="1"/>
  <c r="AK248" i="1" s="1"/>
  <c r="Q253" i="3"/>
  <c r="AB248" i="1"/>
  <c r="K248" i="1"/>
  <c r="AA248" i="1"/>
  <c r="H254" i="3"/>
  <c r="J248" i="1"/>
  <c r="Q248" i="1"/>
  <c r="E252" i="7" l="1"/>
  <c r="N254" i="3"/>
  <c r="X254" i="3"/>
  <c r="BM248" i="1"/>
  <c r="BE248" i="1"/>
  <c r="AD248" i="1" s="1"/>
  <c r="BF248" i="1"/>
  <c r="AT248" i="1" s="1"/>
  <c r="BD248" i="1"/>
  <c r="BG248" i="1"/>
  <c r="BK248" i="1" s="1"/>
  <c r="F254" i="3"/>
  <c r="K251" i="7"/>
  <c r="S253" i="3"/>
  <c r="AM248" i="1"/>
  <c r="S248" i="1" s="1"/>
  <c r="E254" i="3"/>
  <c r="AN248" i="1"/>
  <c r="AC248" i="1" s="1"/>
  <c r="AL248" i="1"/>
  <c r="AP248" i="1"/>
  <c r="BJ248" i="1" s="1"/>
  <c r="AO248" i="1"/>
  <c r="AS248" i="1" s="1"/>
  <c r="AV248" i="1"/>
  <c r="AI248" i="1"/>
  <c r="U254" i="3" l="1"/>
  <c r="I254" i="3"/>
  <c r="AR248" i="1"/>
  <c r="L248" i="1"/>
  <c r="M248" i="1" s="1"/>
  <c r="I249" i="1" s="1"/>
  <c r="AQ248" i="1"/>
  <c r="V254" i="3"/>
  <c r="J254" i="3"/>
  <c r="BI248" i="1"/>
  <c r="T248" i="1"/>
  <c r="V248" i="1" s="1"/>
  <c r="O249" i="1" s="1"/>
  <c r="BH248" i="1"/>
  <c r="AE248" i="1"/>
  <c r="AG248" i="1" s="1"/>
  <c r="X249" i="1" s="1"/>
  <c r="H252" i="7"/>
  <c r="Z249" i="1" l="1"/>
  <c r="R249" i="1" s="1"/>
  <c r="Y249" i="1"/>
  <c r="D255" i="3"/>
  <c r="AF249" i="1"/>
  <c r="U249" i="1"/>
  <c r="G252" i="7"/>
  <c r="P254" i="3"/>
  <c r="Z254" i="3"/>
  <c r="P249" i="1"/>
  <c r="Y254" i="3"/>
  <c r="O254" i="3"/>
  <c r="Q254" i="3" s="1"/>
  <c r="F252" i="7"/>
  <c r="BL248" i="1" l="1"/>
  <c r="BN248" i="1" s="1"/>
  <c r="BC249" i="1" s="1"/>
  <c r="J252" i="7"/>
  <c r="H255" i="3"/>
  <c r="K252" i="7"/>
  <c r="S254" i="3"/>
  <c r="J249" i="1"/>
  <c r="Q249" i="1"/>
  <c r="K249" i="1"/>
  <c r="AB249" i="1"/>
  <c r="AA249" i="1"/>
  <c r="I252" i="7"/>
  <c r="AU248" i="1"/>
  <c r="AW248" i="1" s="1"/>
  <c r="AK249" i="1" s="1"/>
  <c r="E253" i="7" l="1"/>
  <c r="N255" i="3"/>
  <c r="X255" i="3"/>
  <c r="AV249" i="1"/>
  <c r="AO249" i="1"/>
  <c r="AS249" i="1" s="1"/>
  <c r="AN249" i="1"/>
  <c r="AC249" i="1" s="1"/>
  <c r="AM249" i="1"/>
  <c r="S249" i="1" s="1"/>
  <c r="E255" i="3"/>
  <c r="AL249" i="1"/>
  <c r="AP249" i="1"/>
  <c r="BJ249" i="1" s="1"/>
  <c r="AI249" i="1"/>
  <c r="BF249" i="1"/>
  <c r="AT249" i="1" s="1"/>
  <c r="F255" i="3"/>
  <c r="BD249" i="1"/>
  <c r="BG249" i="1"/>
  <c r="BK249" i="1" s="1"/>
  <c r="BM249" i="1"/>
  <c r="BE249" i="1"/>
  <c r="AD249" i="1" s="1"/>
  <c r="BH249" i="1" l="1"/>
  <c r="BI249" i="1"/>
  <c r="T249" i="1"/>
  <c r="V249" i="1" s="1"/>
  <c r="O250" i="1" s="1"/>
  <c r="U255" i="3"/>
  <c r="I255" i="3"/>
  <c r="V255" i="3"/>
  <c r="J255" i="3"/>
  <c r="AR249" i="1"/>
  <c r="L249" i="1"/>
  <c r="M249" i="1" s="1"/>
  <c r="I250" i="1" s="1"/>
  <c r="AQ249" i="1"/>
  <c r="AE249" i="1"/>
  <c r="AG249" i="1" s="1"/>
  <c r="X250" i="1" s="1"/>
  <c r="H253" i="7"/>
  <c r="U250" i="1" l="1"/>
  <c r="Y250" i="1"/>
  <c r="Z250" i="1"/>
  <c r="R250" i="1" s="1"/>
  <c r="AF250" i="1"/>
  <c r="D256" i="3"/>
  <c r="Z255" i="3"/>
  <c r="P255" i="3"/>
  <c r="G253" i="7"/>
  <c r="P250" i="1"/>
  <c r="Y255" i="3"/>
  <c r="O255" i="3"/>
  <c r="Q255" i="3" s="1"/>
  <c r="F253" i="7"/>
  <c r="J250" i="1" l="1"/>
  <c r="Q250" i="1"/>
  <c r="AA250" i="1"/>
  <c r="AB250" i="1"/>
  <c r="K250" i="1"/>
  <c r="K253" i="7"/>
  <c r="S255" i="3"/>
  <c r="J253" i="7"/>
  <c r="BL249" i="1"/>
  <c r="BN249" i="1" s="1"/>
  <c r="BC250" i="1" s="1"/>
  <c r="H256" i="3"/>
  <c r="I253" i="7"/>
  <c r="AU249" i="1"/>
  <c r="AW249" i="1" s="1"/>
  <c r="AK250" i="1" s="1"/>
  <c r="AN250" i="1" l="1"/>
  <c r="AC250" i="1" s="1"/>
  <c r="AL250" i="1"/>
  <c r="AV250" i="1"/>
  <c r="E256" i="3"/>
  <c r="AP250" i="1"/>
  <c r="BJ250" i="1" s="1"/>
  <c r="AM250" i="1"/>
  <c r="S250" i="1" s="1"/>
  <c r="AO250" i="1"/>
  <c r="AS250" i="1" s="1"/>
  <c r="AI250" i="1"/>
  <c r="BG250" i="1"/>
  <c r="BK250" i="1" s="1"/>
  <c r="BD250" i="1"/>
  <c r="BF250" i="1"/>
  <c r="AT250" i="1" s="1"/>
  <c r="BM250" i="1"/>
  <c r="BE250" i="1"/>
  <c r="AD250" i="1" s="1"/>
  <c r="F256" i="3"/>
  <c r="E254" i="7"/>
  <c r="N256" i="3"/>
  <c r="X256" i="3"/>
  <c r="U256" i="3" l="1"/>
  <c r="I256" i="3"/>
  <c r="BI250" i="1"/>
  <c r="BH250" i="1"/>
  <c r="T250" i="1"/>
  <c r="V250" i="1"/>
  <c r="O251" i="1" s="1"/>
  <c r="AR250" i="1"/>
  <c r="L250" i="1"/>
  <c r="M250" i="1" s="1"/>
  <c r="I251" i="1" s="1"/>
  <c r="AQ250" i="1"/>
  <c r="V256" i="3"/>
  <c r="J256" i="3"/>
  <c r="AE250" i="1"/>
  <c r="AG250" i="1" s="1"/>
  <c r="X251" i="1" s="1"/>
  <c r="H254" i="7"/>
  <c r="U251" i="1" l="1"/>
  <c r="P256" i="3"/>
  <c r="G254" i="7"/>
  <c r="Z256" i="3"/>
  <c r="P251" i="1"/>
  <c r="O256" i="3"/>
  <c r="Y256" i="3"/>
  <c r="F254" i="7"/>
  <c r="Y251" i="1"/>
  <c r="D257" i="3"/>
  <c r="H257" i="3" s="1"/>
  <c r="Z251" i="1"/>
  <c r="R251" i="1" s="1"/>
  <c r="AF251" i="1"/>
  <c r="N257" i="3" l="1"/>
  <c r="X257" i="3"/>
  <c r="E255" i="7"/>
  <c r="I254" i="7"/>
  <c r="AU250" i="1"/>
  <c r="AW250" i="1" s="1"/>
  <c r="AK251" i="1" s="1"/>
  <c r="J251" i="1"/>
  <c r="Q251" i="1"/>
  <c r="K251" i="1"/>
  <c r="AB251" i="1"/>
  <c r="AA251" i="1"/>
  <c r="Q256" i="3"/>
  <c r="BL250" i="1"/>
  <c r="BN250" i="1" s="1"/>
  <c r="BC251" i="1" s="1"/>
  <c r="J254" i="7"/>
  <c r="BD251" i="1" l="1"/>
  <c r="BM251" i="1"/>
  <c r="BF251" i="1"/>
  <c r="AT251" i="1" s="1"/>
  <c r="BG251" i="1"/>
  <c r="BK251" i="1" s="1"/>
  <c r="F257" i="3"/>
  <c r="BE251" i="1"/>
  <c r="AD251" i="1" s="1"/>
  <c r="AE251" i="1"/>
  <c r="H255" i="7"/>
  <c r="K254" i="7"/>
  <c r="S256" i="3"/>
  <c r="AL251" i="1"/>
  <c r="AP251" i="1"/>
  <c r="BJ251" i="1" s="1"/>
  <c r="AV251" i="1"/>
  <c r="AO251" i="1"/>
  <c r="AS251" i="1" s="1"/>
  <c r="AN251" i="1"/>
  <c r="AC251" i="1" s="1"/>
  <c r="AM251" i="1"/>
  <c r="S251" i="1" s="1"/>
  <c r="E257" i="3"/>
  <c r="AI251" i="1"/>
  <c r="AG251" i="1" l="1"/>
  <c r="X252" i="1" s="1"/>
  <c r="AF252" i="1" s="1"/>
  <c r="U257" i="3"/>
  <c r="I257" i="3"/>
  <c r="BI251" i="1"/>
  <c r="T251" i="1"/>
  <c r="V251" i="1" s="1"/>
  <c r="O252" i="1" s="1"/>
  <c r="Z252" i="1" s="1"/>
  <c r="R252" i="1" s="1"/>
  <c r="BH251" i="1"/>
  <c r="AR251" i="1"/>
  <c r="L251" i="1"/>
  <c r="M251" i="1" s="1"/>
  <c r="I252" i="1" s="1"/>
  <c r="AQ251" i="1"/>
  <c r="V257" i="3"/>
  <c r="J257" i="3"/>
  <c r="D258" i="3" l="1"/>
  <c r="H258" i="3" s="1"/>
  <c r="N258" i="3" s="1"/>
  <c r="Z257" i="3"/>
  <c r="P257" i="3"/>
  <c r="G255" i="7"/>
  <c r="P252" i="1"/>
  <c r="O257" i="3"/>
  <c r="F255" i="7"/>
  <c r="Y257" i="3"/>
  <c r="U252" i="1"/>
  <c r="Y252" i="1"/>
  <c r="E256" i="7" l="1"/>
  <c r="X258" i="3"/>
  <c r="AE252" i="1" s="1"/>
  <c r="Q257" i="3"/>
  <c r="K255" i="7" s="1"/>
  <c r="I255" i="7"/>
  <c r="AU251" i="1"/>
  <c r="AW251" i="1" s="1"/>
  <c r="AK252" i="1" s="1"/>
  <c r="H256" i="7"/>
  <c r="J255" i="7"/>
  <c r="BL251" i="1"/>
  <c r="BN251" i="1" s="1"/>
  <c r="BC252" i="1" s="1"/>
  <c r="K252" i="1"/>
  <c r="AA252" i="1"/>
  <c r="AB252" i="1"/>
  <c r="Q252" i="1"/>
  <c r="J252" i="1"/>
  <c r="S257" i="3" l="1"/>
  <c r="AP252" i="1"/>
  <c r="BJ252" i="1" s="1"/>
  <c r="AV252" i="1"/>
  <c r="E258" i="3"/>
  <c r="AM252" i="1"/>
  <c r="S252" i="1" s="1"/>
  <c r="AN252" i="1"/>
  <c r="AC252" i="1" s="1"/>
  <c r="AO252" i="1"/>
  <c r="AS252" i="1" s="1"/>
  <c r="AL252" i="1"/>
  <c r="AI252" i="1"/>
  <c r="BF252" i="1"/>
  <c r="AT252" i="1" s="1"/>
  <c r="BG252" i="1"/>
  <c r="BK252" i="1" s="1"/>
  <c r="BD252" i="1"/>
  <c r="F258" i="3"/>
  <c r="BM252" i="1"/>
  <c r="BE252" i="1"/>
  <c r="AD252" i="1" s="1"/>
  <c r="BH252" i="1" l="1"/>
  <c r="BI252" i="1"/>
  <c r="T252" i="1"/>
  <c r="V252" i="1" s="1"/>
  <c r="O253" i="1" s="1"/>
  <c r="AG252" i="1"/>
  <c r="X253" i="1" s="1"/>
  <c r="V258" i="3"/>
  <c r="J258" i="3"/>
  <c r="U258" i="3"/>
  <c r="I258" i="3"/>
  <c r="AR252" i="1"/>
  <c r="L252" i="1"/>
  <c r="M252" i="1" s="1"/>
  <c r="I253" i="1" s="1"/>
  <c r="AQ252" i="1"/>
  <c r="U253" i="1" l="1"/>
  <c r="P253" i="1"/>
  <c r="P258" i="3"/>
  <c r="Z258" i="3"/>
  <c r="G256" i="7"/>
  <c r="Y258" i="3"/>
  <c r="O258" i="3"/>
  <c r="Q258" i="3" s="1"/>
  <c r="F256" i="7"/>
  <c r="D259" i="3"/>
  <c r="H259" i="3" s="1"/>
  <c r="AF253" i="1"/>
  <c r="Z253" i="1"/>
  <c r="R253" i="1" s="1"/>
  <c r="Y253" i="1"/>
  <c r="K256" i="7" l="1"/>
  <c r="S258" i="3"/>
  <c r="J253" i="1"/>
  <c r="Q253" i="1"/>
  <c r="AB253" i="1"/>
  <c r="AA253" i="1"/>
  <c r="K253" i="1"/>
  <c r="X259" i="3"/>
  <c r="E257" i="7"/>
  <c r="N259" i="3"/>
  <c r="I256" i="7"/>
  <c r="AU252" i="1"/>
  <c r="AW252" i="1" s="1"/>
  <c r="AK253" i="1" s="1"/>
  <c r="J256" i="7"/>
  <c r="BL252" i="1"/>
  <c r="BN252" i="1" s="1"/>
  <c r="BC253" i="1" s="1"/>
  <c r="AV253" i="1" l="1"/>
  <c r="AP253" i="1"/>
  <c r="BJ253" i="1" s="1"/>
  <c r="AN253" i="1"/>
  <c r="AC253" i="1" s="1"/>
  <c r="AL253" i="1"/>
  <c r="AM253" i="1"/>
  <c r="S253" i="1" s="1"/>
  <c r="AO253" i="1"/>
  <c r="AS253" i="1" s="1"/>
  <c r="E259" i="3"/>
  <c r="AI253" i="1"/>
  <c r="BD253" i="1"/>
  <c r="BM253" i="1"/>
  <c r="BF253" i="1"/>
  <c r="AT253" i="1" s="1"/>
  <c r="BG253" i="1"/>
  <c r="BK253" i="1" s="1"/>
  <c r="F259" i="3"/>
  <c r="BE253" i="1"/>
  <c r="AD253" i="1" s="1"/>
  <c r="H257" i="7"/>
  <c r="AE253" i="1"/>
  <c r="AR253" i="1" l="1"/>
  <c r="L253" i="1"/>
  <c r="M253" i="1" s="1"/>
  <c r="I254" i="1" s="1"/>
  <c r="AQ253" i="1"/>
  <c r="U259" i="3"/>
  <c r="I259" i="3"/>
  <c r="AG253" i="1"/>
  <c r="X254" i="1" s="1"/>
  <c r="BH253" i="1"/>
  <c r="T253" i="1"/>
  <c r="BI253" i="1"/>
  <c r="V259" i="3"/>
  <c r="J259" i="3"/>
  <c r="V253" i="1"/>
  <c r="O254" i="1" s="1"/>
  <c r="U254" i="1" l="1"/>
  <c r="Y254" i="1"/>
  <c r="AF254" i="1"/>
  <c r="D260" i="3"/>
  <c r="H260" i="3" s="1"/>
  <c r="Z254" i="1"/>
  <c r="R254" i="1" s="1"/>
  <c r="P254" i="1"/>
  <c r="Z259" i="3"/>
  <c r="P259" i="3"/>
  <c r="G257" i="7"/>
  <c r="O259" i="3"/>
  <c r="F257" i="7"/>
  <c r="Y259" i="3"/>
  <c r="AB254" i="1" l="1"/>
  <c r="K254" i="1"/>
  <c r="AA254" i="1"/>
  <c r="Q259" i="3"/>
  <c r="Q254" i="1"/>
  <c r="J254" i="1"/>
  <c r="N260" i="3"/>
  <c r="E258" i="7"/>
  <c r="X260" i="3"/>
  <c r="J257" i="7"/>
  <c r="BL253" i="1"/>
  <c r="BN253" i="1" s="1"/>
  <c r="BC254" i="1" s="1"/>
  <c r="I257" i="7"/>
  <c r="AU253" i="1"/>
  <c r="AW253" i="1" s="1"/>
  <c r="AK254" i="1" s="1"/>
  <c r="BD254" i="1" l="1"/>
  <c r="F260" i="3"/>
  <c r="BM254" i="1"/>
  <c r="BG254" i="1"/>
  <c r="BK254" i="1" s="1"/>
  <c r="BF254" i="1"/>
  <c r="AT254" i="1" s="1"/>
  <c r="BE254" i="1"/>
  <c r="AD254" i="1" s="1"/>
  <c r="S259" i="3"/>
  <c r="K257" i="7"/>
  <c r="AP254" i="1"/>
  <c r="BJ254" i="1" s="1"/>
  <c r="AL254" i="1"/>
  <c r="AV254" i="1"/>
  <c r="E260" i="3"/>
  <c r="AN254" i="1"/>
  <c r="AC254" i="1" s="1"/>
  <c r="AM254" i="1"/>
  <c r="S254" i="1" s="1"/>
  <c r="AO254" i="1"/>
  <c r="AS254" i="1" s="1"/>
  <c r="AI254" i="1"/>
  <c r="AE254" i="1"/>
  <c r="H258" i="7"/>
  <c r="U260" i="3" l="1"/>
  <c r="I260" i="3"/>
  <c r="AR254" i="1"/>
  <c r="L254" i="1"/>
  <c r="M254" i="1" s="1"/>
  <c r="I255" i="1" s="1"/>
  <c r="AQ254" i="1"/>
  <c r="V260" i="3"/>
  <c r="J260" i="3"/>
  <c r="AG254" i="1"/>
  <c r="X255" i="1" s="1"/>
  <c r="BH254" i="1"/>
  <c r="BI254" i="1"/>
  <c r="T254" i="1"/>
  <c r="V254" i="1" s="1"/>
  <c r="O255" i="1" s="1"/>
  <c r="U255" i="1" l="1"/>
  <c r="D261" i="3"/>
  <c r="H261" i="3" s="1"/>
  <c r="AF255" i="1"/>
  <c r="Z255" i="1"/>
  <c r="R255" i="1" s="1"/>
  <c r="Y255" i="1"/>
  <c r="Y260" i="3"/>
  <c r="O260" i="3"/>
  <c r="F258" i="7"/>
  <c r="P255" i="1"/>
  <c r="G258" i="7"/>
  <c r="Z260" i="3"/>
  <c r="P260" i="3"/>
  <c r="X261" i="3" l="1"/>
  <c r="E259" i="7"/>
  <c r="N261" i="3"/>
  <c r="AB255" i="1"/>
  <c r="AA255" i="1"/>
  <c r="K255" i="1"/>
  <c r="J258" i="7"/>
  <c r="BL254" i="1"/>
  <c r="BN254" i="1" s="1"/>
  <c r="BC255" i="1" s="1"/>
  <c r="Q260" i="3"/>
  <c r="J255" i="1"/>
  <c r="Q255" i="1"/>
  <c r="I258" i="7"/>
  <c r="AU254" i="1"/>
  <c r="AW254" i="1" s="1"/>
  <c r="AK255" i="1" s="1"/>
  <c r="F261" i="3" l="1"/>
  <c r="BE255" i="1"/>
  <c r="AD255" i="1" s="1"/>
  <c r="BD255" i="1"/>
  <c r="BM255" i="1"/>
  <c r="BF255" i="1"/>
  <c r="AT255" i="1" s="1"/>
  <c r="BG255" i="1"/>
  <c r="BK255" i="1" s="1"/>
  <c r="AM255" i="1"/>
  <c r="S255" i="1" s="1"/>
  <c r="E261" i="3"/>
  <c r="AL255" i="1"/>
  <c r="AP255" i="1"/>
  <c r="BJ255" i="1" s="1"/>
  <c r="AV255" i="1"/>
  <c r="AO255" i="1"/>
  <c r="AS255" i="1" s="1"/>
  <c r="AN255" i="1"/>
  <c r="AC255" i="1" s="1"/>
  <c r="AI255" i="1"/>
  <c r="K258" i="7"/>
  <c r="S260" i="3"/>
  <c r="H259" i="7"/>
  <c r="AE255" i="1"/>
  <c r="AR255" i="1" l="1"/>
  <c r="L255" i="1"/>
  <c r="M255" i="1" s="1"/>
  <c r="I256" i="1" s="1"/>
  <c r="AQ255" i="1"/>
  <c r="BI255" i="1"/>
  <c r="T255" i="1"/>
  <c r="BH255" i="1"/>
  <c r="U261" i="3"/>
  <c r="I261" i="3"/>
  <c r="V255" i="1"/>
  <c r="O256" i="1" s="1"/>
  <c r="V261" i="3"/>
  <c r="J261" i="3"/>
  <c r="AG255" i="1"/>
  <c r="X256" i="1" s="1"/>
  <c r="Y256" i="1" l="1"/>
  <c r="Z256" i="1"/>
  <c r="R256" i="1" s="1"/>
  <c r="AF256" i="1"/>
  <c r="D262" i="3"/>
  <c r="H262" i="3" s="1"/>
  <c r="Z261" i="3"/>
  <c r="P261" i="3"/>
  <c r="G259" i="7"/>
  <c r="P256" i="1"/>
  <c r="U256" i="1"/>
  <c r="Y261" i="3"/>
  <c r="O261" i="3"/>
  <c r="F259" i="7"/>
  <c r="Q261" i="3" l="1"/>
  <c r="K259" i="7" s="1"/>
  <c r="AU255" i="1"/>
  <c r="AW255" i="1" s="1"/>
  <c r="AK256" i="1" s="1"/>
  <c r="I259" i="7"/>
  <c r="J259" i="7"/>
  <c r="BL255" i="1"/>
  <c r="BN255" i="1" s="1"/>
  <c r="BC256" i="1" s="1"/>
  <c r="Q256" i="1"/>
  <c r="J256" i="1"/>
  <c r="E260" i="7"/>
  <c r="X262" i="3"/>
  <c r="N262" i="3"/>
  <c r="K256" i="1"/>
  <c r="AA256" i="1"/>
  <c r="AB256" i="1"/>
  <c r="S261" i="3" l="1"/>
  <c r="AM256" i="1"/>
  <c r="S256" i="1" s="1"/>
  <c r="AN256" i="1"/>
  <c r="AC256" i="1" s="1"/>
  <c r="AO256" i="1"/>
  <c r="AS256" i="1" s="1"/>
  <c r="AP256" i="1"/>
  <c r="BJ256" i="1" s="1"/>
  <c r="AV256" i="1"/>
  <c r="AL256" i="1"/>
  <c r="E262" i="3"/>
  <c r="AI256" i="1"/>
  <c r="BG256" i="1"/>
  <c r="BK256" i="1" s="1"/>
  <c r="F262" i="3"/>
  <c r="BF256" i="1"/>
  <c r="AT256" i="1" s="1"/>
  <c r="BE256" i="1"/>
  <c r="AD256" i="1" s="1"/>
  <c r="BM256" i="1"/>
  <c r="BD256" i="1"/>
  <c r="AE256" i="1"/>
  <c r="H260" i="7"/>
  <c r="T256" i="1" l="1"/>
  <c r="BH256" i="1"/>
  <c r="BI256" i="1"/>
  <c r="U262" i="3"/>
  <c r="I262" i="3"/>
  <c r="L256" i="1"/>
  <c r="M256" i="1" s="1"/>
  <c r="I257" i="1" s="1"/>
  <c r="AQ256" i="1"/>
  <c r="AR256" i="1"/>
  <c r="AG256" i="1"/>
  <c r="X257" i="1" s="1"/>
  <c r="V262" i="3"/>
  <c r="J262" i="3"/>
  <c r="V256" i="1"/>
  <c r="O257" i="1" s="1"/>
  <c r="Z262" i="3" l="1"/>
  <c r="P262" i="3"/>
  <c r="G260" i="7"/>
  <c r="AF257" i="1"/>
  <c r="D263" i="3"/>
  <c r="Z257" i="1"/>
  <c r="R257" i="1" s="1"/>
  <c r="Y257" i="1"/>
  <c r="P257" i="1"/>
  <c r="U257" i="1"/>
  <c r="O262" i="3"/>
  <c r="Q262" i="3" s="1"/>
  <c r="Y262" i="3"/>
  <c r="F260" i="7"/>
  <c r="AU256" i="1" l="1"/>
  <c r="AW256" i="1" s="1"/>
  <c r="AK257" i="1" s="1"/>
  <c r="I260" i="7"/>
  <c r="K260" i="7"/>
  <c r="S262" i="3"/>
  <c r="H263" i="3"/>
  <c r="AC54" i="3"/>
  <c r="AB257" i="1"/>
  <c r="K257" i="1"/>
  <c r="AA257" i="1"/>
  <c r="J260" i="7"/>
  <c r="BL256" i="1"/>
  <c r="BN256" i="1" s="1"/>
  <c r="BC257" i="1" s="1"/>
  <c r="J257" i="1"/>
  <c r="Q257" i="1"/>
  <c r="E261" i="7" l="1"/>
  <c r="N263" i="3"/>
  <c r="X263" i="3"/>
  <c r="AF54" i="3"/>
  <c r="O52" i="7" s="1"/>
  <c r="BM257" i="1"/>
  <c r="BE257" i="1"/>
  <c r="AD257" i="1" s="1"/>
  <c r="BF257" i="1"/>
  <c r="AT257" i="1" s="1"/>
  <c r="BD257" i="1"/>
  <c r="BG257" i="1"/>
  <c r="BK257" i="1" s="1"/>
  <c r="F263" i="3"/>
  <c r="AM257" i="1"/>
  <c r="S257" i="1" s="1"/>
  <c r="AP257" i="1"/>
  <c r="BJ257" i="1" s="1"/>
  <c r="AV257" i="1"/>
  <c r="AN257" i="1"/>
  <c r="AC257" i="1" s="1"/>
  <c r="E263" i="3"/>
  <c r="AO257" i="1"/>
  <c r="AS257" i="1" s="1"/>
  <c r="AL257" i="1"/>
  <c r="AI257" i="1"/>
  <c r="U263" i="3" l="1"/>
  <c r="I263" i="3"/>
  <c r="AD54" i="3"/>
  <c r="V263" i="3"/>
  <c r="J263" i="3"/>
  <c r="AE54" i="3"/>
  <c r="H261" i="7"/>
  <c r="AE257" i="1"/>
  <c r="AG257" i="1" s="1"/>
  <c r="X258" i="1" s="1"/>
  <c r="AI54" i="3"/>
  <c r="R52" i="7" s="1"/>
  <c r="L257" i="1"/>
  <c r="M257" i="1" s="1"/>
  <c r="I258" i="1" s="1"/>
  <c r="AQ257" i="1"/>
  <c r="AR257" i="1"/>
  <c r="BI257" i="1"/>
  <c r="T257" i="1"/>
  <c r="V257" i="1" s="1"/>
  <c r="O258" i="1" s="1"/>
  <c r="BH257" i="1"/>
  <c r="U258" i="1" l="1"/>
  <c r="D264" i="3"/>
  <c r="AF258" i="1"/>
  <c r="Y258" i="1"/>
  <c r="Z258" i="1"/>
  <c r="R258" i="1" s="1"/>
  <c r="P258" i="1"/>
  <c r="Z263" i="3"/>
  <c r="G261" i="7"/>
  <c r="P263" i="3"/>
  <c r="AH54" i="3"/>
  <c r="Q52" i="7" s="1"/>
  <c r="Y263" i="3"/>
  <c r="F261" i="7"/>
  <c r="O263" i="3"/>
  <c r="Q263" i="3" s="1"/>
  <c r="AG54" i="3"/>
  <c r="P52" i="7" s="1"/>
  <c r="AU257" i="1" l="1"/>
  <c r="AW257" i="1" s="1"/>
  <c r="AK258" i="1" s="1"/>
  <c r="I261" i="7"/>
  <c r="AJ54" i="3"/>
  <c r="S52" i="7" s="1"/>
  <c r="BL257" i="1"/>
  <c r="BN257" i="1" s="1"/>
  <c r="BC258" i="1" s="1"/>
  <c r="J261" i="7"/>
  <c r="AK54" i="3"/>
  <c r="T52" i="7" s="1"/>
  <c r="AA258" i="1"/>
  <c r="AB258" i="1"/>
  <c r="K258" i="1"/>
  <c r="H264" i="3"/>
  <c r="Q258" i="1"/>
  <c r="J258" i="1"/>
  <c r="S263" i="3"/>
  <c r="K261" i="7"/>
  <c r="AL54" i="3"/>
  <c r="U52" i="7" s="1"/>
  <c r="N264" i="3" l="1"/>
  <c r="E262" i="7"/>
  <c r="X264" i="3"/>
  <c r="AV258" i="1"/>
  <c r="AO258" i="1"/>
  <c r="AS258" i="1" s="1"/>
  <c r="AN258" i="1"/>
  <c r="AC258" i="1" s="1"/>
  <c r="AL258" i="1"/>
  <c r="AP258" i="1"/>
  <c r="BJ258" i="1" s="1"/>
  <c r="E264" i="3"/>
  <c r="AM258" i="1"/>
  <c r="S258" i="1" s="1"/>
  <c r="AI258" i="1"/>
  <c r="BG258" i="1"/>
  <c r="BK258" i="1" s="1"/>
  <c r="BM258" i="1"/>
  <c r="BE258" i="1"/>
  <c r="AD258" i="1" s="1"/>
  <c r="BD258" i="1"/>
  <c r="BF258" i="1"/>
  <c r="AT258" i="1" s="1"/>
  <c r="F264" i="3"/>
  <c r="T258" i="1" l="1"/>
  <c r="BI258" i="1"/>
  <c r="BH258" i="1"/>
  <c r="U264" i="3"/>
  <c r="I264" i="3"/>
  <c r="V264" i="3"/>
  <c r="J264" i="3"/>
  <c r="H262" i="7"/>
  <c r="AE258" i="1"/>
  <c r="AG258" i="1" s="1"/>
  <c r="X259" i="1" s="1"/>
  <c r="L258" i="1"/>
  <c r="M258" i="1" s="1"/>
  <c r="I259" i="1" s="1"/>
  <c r="AQ258" i="1"/>
  <c r="AR258" i="1"/>
  <c r="V258" i="1"/>
  <c r="O259" i="1" s="1"/>
  <c r="U259" i="1" l="1"/>
  <c r="Y264" i="3"/>
  <c r="O264" i="3"/>
  <c r="F262" i="7"/>
  <c r="AF259" i="1"/>
  <c r="D265" i="3"/>
  <c r="Z259" i="1"/>
  <c r="R259" i="1" s="1"/>
  <c r="Y259" i="1"/>
  <c r="P259" i="1"/>
  <c r="P264" i="3"/>
  <c r="G262" i="7"/>
  <c r="Z264" i="3"/>
  <c r="Q264" i="3" l="1"/>
  <c r="S264" i="3" s="1"/>
  <c r="AB259" i="1"/>
  <c r="K259" i="1"/>
  <c r="AA259" i="1"/>
  <c r="I262" i="7"/>
  <c r="AU258" i="1"/>
  <c r="AW258" i="1" s="1"/>
  <c r="AK259" i="1" s="1"/>
  <c r="BL258" i="1"/>
  <c r="BN258" i="1" s="1"/>
  <c r="BC259" i="1" s="1"/>
  <c r="J262" i="7"/>
  <c r="H265" i="3"/>
  <c r="J259" i="1"/>
  <c r="Q259" i="1"/>
  <c r="K262" i="7" l="1"/>
  <c r="E263" i="7"/>
  <c r="N265" i="3"/>
  <c r="X265" i="3"/>
  <c r="BD259" i="1"/>
  <c r="BG259" i="1"/>
  <c r="BK259" i="1" s="1"/>
  <c r="F265" i="3"/>
  <c r="BF259" i="1"/>
  <c r="AT259" i="1" s="1"/>
  <c r="BM259" i="1"/>
  <c r="BE259" i="1"/>
  <c r="AD259" i="1" s="1"/>
  <c r="AM259" i="1"/>
  <c r="S259" i="1" s="1"/>
  <c r="E265" i="3"/>
  <c r="AN259" i="1"/>
  <c r="AC259" i="1" s="1"/>
  <c r="AO259" i="1"/>
  <c r="AS259" i="1" s="1"/>
  <c r="AL259" i="1"/>
  <c r="AP259" i="1"/>
  <c r="BJ259" i="1" s="1"/>
  <c r="AV259" i="1"/>
  <c r="AI259" i="1"/>
  <c r="U265" i="3" l="1"/>
  <c r="I265" i="3"/>
  <c r="BI259" i="1"/>
  <c r="T259" i="1"/>
  <c r="V259" i="1" s="1"/>
  <c r="O260" i="1" s="1"/>
  <c r="BH259" i="1"/>
  <c r="L259" i="1"/>
  <c r="M259" i="1" s="1"/>
  <c r="I260" i="1" s="1"/>
  <c r="AR259" i="1"/>
  <c r="AQ259" i="1"/>
  <c r="V265" i="3"/>
  <c r="J265" i="3"/>
  <c r="H263" i="7"/>
  <c r="AE259" i="1"/>
  <c r="AG259" i="1" s="1"/>
  <c r="X260" i="1" s="1"/>
  <c r="Z260" i="1" l="1"/>
  <c r="R260" i="1" s="1"/>
  <c r="Y260" i="1"/>
  <c r="AF260" i="1"/>
  <c r="D266" i="3"/>
  <c r="F263" i="7"/>
  <c r="Y265" i="3"/>
  <c r="O265" i="3"/>
  <c r="Z265" i="3"/>
  <c r="P265" i="3"/>
  <c r="G263" i="7"/>
  <c r="U260" i="1"/>
  <c r="P260" i="1"/>
  <c r="AU259" i="1" l="1"/>
  <c r="AW259" i="1" s="1"/>
  <c r="AK260" i="1" s="1"/>
  <c r="I263" i="7"/>
  <c r="J260" i="1"/>
  <c r="Q260" i="1"/>
  <c r="BL259" i="1"/>
  <c r="BN259" i="1" s="1"/>
  <c r="BC260" i="1" s="1"/>
  <c r="J263" i="7"/>
  <c r="AB260" i="1"/>
  <c r="K260" i="1"/>
  <c r="AA260" i="1"/>
  <c r="Q265" i="3"/>
  <c r="H266" i="3"/>
  <c r="K263" i="7" l="1"/>
  <c r="S265" i="3"/>
  <c r="BE260" i="1"/>
  <c r="AD260" i="1" s="1"/>
  <c r="F266" i="3"/>
  <c r="BF260" i="1"/>
  <c r="AT260" i="1" s="1"/>
  <c r="BD260" i="1"/>
  <c r="BG260" i="1"/>
  <c r="BK260" i="1" s="1"/>
  <c r="BM260" i="1"/>
  <c r="E264" i="7"/>
  <c r="N266" i="3"/>
  <c r="X266" i="3"/>
  <c r="AN260" i="1"/>
  <c r="AC260" i="1" s="1"/>
  <c r="AM260" i="1"/>
  <c r="S260" i="1" s="1"/>
  <c r="AL260" i="1"/>
  <c r="AP260" i="1"/>
  <c r="BJ260" i="1" s="1"/>
  <c r="AO260" i="1"/>
  <c r="AS260" i="1" s="1"/>
  <c r="AV260" i="1"/>
  <c r="E266" i="3"/>
  <c r="AI260" i="1"/>
  <c r="BH260" i="1" l="1"/>
  <c r="BI260" i="1"/>
  <c r="T260" i="1"/>
  <c r="V260" i="1" s="1"/>
  <c r="O261" i="1" s="1"/>
  <c r="H264" i="7"/>
  <c r="AE260" i="1"/>
  <c r="AG260" i="1" s="1"/>
  <c r="X261" i="1" s="1"/>
  <c r="V266" i="3"/>
  <c r="J266" i="3"/>
  <c r="U266" i="3"/>
  <c r="I266" i="3"/>
  <c r="L260" i="1"/>
  <c r="M260" i="1" s="1"/>
  <c r="I261" i="1" s="1"/>
  <c r="AQ260" i="1"/>
  <c r="AR260" i="1"/>
  <c r="D267" i="3" l="1"/>
  <c r="AF261" i="1"/>
  <c r="Z261" i="1"/>
  <c r="R261" i="1" s="1"/>
  <c r="Y261" i="1"/>
  <c r="F264" i="7"/>
  <c r="Y266" i="3"/>
  <c r="O266" i="3"/>
  <c r="P266" i="3"/>
  <c r="Z266" i="3"/>
  <c r="G264" i="7"/>
  <c r="U261" i="1"/>
  <c r="P261" i="1"/>
  <c r="Q261" i="1" l="1"/>
  <c r="J261" i="1"/>
  <c r="Q266" i="3"/>
  <c r="AA261" i="1"/>
  <c r="K261" i="1"/>
  <c r="AB261" i="1"/>
  <c r="H267" i="3"/>
  <c r="J264" i="7"/>
  <c r="BL260" i="1"/>
  <c r="BN260" i="1" s="1"/>
  <c r="BC261" i="1" s="1"/>
  <c r="I264" i="7"/>
  <c r="AU260" i="1"/>
  <c r="AW260" i="1" s="1"/>
  <c r="AK261" i="1" s="1"/>
  <c r="K264" i="7" l="1"/>
  <c r="S266" i="3"/>
  <c r="BG261" i="1"/>
  <c r="BK261" i="1" s="1"/>
  <c r="BM261" i="1"/>
  <c r="F267" i="3"/>
  <c r="BE261" i="1"/>
  <c r="AD261" i="1" s="1"/>
  <c r="BD261" i="1"/>
  <c r="BF261" i="1"/>
  <c r="AT261" i="1" s="1"/>
  <c r="N267" i="3"/>
  <c r="E265" i="7"/>
  <c r="X267" i="3"/>
  <c r="AN261" i="1"/>
  <c r="AC261" i="1" s="1"/>
  <c r="E267" i="3"/>
  <c r="AO261" i="1"/>
  <c r="AS261" i="1" s="1"/>
  <c r="AM261" i="1"/>
  <c r="S261" i="1" s="1"/>
  <c r="AP261" i="1"/>
  <c r="BJ261" i="1" s="1"/>
  <c r="AV261" i="1"/>
  <c r="AL261" i="1"/>
  <c r="AI261" i="1"/>
  <c r="L261" i="1" l="1"/>
  <c r="M261" i="1" s="1"/>
  <c r="I262" i="1" s="1"/>
  <c r="AQ261" i="1"/>
  <c r="AR261" i="1"/>
  <c r="U267" i="3"/>
  <c r="I267" i="3"/>
  <c r="H265" i="7"/>
  <c r="AE261" i="1"/>
  <c r="AG261" i="1" s="1"/>
  <c r="X262" i="1" s="1"/>
  <c r="V267" i="3"/>
  <c r="J267" i="3"/>
  <c r="T261" i="1"/>
  <c r="V261" i="1" s="1"/>
  <c r="O262" i="1" s="1"/>
  <c r="BH261" i="1"/>
  <c r="BI261" i="1"/>
  <c r="U262" i="1" l="1"/>
  <c r="G265" i="7"/>
  <c r="Z267" i="3"/>
  <c r="P267" i="3"/>
  <c r="AF262" i="1"/>
  <c r="Z262" i="1"/>
  <c r="R262" i="1" s="1"/>
  <c r="Y262" i="1"/>
  <c r="D268" i="3"/>
  <c r="O267" i="3"/>
  <c r="Y267" i="3"/>
  <c r="F265" i="7"/>
  <c r="P262" i="1"/>
  <c r="Q267" i="3" l="1"/>
  <c r="AU261" i="1"/>
  <c r="AW261" i="1" s="1"/>
  <c r="AK262" i="1" s="1"/>
  <c r="I265" i="7"/>
  <c r="AA262" i="1"/>
  <c r="K262" i="1"/>
  <c r="AB262" i="1"/>
  <c r="J262" i="1"/>
  <c r="Q262" i="1"/>
  <c r="BL261" i="1"/>
  <c r="BN261" i="1" s="1"/>
  <c r="BC262" i="1" s="1"/>
  <c r="J265" i="7"/>
  <c r="K265" i="7"/>
  <c r="S267" i="3"/>
  <c r="H268" i="3"/>
  <c r="E266" i="7" l="1"/>
  <c r="N268" i="3"/>
  <c r="X268" i="3"/>
  <c r="BE262" i="1"/>
  <c r="AD262" i="1" s="1"/>
  <c r="BF262" i="1"/>
  <c r="AT262" i="1" s="1"/>
  <c r="BD262" i="1"/>
  <c r="F268" i="3"/>
  <c r="BM262" i="1"/>
  <c r="BG262" i="1"/>
  <c r="BK262" i="1" s="1"/>
  <c r="AV262" i="1"/>
  <c r="AO262" i="1"/>
  <c r="AS262" i="1" s="1"/>
  <c r="E268" i="3"/>
  <c r="AL262" i="1"/>
  <c r="AN262" i="1"/>
  <c r="AC262" i="1" s="1"/>
  <c r="AP262" i="1"/>
  <c r="BJ262" i="1" s="1"/>
  <c r="AM262" i="1"/>
  <c r="S262" i="1" s="1"/>
  <c r="AI262" i="1"/>
  <c r="V268" i="3" l="1"/>
  <c r="J268" i="3"/>
  <c r="L262" i="1"/>
  <c r="M262" i="1" s="1"/>
  <c r="I263" i="1" s="1"/>
  <c r="AQ262" i="1"/>
  <c r="AR262" i="1"/>
  <c r="AE262" i="1"/>
  <c r="AG262" i="1" s="1"/>
  <c r="X263" i="1" s="1"/>
  <c r="H266" i="7"/>
  <c r="U268" i="3"/>
  <c r="I268" i="3"/>
  <c r="BI262" i="1"/>
  <c r="T262" i="1"/>
  <c r="V262" i="1" s="1"/>
  <c r="O263" i="1" s="1"/>
  <c r="BH262" i="1"/>
  <c r="U263" i="1" l="1"/>
  <c r="AF263" i="1"/>
  <c r="D269" i="3"/>
  <c r="H269" i="3" s="1"/>
  <c r="Y263" i="1"/>
  <c r="Z263" i="1"/>
  <c r="R263" i="1" s="1"/>
  <c r="G266" i="7"/>
  <c r="P268" i="3"/>
  <c r="Z268" i="3"/>
  <c r="P263" i="1"/>
  <c r="F266" i="7"/>
  <c r="O268" i="3"/>
  <c r="Y268" i="3"/>
  <c r="AU262" i="1" l="1"/>
  <c r="AW262" i="1" s="1"/>
  <c r="AK263" i="1" s="1"/>
  <c r="I266" i="7"/>
  <c r="K263" i="1"/>
  <c r="AB263" i="1"/>
  <c r="AA263" i="1"/>
  <c r="N269" i="3"/>
  <c r="E267" i="7"/>
  <c r="X269" i="3"/>
  <c r="BL262" i="1"/>
  <c r="BN262" i="1" s="1"/>
  <c r="BC263" i="1" s="1"/>
  <c r="J266" i="7"/>
  <c r="Q263" i="1"/>
  <c r="J263" i="1"/>
  <c r="Q268" i="3"/>
  <c r="BM263" i="1" l="1"/>
  <c r="BF263" i="1"/>
  <c r="AT263" i="1" s="1"/>
  <c r="BD263" i="1"/>
  <c r="F269" i="3"/>
  <c r="BE263" i="1"/>
  <c r="AD263" i="1" s="1"/>
  <c r="BG263" i="1"/>
  <c r="BK263" i="1" s="1"/>
  <c r="AL263" i="1"/>
  <c r="AM263" i="1"/>
  <c r="S263" i="1" s="1"/>
  <c r="AP263" i="1"/>
  <c r="BJ263" i="1" s="1"/>
  <c r="AO263" i="1"/>
  <c r="AS263" i="1" s="1"/>
  <c r="AV263" i="1"/>
  <c r="AN263" i="1"/>
  <c r="AC263" i="1" s="1"/>
  <c r="E269" i="3"/>
  <c r="AI263" i="1"/>
  <c r="K266" i="7"/>
  <c r="S268" i="3"/>
  <c r="AE263" i="1"/>
  <c r="H267" i="7"/>
  <c r="AG263" i="1" l="1"/>
  <c r="X264" i="1" s="1"/>
  <c r="BI263" i="1"/>
  <c r="BH263" i="1"/>
  <c r="T263" i="1"/>
  <c r="V263" i="1" s="1"/>
  <c r="O264" i="1" s="1"/>
  <c r="U269" i="3"/>
  <c r="I269" i="3"/>
  <c r="V269" i="3"/>
  <c r="J269" i="3"/>
  <c r="AR263" i="1"/>
  <c r="AQ263" i="1"/>
  <c r="L263" i="1"/>
  <c r="M263" i="1" s="1"/>
  <c r="I264" i="1" s="1"/>
  <c r="U264" i="1" l="1"/>
  <c r="F267" i="7"/>
  <c r="O269" i="3"/>
  <c r="Y269" i="3"/>
  <c r="P269" i="3"/>
  <c r="Z269" i="3"/>
  <c r="G267" i="7"/>
  <c r="P264" i="1"/>
  <c r="Z264" i="1"/>
  <c r="R264" i="1" s="1"/>
  <c r="AF264" i="1"/>
  <c r="Y264" i="1"/>
  <c r="D270" i="3"/>
  <c r="H270" i="3" s="1"/>
  <c r="Q269" i="3" l="1"/>
  <c r="K267" i="7" s="1"/>
  <c r="K264" i="1"/>
  <c r="AB264" i="1"/>
  <c r="AA264" i="1"/>
  <c r="J264" i="1"/>
  <c r="Q264" i="1"/>
  <c r="S269" i="3"/>
  <c r="E268" i="7"/>
  <c r="X270" i="3"/>
  <c r="N270" i="3"/>
  <c r="J267" i="7"/>
  <c r="BL263" i="1"/>
  <c r="BN263" i="1" s="1"/>
  <c r="BC264" i="1" s="1"/>
  <c r="I267" i="7"/>
  <c r="AU263" i="1"/>
  <c r="AW263" i="1" s="1"/>
  <c r="AK264" i="1" s="1"/>
  <c r="AM264" i="1" l="1"/>
  <c r="S264" i="1" s="1"/>
  <c r="AO264" i="1"/>
  <c r="AS264" i="1" s="1"/>
  <c r="E270" i="3"/>
  <c r="AP264" i="1"/>
  <c r="BJ264" i="1" s="1"/>
  <c r="AV264" i="1"/>
  <c r="AL264" i="1"/>
  <c r="AN264" i="1"/>
  <c r="AC264" i="1" s="1"/>
  <c r="AI264" i="1"/>
  <c r="BE264" i="1"/>
  <c r="AD264" i="1" s="1"/>
  <c r="BM264" i="1"/>
  <c r="BD264" i="1"/>
  <c r="F270" i="3"/>
  <c r="BG264" i="1"/>
  <c r="BK264" i="1" s="1"/>
  <c r="BF264" i="1"/>
  <c r="AT264" i="1" s="1"/>
  <c r="AE264" i="1"/>
  <c r="H268" i="7"/>
  <c r="V270" i="3" l="1"/>
  <c r="J270" i="3"/>
  <c r="AG264" i="1"/>
  <c r="X265" i="1" s="1"/>
  <c r="U270" i="3"/>
  <c r="I270" i="3"/>
  <c r="BH264" i="1"/>
  <c r="T264" i="1"/>
  <c r="V264" i="1" s="1"/>
  <c r="O265" i="1" s="1"/>
  <c r="BI264" i="1"/>
  <c r="AQ264" i="1"/>
  <c r="L264" i="1"/>
  <c r="M264" i="1" s="1"/>
  <c r="I265" i="1" s="1"/>
  <c r="AR264" i="1"/>
  <c r="U265" i="1" l="1"/>
  <c r="D271" i="3"/>
  <c r="H271" i="3" s="1"/>
  <c r="Y265" i="1"/>
  <c r="AF265" i="1"/>
  <c r="Z265" i="1"/>
  <c r="R265" i="1" s="1"/>
  <c r="O270" i="3"/>
  <c r="F268" i="7"/>
  <c r="Y270" i="3"/>
  <c r="P270" i="3"/>
  <c r="G268" i="7"/>
  <c r="Z270" i="3"/>
  <c r="P265" i="1"/>
  <c r="J265" i="1" l="1"/>
  <c r="Q265" i="1"/>
  <c r="E269" i="7"/>
  <c r="X271" i="3"/>
  <c r="N271" i="3"/>
  <c r="BL264" i="1"/>
  <c r="BN264" i="1" s="1"/>
  <c r="BC265" i="1" s="1"/>
  <c r="J268" i="7"/>
  <c r="K265" i="1"/>
  <c r="AA265" i="1"/>
  <c r="AB265" i="1"/>
  <c r="AU264" i="1"/>
  <c r="AW264" i="1" s="1"/>
  <c r="AK265" i="1" s="1"/>
  <c r="I268" i="7"/>
  <c r="Q270" i="3"/>
  <c r="BD265" i="1" l="1"/>
  <c r="BG265" i="1"/>
  <c r="BK265" i="1" s="1"/>
  <c r="F271" i="3"/>
  <c r="BF265" i="1"/>
  <c r="AT265" i="1" s="1"/>
  <c r="BM265" i="1"/>
  <c r="BE265" i="1"/>
  <c r="AD265" i="1" s="1"/>
  <c r="E271" i="3"/>
  <c r="AO265" i="1"/>
  <c r="AS265" i="1" s="1"/>
  <c r="AM265" i="1"/>
  <c r="S265" i="1" s="1"/>
  <c r="AL265" i="1"/>
  <c r="AP265" i="1"/>
  <c r="BJ265" i="1" s="1"/>
  <c r="AN265" i="1"/>
  <c r="AC265" i="1" s="1"/>
  <c r="AV265" i="1"/>
  <c r="AI265" i="1"/>
  <c r="AE265" i="1"/>
  <c r="H269" i="7"/>
  <c r="K268" i="7"/>
  <c r="S270" i="3"/>
  <c r="AG265" i="1" l="1"/>
  <c r="X266" i="1" s="1"/>
  <c r="D272" i="3" s="1"/>
  <c r="H272" i="3" s="1"/>
  <c r="V271" i="3"/>
  <c r="J271" i="3"/>
  <c r="U271" i="3"/>
  <c r="I271" i="3"/>
  <c r="L265" i="1"/>
  <c r="M265" i="1" s="1"/>
  <c r="I266" i="1" s="1"/>
  <c r="AR265" i="1"/>
  <c r="AQ265" i="1"/>
  <c r="BI265" i="1"/>
  <c r="BH265" i="1"/>
  <c r="T265" i="1"/>
  <c r="V265" i="1" s="1"/>
  <c r="O266" i="1" s="1"/>
  <c r="AF266" i="1" l="1"/>
  <c r="U266" i="1"/>
  <c r="Z266" i="1"/>
  <c r="R266" i="1" s="1"/>
  <c r="P266" i="1"/>
  <c r="P271" i="3"/>
  <c r="Z271" i="3"/>
  <c r="G269" i="7"/>
  <c r="O271" i="3"/>
  <c r="F269" i="7"/>
  <c r="Y271" i="3"/>
  <c r="Y266" i="1"/>
  <c r="N272" i="3"/>
  <c r="X272" i="3"/>
  <c r="E270" i="7"/>
  <c r="Q271" i="3" l="1"/>
  <c r="AE266" i="1"/>
  <c r="H270" i="7"/>
  <c r="S271" i="3"/>
  <c r="K269" i="7"/>
  <c r="BL265" i="1"/>
  <c r="BN265" i="1" s="1"/>
  <c r="BC266" i="1" s="1"/>
  <c r="J269" i="7"/>
  <c r="AA266" i="1"/>
  <c r="K266" i="1"/>
  <c r="AB266" i="1"/>
  <c r="Q266" i="1"/>
  <c r="J266" i="1"/>
  <c r="AU265" i="1"/>
  <c r="AW265" i="1" s="1"/>
  <c r="AK266" i="1" s="1"/>
  <c r="I269" i="7"/>
  <c r="AL266" i="1" l="1"/>
  <c r="AP266" i="1"/>
  <c r="BJ266" i="1" s="1"/>
  <c r="E272" i="3"/>
  <c r="AV266" i="1"/>
  <c r="AO266" i="1"/>
  <c r="AS266" i="1" s="1"/>
  <c r="AM266" i="1"/>
  <c r="S266" i="1" s="1"/>
  <c r="AN266" i="1"/>
  <c r="AC266" i="1" s="1"/>
  <c r="AI266" i="1"/>
  <c r="BD266" i="1"/>
  <c r="BF266" i="1"/>
  <c r="AT266" i="1" s="1"/>
  <c r="F272" i="3"/>
  <c r="BM266" i="1"/>
  <c r="BE266" i="1"/>
  <c r="AD266" i="1" s="1"/>
  <c r="BG266" i="1"/>
  <c r="BK266" i="1" s="1"/>
  <c r="V272" i="3" l="1"/>
  <c r="J272" i="3"/>
  <c r="L266" i="1"/>
  <c r="M266" i="1" s="1"/>
  <c r="I267" i="1" s="1"/>
  <c r="AR266" i="1"/>
  <c r="AQ266" i="1"/>
  <c r="T266" i="1"/>
  <c r="V266" i="1" s="1"/>
  <c r="O267" i="1" s="1"/>
  <c r="BI266" i="1"/>
  <c r="BH266" i="1"/>
  <c r="AG266" i="1"/>
  <c r="X267" i="1" s="1"/>
  <c r="U272" i="3"/>
  <c r="I272" i="3"/>
  <c r="U267" i="1" l="1"/>
  <c r="Y267" i="1"/>
  <c r="D273" i="3"/>
  <c r="H273" i="3" s="1"/>
  <c r="Z267" i="1"/>
  <c r="R267" i="1" s="1"/>
  <c r="AF267" i="1"/>
  <c r="G270" i="7"/>
  <c r="Z272" i="3"/>
  <c r="P272" i="3"/>
  <c r="Y272" i="3"/>
  <c r="F270" i="7"/>
  <c r="O272" i="3"/>
  <c r="P267" i="1"/>
  <c r="Q272" i="3" l="1"/>
  <c r="S272" i="3" s="1"/>
  <c r="AB267" i="1"/>
  <c r="K267" i="1"/>
  <c r="AA267" i="1"/>
  <c r="N273" i="3"/>
  <c r="E271" i="7"/>
  <c r="X273" i="3"/>
  <c r="J267" i="1"/>
  <c r="Q267" i="1"/>
  <c r="J270" i="7"/>
  <c r="BL266" i="1"/>
  <c r="BN266" i="1" s="1"/>
  <c r="BC267" i="1" s="1"/>
  <c r="AU266" i="1"/>
  <c r="AW266" i="1" s="1"/>
  <c r="AK267" i="1" s="1"/>
  <c r="I270" i="7"/>
  <c r="K270" i="7" l="1"/>
  <c r="AM267" i="1"/>
  <c r="S267" i="1" s="1"/>
  <c r="AO267" i="1"/>
  <c r="AS267" i="1" s="1"/>
  <c r="AV267" i="1"/>
  <c r="E273" i="3"/>
  <c r="AN267" i="1"/>
  <c r="AC267" i="1" s="1"/>
  <c r="AP267" i="1"/>
  <c r="BJ267" i="1" s="1"/>
  <c r="AL267" i="1"/>
  <c r="AI267" i="1"/>
  <c r="BM267" i="1"/>
  <c r="F273" i="3"/>
  <c r="BE267" i="1"/>
  <c r="AD267" i="1" s="1"/>
  <c r="BF267" i="1"/>
  <c r="AT267" i="1" s="1"/>
  <c r="BD267" i="1"/>
  <c r="BG267" i="1"/>
  <c r="BK267" i="1" s="1"/>
  <c r="AE267" i="1"/>
  <c r="H271" i="7"/>
  <c r="BI267" i="1" l="1"/>
  <c r="T267" i="1"/>
  <c r="V267" i="1" s="1"/>
  <c r="O268" i="1" s="1"/>
  <c r="BH267" i="1"/>
  <c r="AG267" i="1"/>
  <c r="X268" i="1" s="1"/>
  <c r="V273" i="3"/>
  <c r="J273" i="3"/>
  <c r="U273" i="3"/>
  <c r="I273" i="3"/>
  <c r="AR267" i="1"/>
  <c r="L267" i="1"/>
  <c r="M267" i="1" s="1"/>
  <c r="I268" i="1" s="1"/>
  <c r="AQ267" i="1"/>
  <c r="P273" i="3" l="1"/>
  <c r="Z273" i="3"/>
  <c r="G271" i="7"/>
  <c r="U268" i="1"/>
  <c r="P268" i="1"/>
  <c r="O273" i="3"/>
  <c r="Q273" i="3" s="1"/>
  <c r="Y273" i="3"/>
  <c r="F271" i="7"/>
  <c r="Y268" i="1"/>
  <c r="D274" i="3"/>
  <c r="H274" i="3" s="1"/>
  <c r="AF268" i="1"/>
  <c r="Z268" i="1"/>
  <c r="R268" i="1" s="1"/>
  <c r="E272" i="7" l="1"/>
  <c r="X274" i="3"/>
  <c r="N274" i="3"/>
  <c r="J271" i="7"/>
  <c r="BL267" i="1"/>
  <c r="BN267" i="1" s="1"/>
  <c r="BC268" i="1" s="1"/>
  <c r="K271" i="7"/>
  <c r="S273" i="3"/>
  <c r="I271" i="7"/>
  <c r="AU267" i="1"/>
  <c r="AW267" i="1" s="1"/>
  <c r="AK268" i="1" s="1"/>
  <c r="AA268" i="1"/>
  <c r="K268" i="1"/>
  <c r="AB268" i="1"/>
  <c r="J268" i="1"/>
  <c r="Q268" i="1"/>
  <c r="AE268" i="1" l="1"/>
  <c r="H272" i="7"/>
  <c r="AL268" i="1"/>
  <c r="AM268" i="1"/>
  <c r="S268" i="1" s="1"/>
  <c r="AV268" i="1"/>
  <c r="AN268" i="1"/>
  <c r="AC268" i="1" s="1"/>
  <c r="E274" i="3"/>
  <c r="AP268" i="1"/>
  <c r="BJ268" i="1" s="1"/>
  <c r="AO268" i="1"/>
  <c r="AS268" i="1" s="1"/>
  <c r="AI268" i="1"/>
  <c r="BM268" i="1"/>
  <c r="BG268" i="1"/>
  <c r="BK268" i="1" s="1"/>
  <c r="BE268" i="1"/>
  <c r="AD268" i="1" s="1"/>
  <c r="BD268" i="1"/>
  <c r="F274" i="3"/>
  <c r="BF268" i="1"/>
  <c r="AT268" i="1" s="1"/>
  <c r="BH268" i="1" l="1"/>
  <c r="T268" i="1"/>
  <c r="V268" i="1" s="1"/>
  <c r="O269" i="1" s="1"/>
  <c r="BI268" i="1"/>
  <c r="AR268" i="1"/>
  <c r="AQ268" i="1"/>
  <c r="L268" i="1"/>
  <c r="M268" i="1" s="1"/>
  <c r="I269" i="1" s="1"/>
  <c r="AG268" i="1"/>
  <c r="X269" i="1" s="1"/>
  <c r="U274" i="3"/>
  <c r="I274" i="3"/>
  <c r="V274" i="3"/>
  <c r="J274" i="3"/>
  <c r="U269" i="1" l="1"/>
  <c r="O28" i="1"/>
  <c r="S4" i="1" s="1"/>
  <c r="P269" i="1"/>
  <c r="I28" i="1"/>
  <c r="R4" i="1" s="1"/>
  <c r="Y274" i="3"/>
  <c r="O274" i="3"/>
  <c r="F272" i="7"/>
  <c r="G272" i="7"/>
  <c r="P274" i="3"/>
  <c r="Z274" i="3"/>
  <c r="D275" i="3"/>
  <c r="Z269" i="1"/>
  <c r="R269" i="1" s="1"/>
  <c r="Y269" i="1"/>
  <c r="AF269" i="1"/>
  <c r="X28" i="1"/>
  <c r="T4" i="1" l="1"/>
  <c r="D34" i="3"/>
  <c r="H275" i="3"/>
  <c r="AC55" i="3"/>
  <c r="J269" i="1"/>
  <c r="Q269" i="1"/>
  <c r="BL268" i="1"/>
  <c r="BN268" i="1" s="1"/>
  <c r="BC269" i="1" s="1"/>
  <c r="J272" i="7"/>
  <c r="Q274" i="3"/>
  <c r="AA269" i="1"/>
  <c r="AB269" i="1"/>
  <c r="K269" i="1"/>
  <c r="I272" i="7"/>
  <c r="AU268" i="1"/>
  <c r="AW268" i="1" s="1"/>
  <c r="AK269" i="1" s="1"/>
  <c r="X275" i="3" l="1"/>
  <c r="E273" i="7"/>
  <c r="N275" i="3"/>
  <c r="H30" i="3"/>
  <c r="AF55" i="3"/>
  <c r="O53" i="7" s="1"/>
  <c r="F275" i="3"/>
  <c r="BD269" i="1"/>
  <c r="BG269" i="1"/>
  <c r="BK269" i="1" s="1"/>
  <c r="BM269" i="1"/>
  <c r="BE269" i="1"/>
  <c r="AD269" i="1" s="1"/>
  <c r="BF269" i="1"/>
  <c r="AT269" i="1" s="1"/>
  <c r="BC28" i="1"/>
  <c r="K272" i="7"/>
  <c r="S274" i="3"/>
  <c r="AL269" i="1"/>
  <c r="AP269" i="1"/>
  <c r="BJ269" i="1" s="1"/>
  <c r="AO269" i="1"/>
  <c r="AS269" i="1" s="1"/>
  <c r="AN269" i="1"/>
  <c r="AC269" i="1" s="1"/>
  <c r="AM269" i="1"/>
  <c r="S269" i="1" s="1"/>
  <c r="AV269" i="1"/>
  <c r="E275" i="3"/>
  <c r="AK28" i="1"/>
  <c r="AI269" i="1"/>
  <c r="AR269" i="1" l="1"/>
  <c r="AQ269" i="1"/>
  <c r="L269" i="1"/>
  <c r="M269" i="1" s="1"/>
  <c r="BI269" i="1"/>
  <c r="T269" i="1"/>
  <c r="V269" i="1" s="1"/>
  <c r="BH269" i="1"/>
  <c r="U4" i="1"/>
  <c r="E34" i="3"/>
  <c r="V275" i="3"/>
  <c r="V30" i="3" s="1"/>
  <c r="J275" i="3"/>
  <c r="AE55" i="3"/>
  <c r="F34" i="3"/>
  <c r="V4" i="1"/>
  <c r="U275" i="3"/>
  <c r="U30" i="3" s="1"/>
  <c r="I275" i="3"/>
  <c r="AD55" i="3"/>
  <c r="H273" i="7"/>
  <c r="AE269" i="1"/>
  <c r="AG269" i="1" s="1"/>
  <c r="X30" i="3"/>
  <c r="AI55" i="3"/>
  <c r="R53" i="7" s="1"/>
  <c r="Y275" i="3" l="1"/>
  <c r="F273" i="7"/>
  <c r="O275" i="3"/>
  <c r="I30" i="3"/>
  <c r="AG55" i="3"/>
  <c r="P53" i="7" s="1"/>
  <c r="Z275" i="3"/>
  <c r="G273" i="7"/>
  <c r="P275" i="3"/>
  <c r="J30" i="3"/>
  <c r="AH55" i="3"/>
  <c r="Q53" i="7" s="1"/>
  <c r="Q275" i="3" l="1"/>
  <c r="BL269" i="1"/>
  <c r="BN269" i="1" s="1"/>
  <c r="J273" i="7"/>
  <c r="Z30" i="3"/>
  <c r="AK55" i="3"/>
  <c r="T53" i="7" s="1"/>
  <c r="I273" i="7"/>
  <c r="AU269" i="1"/>
  <c r="AW269" i="1" s="1"/>
  <c r="Y30" i="3"/>
  <c r="AJ55" i="3"/>
  <c r="S53" i="7" s="1"/>
  <c r="K273" i="7" l="1"/>
  <c r="S275" i="3"/>
  <c r="R36" i="3"/>
  <c r="AM36" i="3" s="1"/>
  <c r="V34" i="7" s="1"/>
  <c r="AL55" i="3"/>
  <c r="U53" i="7" s="1"/>
</calcChain>
</file>

<file path=xl/sharedStrings.xml><?xml version="1.0" encoding="utf-8"?>
<sst xmlns="http://schemas.openxmlformats.org/spreadsheetml/2006/main" count="548" uniqueCount="285">
  <si>
    <t>year</t>
  </si>
  <si>
    <t>month</t>
  </si>
  <si>
    <t>Flow</t>
  </si>
  <si>
    <t>total</t>
  </si>
  <si>
    <t>Const</t>
  </si>
  <si>
    <t>Selected</t>
  </si>
  <si>
    <t>regime</t>
  </si>
  <si>
    <t>flow index</t>
  </si>
  <si>
    <t>cyclic</t>
  </si>
  <si>
    <t>Flow generator</t>
  </si>
  <si>
    <t>log-normal (m1.051, sd0.04)</t>
  </si>
  <si>
    <t>tot flow</t>
  </si>
  <si>
    <t>IF</t>
  </si>
  <si>
    <t>Seasonal</t>
  </si>
  <si>
    <t>Seas+annual</t>
  </si>
  <si>
    <t>1=constant; 2=seasonal; 3=seasonal + annual</t>
  </si>
  <si>
    <t>Primary production</t>
  </si>
  <si>
    <t>r</t>
  </si>
  <si>
    <t>K</t>
  </si>
  <si>
    <t>Secondary production</t>
  </si>
  <si>
    <t>Water regime</t>
  </si>
  <si>
    <t>B0</t>
  </si>
  <si>
    <t>of standing stock of algae</t>
  </si>
  <si>
    <t>of water flow</t>
  </si>
  <si>
    <t>Biomass</t>
  </si>
  <si>
    <t>Consumption</t>
  </si>
  <si>
    <t>Zoopl</t>
  </si>
  <si>
    <t>Tilapia</t>
  </si>
  <si>
    <t>Clarias</t>
  </si>
  <si>
    <t>Sum</t>
  </si>
  <si>
    <t>Mortality</t>
  </si>
  <si>
    <t>Secondary production (zoopl, insects)</t>
  </si>
  <si>
    <t>Tiger</t>
  </si>
  <si>
    <t>digest</t>
  </si>
  <si>
    <t>Predation matrix</t>
  </si>
  <si>
    <t>2ary prod</t>
  </si>
  <si>
    <t>1ary prod</t>
  </si>
  <si>
    <t>Fish</t>
  </si>
  <si>
    <t>Prey</t>
  </si>
  <si>
    <t>age month</t>
  </si>
  <si>
    <t>Lt</t>
  </si>
  <si>
    <t>Wt</t>
  </si>
  <si>
    <t>N</t>
  </si>
  <si>
    <t>Bio</t>
  </si>
  <si>
    <t>sel effic</t>
  </si>
  <si>
    <t>Linf</t>
  </si>
  <si>
    <t>Conversion</t>
  </si>
  <si>
    <t>of standing stock of prey</t>
  </si>
  <si>
    <t>Catch</t>
  </si>
  <si>
    <t>Predation mortality</t>
  </si>
  <si>
    <t>Consumption mortality</t>
  </si>
  <si>
    <t>Predation</t>
  </si>
  <si>
    <t>Growth</t>
  </si>
  <si>
    <t>Tilapia km2</t>
  </si>
  <si>
    <t>Clarias km2</t>
  </si>
  <si>
    <t>Tiger km2</t>
  </si>
  <si>
    <t>Sum Fish</t>
  </si>
  <si>
    <t>tons</t>
  </si>
  <si>
    <t>Total</t>
  </si>
  <si>
    <t>r(food)</t>
  </si>
  <si>
    <t>Cumulative biomasses 20 y</t>
  </si>
  <si>
    <t>1ary</t>
  </si>
  <si>
    <t>2ary</t>
  </si>
  <si>
    <t>tilapia</t>
  </si>
  <si>
    <t>clarias</t>
  </si>
  <si>
    <t>tiger</t>
  </si>
  <si>
    <t>a</t>
  </si>
  <si>
    <t>b</t>
  </si>
  <si>
    <t>Tiger fish</t>
  </si>
  <si>
    <t>M</t>
  </si>
  <si>
    <t>inches</t>
  </si>
  <si>
    <t>cm</t>
  </si>
  <si>
    <t>maturity</t>
  </si>
  <si>
    <t>21-26cm</t>
  </si>
  <si>
    <t>46cm</t>
  </si>
  <si>
    <t>11-20cm</t>
  </si>
  <si>
    <t>mesh</t>
  </si>
  <si>
    <t>mean size</t>
  </si>
  <si>
    <t>estimation</t>
  </si>
  <si>
    <t>Prediction</t>
  </si>
  <si>
    <t>intercept</t>
  </si>
  <si>
    <t>slope*mesh</t>
  </si>
  <si>
    <t>mesh size milimeters</t>
  </si>
  <si>
    <t>any</t>
  </si>
  <si>
    <t>Fishery artisanal</t>
  </si>
  <si>
    <t>mesh size</t>
  </si>
  <si>
    <t>Mean size (calculated from mesh size, above)</t>
  </si>
  <si>
    <t>days</t>
  </si>
  <si>
    <t>Fishery recreative</t>
  </si>
  <si>
    <t>rod/days</t>
  </si>
  <si>
    <t>0=closed; 1=open fishery</t>
  </si>
  <si>
    <t>Veda Art</t>
  </si>
  <si>
    <t>Veda</t>
  </si>
  <si>
    <t>qart</t>
  </si>
  <si>
    <t>M2</t>
  </si>
  <si>
    <t>recycling</t>
  </si>
  <si>
    <t>fraction of mortality the month before recycled</t>
  </si>
  <si>
    <t>monthly; residual mortality (compensastes in case of no predation)</t>
  </si>
  <si>
    <r>
      <t xml:space="preserve">M2 </t>
    </r>
    <r>
      <rPr>
        <sz val="8"/>
        <rFont val="Arial"/>
        <family val="2"/>
      </rPr>
      <t>compensatory</t>
    </r>
  </si>
  <si>
    <t>Climate</t>
  </si>
  <si>
    <t>1=hot, flood; 2=cool, dry</t>
  </si>
  <si>
    <t>milimeters; 1''=2.54 cm</t>
  </si>
  <si>
    <t>L mat</t>
  </si>
  <si>
    <t>Calculation of selection penalty for catching fish smaller than size at maturity. Blue cells not used</t>
  </si>
  <si>
    <t>ESTIMATION OF SELECTIVITY OF GILL-NETS, MATURE SIZES AND PENALTIES FOR CATCHING BELOW MATURITY SIZES FOR 3 SPECIES</t>
  </si>
  <si>
    <t>Under-mature penalty on catchability (calculated as well from sheet Selectivity)</t>
  </si>
  <si>
    <t>value that multiplies catchability</t>
  </si>
  <si>
    <t>days fishing month</t>
  </si>
  <si>
    <t>tons catch/day.net/ton Biomass</t>
  </si>
  <si>
    <t>nets/fisher</t>
  </si>
  <si>
    <t>fishers</t>
  </si>
  <si>
    <t>men</t>
  </si>
  <si>
    <t>nets</t>
  </si>
  <si>
    <t>tons/rod.day/ton Biomass</t>
  </si>
  <si>
    <t>angler/days in a year</t>
  </si>
  <si>
    <t>Sports fishery (tons)</t>
  </si>
  <si>
    <t>Artisanal catch (tons)</t>
  </si>
  <si>
    <t>Total catch (tons)</t>
  </si>
  <si>
    <t>no catch</t>
  </si>
  <si>
    <t>Lmat</t>
  </si>
  <si>
    <t>Cumulative catches 20 y</t>
  </si>
  <si>
    <t>BIOLOGICAL / TEC PARAMETERS</t>
  </si>
  <si>
    <t>ECONOMIC PARAMETERS</t>
  </si>
  <si>
    <t>DEVELOPED 2009//JdS</t>
  </si>
  <si>
    <t>ANNUAL</t>
  </si>
  <si>
    <t>Art catch</t>
  </si>
  <si>
    <t>Revenue; Fishery artisanal</t>
  </si>
  <si>
    <t>Tilapia a</t>
  </si>
  <si>
    <t>Tilapia b</t>
  </si>
  <si>
    <t>increase in price/kg per cm</t>
  </si>
  <si>
    <t>base kg/price for tilapia of 0cm</t>
  </si>
  <si>
    <t>price/kg, irrespective of size</t>
  </si>
  <si>
    <t>discount</t>
  </si>
  <si>
    <t>discount rate, monthly</t>
  </si>
  <si>
    <t>Revenue</t>
  </si>
  <si>
    <t>Revenue disc</t>
  </si>
  <si>
    <t>Total disc</t>
  </si>
  <si>
    <t>Art+Sportcatch</t>
  </si>
  <si>
    <t>Artisanal</t>
  </si>
  <si>
    <t>Revenue Artisanal</t>
  </si>
  <si>
    <t>Discounted</t>
  </si>
  <si>
    <t>Total Artisanal</t>
  </si>
  <si>
    <t>hot value</t>
  </si>
  <si>
    <t>index</t>
  </si>
  <si>
    <t>price</t>
  </si>
  <si>
    <t>fraction of original price if caught during hot season (spoilage)</t>
  </si>
  <si>
    <t>1000 MTn$</t>
  </si>
  <si>
    <t>ANNUAL REVENUE</t>
  </si>
  <si>
    <r>
      <t xml:space="preserve">tons; </t>
    </r>
    <r>
      <rPr>
        <sz val="10"/>
        <color indexed="10"/>
        <rFont val="Arial"/>
        <family val="2"/>
      </rPr>
      <t>originally 100, set to 0.001 in mono-specific simulation</t>
    </r>
  </si>
  <si>
    <t>initial biomass, tons</t>
  </si>
  <si>
    <r>
      <t xml:space="preserve">tons; </t>
    </r>
    <r>
      <rPr>
        <sz val="10"/>
        <color indexed="10"/>
        <rFont val="Arial"/>
        <family val="2"/>
      </rPr>
      <t>originally 30, set to 0.001 in mono-specific simulation</t>
    </r>
  </si>
  <si>
    <t xml:space="preserve"> by Jorge Santos</t>
  </si>
  <si>
    <t>What you should achieve in the present lab</t>
  </si>
  <si>
    <t>Progression</t>
  </si>
  <si>
    <t>Software</t>
  </si>
  <si>
    <t>Further reading and exercises</t>
  </si>
  <si>
    <t>STATUS: fsh</t>
  </si>
  <si>
    <t>You are going to make a new management plan with a horizon of 5-10 years.</t>
  </si>
  <si>
    <t>Good luck,</t>
  </si>
  <si>
    <t>Corrumane dam ecosystem</t>
  </si>
  <si>
    <t>PARAMETERS</t>
  </si>
  <si>
    <t>(things that you cannot change)</t>
  </si>
  <si>
    <t>ABOUT THE MODEL</t>
  </si>
  <si>
    <t>VARIABLES</t>
  </si>
  <si>
    <t>Open /Closed</t>
  </si>
  <si>
    <t>sum</t>
  </si>
  <si>
    <t>USE THIS SHEET OR OTHERS TO SET A STRATEGY FOR YOUR FISHERY AND STORE RESULTS</t>
  </si>
  <si>
    <t>developed //JdS</t>
  </si>
  <si>
    <t>Artisanal fishery</t>
  </si>
  <si>
    <t>Input parameters overruled in another sheet</t>
  </si>
  <si>
    <t>men=boats</t>
  </si>
  <si>
    <t>nets pr boat</t>
  </si>
  <si>
    <t>Sports fishery</t>
  </si>
  <si>
    <t>Artisanal gill-net: closed season (months)</t>
  </si>
  <si>
    <t>* for chosen mesh size, left</t>
  </si>
  <si>
    <t>Mean size* (cm)</t>
  </si>
  <si>
    <t>Length</t>
  </si>
  <si>
    <t>Artisanal Catch</t>
  </si>
  <si>
    <t>Partial output information</t>
  </si>
  <si>
    <t>Ecological regime</t>
  </si>
  <si>
    <t>Flow cycle</t>
  </si>
  <si>
    <t>hot</t>
  </si>
  <si>
    <t>cooler</t>
  </si>
  <si>
    <t>Food preference matrix</t>
  </si>
  <si>
    <t>(contains formulas -don't touch)</t>
  </si>
  <si>
    <t>Artisanal + Sport fishery</t>
  </si>
  <si>
    <t>OUTPUT (month-based)</t>
  </si>
  <si>
    <t>Landings (tons)</t>
  </si>
  <si>
    <t>Revenue (1000 MTn$)</t>
  </si>
  <si>
    <t>Total tMTn$</t>
  </si>
  <si>
    <t>OUTPUT (annual)</t>
  </si>
  <si>
    <t>Multi-annual</t>
  </si>
  <si>
    <t>Formulas, don't change!</t>
  </si>
  <si>
    <t>days fishing pr month</t>
  </si>
  <si>
    <t>Total discounted (NPV)</t>
  </si>
  <si>
    <t>We start with a relatively simple single-species, single-fleet, situation</t>
  </si>
  <si>
    <t>In this course you will be drilled in the provision of advice to management.</t>
  </si>
  <si>
    <t>Utilize an ecological model to make forecasts useful for management advice</t>
  </si>
  <si>
    <t>Utilize input and technical controls to fisheries</t>
  </si>
  <si>
    <t>Define and deal with different management objectives</t>
  </si>
  <si>
    <t>Begin by reading the background story (Introduction)</t>
  </si>
  <si>
    <t xml:space="preserve">Experiment and synthesize your experiences </t>
  </si>
  <si>
    <t>Analyse the sensitivity of your forecasts to uncertainty in food preferences</t>
  </si>
  <si>
    <t>The example is based on a true story, parameterized ad hoc for teaching.</t>
  </si>
  <si>
    <t>Avoid touching cells other than those marked in yellow. Use clean sheets.</t>
  </si>
  <si>
    <t>Syllabus for the present course, and material cited therein.</t>
  </si>
  <si>
    <t>Design different strategies (maybe in coordination with fellow workers)</t>
  </si>
  <si>
    <r>
      <t xml:space="preserve">Your workplace is sheet </t>
    </r>
    <r>
      <rPr>
        <i/>
        <sz val="9"/>
        <rFont val="Verdana"/>
        <family val="2"/>
      </rPr>
      <t>Simulations.</t>
    </r>
    <r>
      <rPr>
        <sz val="9"/>
        <rFont val="Verdana"/>
        <family val="2"/>
      </rPr>
      <t xml:space="preserve"> The others are general information</t>
    </r>
  </si>
  <si>
    <t>Choose objectives (biologic, economic) and indicators of success.</t>
  </si>
  <si>
    <t>Remember that both regulated fishing and hands-off management are true options.</t>
  </si>
  <si>
    <t>Remember to check how the different options function with regard to environmental uncertainty.</t>
  </si>
  <si>
    <t>Follow the usual procedures for such purpose (see previous labs, and other courses on management).</t>
  </si>
  <si>
    <t>Length at maturity</t>
  </si>
  <si>
    <t>cm, total length</t>
  </si>
  <si>
    <t>Price kg</t>
  </si>
  <si>
    <t>size</t>
  </si>
  <si>
    <t>variable</t>
  </si>
  <si>
    <t>MTn$, irrespective of size</t>
  </si>
  <si>
    <t>Other economics</t>
  </si>
  <si>
    <t>Discount rate</t>
  </si>
  <si>
    <t>% pr year</t>
  </si>
  <si>
    <t>hot index</t>
  </si>
  <si>
    <t xml:space="preserve">Water flow can be constant, have a seasonal pattern (flood in November-March) or an imposed </t>
  </si>
  <si>
    <t>Secondary production tightly linked to primary production. Mortality by predation with alternative compensatory natural mortality.</t>
  </si>
  <si>
    <t>Uptake rate dependent only on prey*predator abundances, modulated by prey preference.</t>
  </si>
  <si>
    <t>The fishery follows the same predation pattern, but without species preference.</t>
  </si>
  <si>
    <t>Catchability specified within the model.</t>
  </si>
  <si>
    <t>Fish species modelled with (self-limiting) biomass models. Mortality by predation, fishing or alternatively by compensatory natural mortality.</t>
  </si>
  <si>
    <t>Growht of all trophic levels is only dependent on food uptake.</t>
  </si>
  <si>
    <t>Slight penalty or bonus imposed on the catchability if fish mean size is smaller, or larger, than maturation size.</t>
  </si>
  <si>
    <t>Flow variability is fixed among runs.</t>
  </si>
  <si>
    <t>The mean size of the fish caught by specific mesh sizes adapted from specific studies in african rivers.</t>
  </si>
  <si>
    <t>Monthly time-steps for all components.</t>
  </si>
  <si>
    <t>Prices corrected for season internally. Discount rate fixed internally.</t>
  </si>
  <si>
    <t>Primary production tightly (linearly) linked to inflow, with minor re-cycling. Mortality by predation only. Self-limiting growth at very high levels.</t>
  </si>
  <si>
    <t>Intake rate of zooplankton and fish species specified internally.</t>
  </si>
  <si>
    <t>Prey preferences of fish as user input (must sum up to 1)</t>
  </si>
  <si>
    <t>Fish piscivores can feed on any kind of fish, irrespective of species. No size compositions or preferences available.</t>
  </si>
  <si>
    <t>How will uncertainties in the food preferences of the fish species affect your advice?</t>
  </si>
  <si>
    <r>
      <t xml:space="preserve">in a system both </t>
    </r>
    <r>
      <rPr>
        <b/>
        <i/>
        <sz val="10"/>
        <rFont val="Verdana"/>
        <family val="2"/>
      </rPr>
      <t xml:space="preserve">bottom-up and top-down controlled </t>
    </r>
  </si>
  <si>
    <t>Analyse management strategies in face of environmental variation and predator control</t>
  </si>
  <si>
    <r>
      <t>Part II.</t>
    </r>
    <r>
      <rPr>
        <i/>
        <sz val="10"/>
        <color indexed="18"/>
        <rFont val="Arial"/>
        <family val="2"/>
      </rPr>
      <t xml:space="preserve"> A bottom-up controled system and a multispecific fishery</t>
    </r>
  </si>
  <si>
    <t>The fundamental part of this story has been told in the previous worksheet.</t>
  </si>
  <si>
    <t>The tigerfish is a notorious piscivore, but in early life-stages will feed on zooplankton as well.</t>
  </si>
  <si>
    <t>How will these interactions now affect our management plans?</t>
  </si>
  <si>
    <t>Given that the tilapia is the main species in the fishery:</t>
  </si>
  <si>
    <t>During the meeting with the fishers several theories were loudly put forward.</t>
  </si>
  <si>
    <t>- One group of fishers advocated to use smaller mesh sizes to get rid of predators at an early stage.</t>
  </si>
  <si>
    <t>- The other group (lead by the committee) advocated larger mesh sizes and a reduction of about 50</t>
  </si>
  <si>
    <t>fishers, in addition to a decrease in the number of nets operated by each fisher.</t>
  </si>
  <si>
    <t>Irrespective of who is right or wrong this demonstrated that fishers have profound theories and opinions</t>
  </si>
  <si>
    <t>- Both groups advocated that sport fishers (lodged at the game reserve) should catch more tigerfish.</t>
  </si>
  <si>
    <t>Catch-and-release was, of course, not an option.</t>
  </si>
  <si>
    <r>
      <t xml:space="preserve">The catfish </t>
    </r>
    <r>
      <rPr>
        <i/>
        <sz val="10"/>
        <rFont val="Arial"/>
        <family val="2"/>
      </rPr>
      <t>Clarias</t>
    </r>
    <r>
      <rPr>
        <sz val="10"/>
        <rFont val="Arial"/>
        <family val="2"/>
      </rPr>
      <t xml:space="preserve"> is a generalist that may consume zooplankton, but it will take fish as well if available.</t>
    </r>
  </si>
  <si>
    <t>about predator-prey interactions. In fact, probably more advanced than many so-called scientific theories.</t>
  </si>
  <si>
    <t>It is highly unlikely that the present model will give a clear solution to the conflicts and interactions present</t>
  </si>
  <si>
    <t>in the dam. However, we can always give it a try, and make a judgement about the straightforwardness</t>
  </si>
  <si>
    <t>of the different options. We may even propose alternative options or objectives.</t>
  </si>
  <si>
    <t>Biology and Economics</t>
  </si>
  <si>
    <t>This information follows the patterns from the previous worksheet and should be understandable.</t>
  </si>
  <si>
    <t>Management and advice</t>
  </si>
  <si>
    <t>(At this confusing stage we will have to neglect other biological interactions that may exist in the dam!)</t>
  </si>
  <si>
    <t>There is also a limit to how many anglers one manages to attract to the game lodge, a very secluded place.</t>
  </si>
  <si>
    <t>Another new piece of information is the existence of sport-anglers. It is now possible to include anglers</t>
  </si>
  <si>
    <r>
      <t xml:space="preserve">All the new biological and economical information is available in </t>
    </r>
    <r>
      <rPr>
        <i/>
        <sz val="10"/>
        <rFont val="Arial"/>
        <family val="2"/>
      </rPr>
      <t>Parameters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Simulations.</t>
    </r>
  </si>
  <si>
    <t>However, a major interaction was intentionally ommitted: the predation on tilapia by two fish species.</t>
  </si>
  <si>
    <t>In order to effectivelly remove predators the number of nets could even be increased.</t>
  </si>
  <si>
    <t>in the Clarias and tigerfish fishery. (You can hardly get a tilapia with a rod, and it wouldn't be very exciting</t>
  </si>
  <si>
    <t>for an angler to get one in the hook either.) Anglers fish for pleasure and the catch does not bring income.</t>
  </si>
  <si>
    <t>Artisanal; prices/kg 1st hand</t>
  </si>
  <si>
    <t>price increases with size: 1 kg of tilapia sized 22 cm is MTn$ 22.00</t>
  </si>
  <si>
    <t>fraction of full price paid for fish during hot season (spoilage)</t>
  </si>
  <si>
    <t>This model is only for educational purposes, and is still not very realistically parametrized for management prediction.</t>
  </si>
  <si>
    <t>annual pattern (dry/flood years) on this seasonal pattern.These patterns can be changed by user.</t>
  </si>
  <si>
    <t>Tilapia c</t>
  </si>
  <si>
    <t>max price</t>
  </si>
  <si>
    <t xml:space="preserve">Tilapia </t>
  </si>
  <si>
    <t>price/kg, size corrected</t>
  </si>
  <si>
    <t>Ecosystems II- Advice to Management</t>
  </si>
  <si>
    <t>(things that you change)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</si>
  <si>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</si>
  <si>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</si>
  <si>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</si>
  <si>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DOI:http://dx.doi.org/10.7557/8.3606</t>
  </si>
  <si>
    <t>Chapter 11 - Competing with predators: multispecies and stakeholder interactions in fluctuating environments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</si>
</sst>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i/>
      <sz val="16"/>
      <color indexed="18"/>
      <name val="Arial"/>
      <family val="2"/>
    </font>
    <font>
      <b/>
      <i/>
      <sz val="10"/>
      <color indexed="18"/>
      <name val="Arial"/>
      <family val="2"/>
    </font>
    <font>
      <i/>
      <sz val="10"/>
      <color indexed="18"/>
      <name val="Arial"/>
      <family val="2"/>
    </font>
    <font>
      <i/>
      <sz val="14"/>
      <name val="Arial"/>
      <family val="2"/>
    </font>
    <font>
      <b/>
      <sz val="16"/>
      <color indexed="21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i/>
      <sz val="10"/>
      <color indexed="23"/>
      <name val="Arial"/>
      <family val="2"/>
    </font>
    <font>
      <b/>
      <sz val="10"/>
      <color indexed="62"/>
      <name val="Arial"/>
      <family val="2"/>
    </font>
    <font>
      <b/>
      <sz val="8"/>
      <color indexed="10"/>
      <name val="Arial"/>
      <family val="2"/>
    </font>
    <font>
      <b/>
      <i/>
      <sz val="10"/>
      <name val="Verdana"/>
      <family val="2"/>
    </font>
    <font>
      <i/>
      <sz val="9"/>
      <name val="Verdana"/>
      <family val="2"/>
    </font>
    <font>
      <b/>
      <sz val="14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indexed="18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31" fillId="12" borderId="26" applyNumberFormat="0" applyAlignment="0" applyProtection="0"/>
    <xf numFmtId="0" fontId="32" fillId="13" borderId="27" applyNumberFormat="0" applyAlignment="0" applyProtection="0"/>
    <xf numFmtId="0" fontId="2" fillId="14" borderId="28" applyNumberFormat="0" applyFont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242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0" xfId="0" applyNumberFormat="1"/>
    <xf numFmtId="1" fontId="0" fillId="2" borderId="0" xfId="0" applyNumberFormat="1" applyFill="1"/>
    <xf numFmtId="1" fontId="0" fillId="2" borderId="1" xfId="0" applyNumberFormat="1" applyFill="1" applyBorder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Fill="1" applyBorder="1"/>
    <xf numFmtId="2" fontId="4" fillId="0" borderId="0" xfId="0" applyNumberFormat="1" applyFont="1" applyFill="1" applyBorder="1"/>
    <xf numFmtId="0" fontId="5" fillId="0" borderId="0" xfId="0" applyFont="1"/>
    <xf numFmtId="166" fontId="5" fillId="0" borderId="0" xfId="0" applyNumberFormat="1" applyFont="1"/>
    <xf numFmtId="2" fontId="5" fillId="0" borderId="0" xfId="0" applyNumberFormat="1" applyFont="1"/>
    <xf numFmtId="2" fontId="0" fillId="0" borderId="0" xfId="0" applyNumberFormat="1" applyBorder="1"/>
    <xf numFmtId="2" fontId="4" fillId="3" borderId="4" xfId="0" applyNumberFormat="1" applyFont="1" applyFill="1" applyBorder="1"/>
    <xf numFmtId="2" fontId="4" fillId="3" borderId="5" xfId="0" applyNumberFormat="1" applyFont="1" applyFill="1" applyBorder="1"/>
    <xf numFmtId="0" fontId="0" fillId="0" borderId="6" xfId="0" applyBorder="1"/>
    <xf numFmtId="0" fontId="0" fillId="0" borderId="7" xfId="0" applyBorder="1"/>
    <xf numFmtId="2" fontId="0" fillId="3" borderId="6" xfId="0" applyNumberFormat="1" applyFill="1" applyBorder="1"/>
    <xf numFmtId="2" fontId="0" fillId="3" borderId="7" xfId="0" applyNumberFormat="1" applyFill="1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9" xfId="0" applyFill="1" applyBorder="1"/>
    <xf numFmtId="167" fontId="5" fillId="0" borderId="0" xfId="0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167" fontId="0" fillId="7" borderId="0" xfId="0" applyNumberFormat="1" applyFill="1"/>
    <xf numFmtId="0" fontId="0" fillId="7" borderId="0" xfId="0" applyFill="1"/>
    <xf numFmtId="2" fontId="0" fillId="7" borderId="0" xfId="0" applyNumberFormat="1" applyFill="1"/>
    <xf numFmtId="1" fontId="0" fillId="7" borderId="0" xfId="0" applyNumberForma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6" xfId="0" applyFont="1" applyBorder="1"/>
    <xf numFmtId="0" fontId="8" fillId="0" borderId="16" xfId="0" applyFont="1" applyBorder="1"/>
    <xf numFmtId="0" fontId="8" fillId="0" borderId="18" xfId="0" applyFont="1" applyBorder="1"/>
    <xf numFmtId="0" fontId="0" fillId="0" borderId="19" xfId="0" applyBorder="1"/>
    <xf numFmtId="0" fontId="0" fillId="0" borderId="20" xfId="0" applyBorder="1"/>
    <xf numFmtId="0" fontId="0" fillId="3" borderId="0" xfId="0" applyFill="1"/>
    <xf numFmtId="164" fontId="0" fillId="0" borderId="0" xfId="0" applyNumberFormat="1"/>
    <xf numFmtId="1" fontId="0" fillId="3" borderId="0" xfId="0" applyNumberFormat="1" applyFill="1"/>
    <xf numFmtId="167" fontId="0" fillId="0" borderId="16" xfId="0" applyNumberFormat="1" applyBorder="1"/>
    <xf numFmtId="167" fontId="0" fillId="0" borderId="0" xfId="0" applyNumberFormat="1" applyBorder="1"/>
    <xf numFmtId="2" fontId="0" fillId="0" borderId="17" xfId="0" applyNumberFormat="1" applyBorder="1"/>
    <xf numFmtId="167" fontId="0" fillId="0" borderId="18" xfId="0" applyNumberFormat="1" applyBorder="1"/>
    <xf numFmtId="167" fontId="0" fillId="0" borderId="19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0" fontId="0" fillId="0" borderId="21" xfId="0" applyBorder="1"/>
    <xf numFmtId="0" fontId="0" fillId="6" borderId="21" xfId="0" applyFill="1" applyBorder="1"/>
    <xf numFmtId="1" fontId="0" fillId="0" borderId="21" xfId="0" applyNumberFormat="1" applyBorder="1"/>
    <xf numFmtId="1" fontId="0" fillId="0" borderId="22" xfId="0" applyNumberFormat="1" applyBorder="1"/>
    <xf numFmtId="167" fontId="0" fillId="0" borderId="17" xfId="0" applyNumberFormat="1" applyBorder="1"/>
    <xf numFmtId="167" fontId="0" fillId="0" borderId="20" xfId="0" applyNumberFormat="1" applyBorder="1"/>
    <xf numFmtId="167" fontId="2" fillId="0" borderId="16" xfId="0" applyNumberFormat="1" applyFont="1" applyBorder="1"/>
    <xf numFmtId="167" fontId="2" fillId="0" borderId="18" xfId="0" applyNumberFormat="1" applyFont="1" applyBorder="1"/>
    <xf numFmtId="1" fontId="0" fillId="0" borderId="23" xfId="0" applyNumberFormat="1" applyBorder="1"/>
    <xf numFmtId="1" fontId="0" fillId="0" borderId="14" xfId="0" applyNumberFormat="1" applyBorder="1"/>
    <xf numFmtId="1" fontId="0" fillId="0" borderId="16" xfId="0" applyNumberFormat="1" applyFill="1" applyBorder="1"/>
    <xf numFmtId="1" fontId="0" fillId="0" borderId="0" xfId="0" applyNumberFormat="1" applyFill="1" applyBorder="1"/>
    <xf numFmtId="1" fontId="0" fillId="0" borderId="18" xfId="0" applyNumberFormat="1" applyFill="1" applyBorder="1"/>
    <xf numFmtId="1" fontId="0" fillId="0" borderId="19" xfId="0" applyNumberFormat="1" applyFill="1" applyBorder="1"/>
    <xf numFmtId="167" fontId="2" fillId="0" borderId="0" xfId="0" applyNumberFormat="1" applyFont="1" applyBorder="1"/>
    <xf numFmtId="167" fontId="2" fillId="0" borderId="19" xfId="0" applyNumberFormat="1" applyFont="1" applyBorder="1"/>
    <xf numFmtId="167" fontId="0" fillId="0" borderId="0" xfId="0" applyNumberFormat="1" applyFill="1" applyBorder="1"/>
    <xf numFmtId="1" fontId="0" fillId="0" borderId="17" xfId="0" applyNumberFormat="1" applyFill="1" applyBorder="1"/>
    <xf numFmtId="1" fontId="0" fillId="0" borderId="20" xfId="0" applyNumberFormat="1" applyFill="1" applyBorder="1"/>
    <xf numFmtId="1" fontId="2" fillId="0" borderId="16" xfId="0" applyNumberFormat="1" applyFont="1" applyBorder="1"/>
    <xf numFmtId="1" fontId="0" fillId="0" borderId="17" xfId="0" applyNumberFormat="1" applyBorder="1"/>
    <xf numFmtId="1" fontId="2" fillId="0" borderId="18" xfId="0" applyNumberFormat="1" applyFont="1" applyBorder="1"/>
    <xf numFmtId="1" fontId="0" fillId="0" borderId="20" xfId="0" applyNumberFormat="1" applyBorder="1"/>
    <xf numFmtId="1" fontId="2" fillId="0" borderId="0" xfId="0" applyNumberFormat="1" applyFont="1" applyBorder="1"/>
    <xf numFmtId="1" fontId="2" fillId="0" borderId="19" xfId="0" applyNumberFormat="1" applyFont="1" applyBorder="1"/>
    <xf numFmtId="0" fontId="9" fillId="0" borderId="0" xfId="0" applyFont="1"/>
    <xf numFmtId="0" fontId="0" fillId="0" borderId="17" xfId="0" applyFill="1" applyBorder="1"/>
    <xf numFmtId="0" fontId="9" fillId="0" borderId="16" xfId="0" applyFont="1" applyBorder="1"/>
    <xf numFmtId="167" fontId="0" fillId="7" borderId="0" xfId="0" applyNumberFormat="1" applyFill="1" applyBorder="1"/>
    <xf numFmtId="167" fontId="0" fillId="7" borderId="17" xfId="0" applyNumberFormat="1" applyFill="1" applyBorder="1"/>
    <xf numFmtId="0" fontId="0" fillId="7" borderId="0" xfId="0" applyFill="1" applyBorder="1"/>
    <xf numFmtId="1" fontId="0" fillId="7" borderId="0" xfId="0" applyNumberFormat="1" applyFill="1" applyBorder="1"/>
    <xf numFmtId="1" fontId="0" fillId="7" borderId="17" xfId="0" applyNumberFormat="1" applyFill="1" applyBorder="1"/>
    <xf numFmtId="0" fontId="0" fillId="0" borderId="18" xfId="0" applyBorder="1"/>
    <xf numFmtId="2" fontId="0" fillId="7" borderId="19" xfId="0" applyNumberFormat="1" applyFill="1" applyBorder="1"/>
    <xf numFmtId="0" fontId="10" fillId="0" borderId="0" xfId="0" applyFont="1"/>
    <xf numFmtId="0" fontId="0" fillId="0" borderId="16" xfId="0" applyFill="1" applyBorder="1"/>
    <xf numFmtId="0" fontId="0" fillId="0" borderId="0" xfId="0" quotePrefix="1"/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167" fontId="0" fillId="0" borderId="15" xfId="0" applyNumberFormat="1" applyBorder="1"/>
    <xf numFmtId="0" fontId="5" fillId="7" borderId="0" xfId="0" applyFont="1" applyFill="1"/>
    <xf numFmtId="0" fontId="5" fillId="2" borderId="0" xfId="0" applyFont="1" applyFill="1"/>
    <xf numFmtId="167" fontId="0" fillId="2" borderId="0" xfId="0" applyNumberFormat="1" applyFill="1"/>
    <xf numFmtId="0" fontId="0" fillId="2" borderId="0" xfId="0" applyFill="1"/>
    <xf numFmtId="0" fontId="0" fillId="5" borderId="0" xfId="0" applyFill="1" applyAlignment="1">
      <alignment horizontal="right"/>
    </xf>
    <xf numFmtId="167" fontId="0" fillId="5" borderId="0" xfId="0" applyNumberFormat="1" applyFill="1"/>
    <xf numFmtId="0" fontId="5" fillId="5" borderId="0" xfId="0" applyFont="1" applyFill="1"/>
    <xf numFmtId="1" fontId="0" fillId="6" borderId="0" xfId="0" applyNumberFormat="1" applyFill="1"/>
    <xf numFmtId="0" fontId="5" fillId="6" borderId="0" xfId="0" applyFont="1" applyFill="1"/>
    <xf numFmtId="1" fontId="11" fillId="6" borderId="0" xfId="0" applyNumberFormat="1" applyFont="1" applyFill="1"/>
    <xf numFmtId="168" fontId="0" fillId="0" borderId="0" xfId="0" applyNumberFormat="1"/>
    <xf numFmtId="0" fontId="7" fillId="6" borderId="0" xfId="0" applyFont="1" applyFill="1" applyAlignment="1">
      <alignment horizontal="center"/>
    </xf>
    <xf numFmtId="0" fontId="0" fillId="7" borderId="9" xfId="0" applyFill="1" applyBorder="1"/>
    <xf numFmtId="0" fontId="0" fillId="7" borderId="24" xfId="0" applyFill="1" applyBorder="1"/>
    <xf numFmtId="0" fontId="0" fillId="7" borderId="6" xfId="0" applyFill="1" applyBorder="1"/>
    <xf numFmtId="0" fontId="0" fillId="7" borderId="7" xfId="0" applyFill="1" applyBorder="1"/>
    <xf numFmtId="167" fontId="0" fillId="8" borderId="0" xfId="0" applyNumberFormat="1" applyFill="1" applyBorder="1"/>
    <xf numFmtId="167" fontId="0" fillId="8" borderId="17" xfId="0" applyNumberFormat="1" applyFill="1" applyBorder="1"/>
    <xf numFmtId="0" fontId="0" fillId="8" borderId="0" xfId="0" applyFill="1" applyBorder="1"/>
    <xf numFmtId="2" fontId="0" fillId="8" borderId="0" xfId="0" applyNumberFormat="1" applyFill="1" applyBorder="1"/>
    <xf numFmtId="2" fontId="0" fillId="8" borderId="17" xfId="0" applyNumberFormat="1" applyFill="1" applyBorder="1"/>
    <xf numFmtId="0" fontId="0" fillId="7" borderId="17" xfId="0" applyFill="1" applyBorder="1"/>
    <xf numFmtId="1" fontId="0" fillId="0" borderId="16" xfId="0" applyNumberFormat="1" applyBorder="1"/>
    <xf numFmtId="1" fontId="0" fillId="0" borderId="0" xfId="0" applyNumberFormat="1" applyBorder="1"/>
    <xf numFmtId="0" fontId="3" fillId="0" borderId="3" xfId="0" applyFont="1" applyBorder="1"/>
    <xf numFmtId="0" fontId="12" fillId="0" borderId="0" xfId="0" applyFont="1"/>
    <xf numFmtId="0" fontId="5" fillId="0" borderId="19" xfId="0" applyFont="1" applyBorder="1"/>
    <xf numFmtId="1" fontId="0" fillId="0" borderId="0" xfId="0" applyNumberFormat="1" applyFill="1"/>
    <xf numFmtId="0" fontId="0" fillId="9" borderId="0" xfId="0" applyFill="1"/>
    <xf numFmtId="0" fontId="5" fillId="9" borderId="0" xfId="0" applyFont="1" applyFill="1"/>
    <xf numFmtId="0" fontId="5" fillId="0" borderId="0" xfId="0" applyFont="1" applyFill="1"/>
    <xf numFmtId="0" fontId="5" fillId="0" borderId="0" xfId="0" applyFont="1" applyFill="1" applyBorder="1"/>
    <xf numFmtId="38" fontId="0" fillId="0" borderId="0" xfId="0" applyNumberFormat="1"/>
    <xf numFmtId="0" fontId="3" fillId="9" borderId="0" xfId="0" applyFont="1" applyFill="1"/>
    <xf numFmtId="1" fontId="3" fillId="9" borderId="0" xfId="0" applyNumberFormat="1" applyFont="1" applyFill="1"/>
    <xf numFmtId="0" fontId="3" fillId="2" borderId="0" xfId="0" applyFont="1" applyFill="1"/>
    <xf numFmtId="0" fontId="3" fillId="6" borderId="0" xfId="0" applyFont="1" applyFill="1"/>
    <xf numFmtId="0" fontId="3" fillId="0" borderId="0" xfId="0" applyFont="1" applyBorder="1"/>
    <xf numFmtId="0" fontId="14" fillId="0" borderId="0" xfId="0" applyFont="1"/>
    <xf numFmtId="0" fontId="14" fillId="10" borderId="0" xfId="0" applyFont="1" applyFill="1"/>
    <xf numFmtId="0" fontId="15" fillId="10" borderId="0" xfId="0" applyFont="1" applyFill="1"/>
    <xf numFmtId="0" fontId="16" fillId="7" borderId="0" xfId="0" applyFont="1" applyFill="1"/>
    <xf numFmtId="0" fontId="17" fillId="10" borderId="0" xfId="0" applyFont="1" applyFill="1"/>
    <xf numFmtId="0" fontId="14" fillId="7" borderId="0" xfId="0" applyFont="1" applyFill="1"/>
    <xf numFmtId="0" fontId="0" fillId="10" borderId="0" xfId="0" applyFill="1"/>
    <xf numFmtId="0" fontId="0" fillId="11" borderId="0" xfId="0" applyFill="1"/>
    <xf numFmtId="0" fontId="24" fillId="0" borderId="0" xfId="0" applyFont="1"/>
    <xf numFmtId="0" fontId="0" fillId="11" borderId="0" xfId="0" applyFill="1" applyBorder="1"/>
    <xf numFmtId="0" fontId="0" fillId="11" borderId="19" xfId="0" applyFill="1" applyBorder="1"/>
    <xf numFmtId="0" fontId="0" fillId="11" borderId="17" xfId="0" applyFill="1" applyBorder="1"/>
    <xf numFmtId="0" fontId="0" fillId="11" borderId="20" xfId="0" applyFill="1" applyBorder="1"/>
    <xf numFmtId="0" fontId="22" fillId="10" borderId="0" xfId="0" applyFont="1" applyFill="1"/>
    <xf numFmtId="0" fontId="25" fillId="10" borderId="0" xfId="0" applyFont="1" applyFill="1"/>
    <xf numFmtId="0" fontId="26" fillId="10" borderId="0" xfId="0" applyFont="1" applyFill="1"/>
    <xf numFmtId="0" fontId="5" fillId="10" borderId="0" xfId="0" applyFont="1" applyFill="1"/>
    <xf numFmtId="1" fontId="23" fillId="10" borderId="0" xfId="0" applyNumberFormat="1" applyFont="1" applyFill="1"/>
    <xf numFmtId="1" fontId="0" fillId="10" borderId="0" xfId="0" applyNumberFormat="1" applyFill="1"/>
    <xf numFmtId="0" fontId="0" fillId="10" borderId="0" xfId="0" applyFill="1" applyAlignment="1">
      <alignment horizontal="center"/>
    </xf>
    <xf numFmtId="0" fontId="7" fillId="10" borderId="0" xfId="0" applyFont="1" applyFill="1"/>
    <xf numFmtId="0" fontId="3" fillId="10" borderId="8" xfId="0" applyFont="1" applyFill="1" applyBorder="1"/>
    <xf numFmtId="0" fontId="0" fillId="10" borderId="2" xfId="0" applyFill="1" applyBorder="1"/>
    <xf numFmtId="0" fontId="5" fillId="10" borderId="3" xfId="0" applyFont="1" applyFill="1" applyBorder="1"/>
    <xf numFmtId="0" fontId="23" fillId="10" borderId="11" xfId="0" applyFont="1" applyFill="1" applyBorder="1"/>
    <xf numFmtId="0" fontId="0" fillId="10" borderId="4" xfId="0" applyFill="1" applyBorder="1"/>
    <xf numFmtId="0" fontId="7" fillId="10" borderId="0" xfId="0" applyFont="1" applyFill="1" applyAlignment="1">
      <alignment horizontal="center"/>
    </xf>
    <xf numFmtId="0" fontId="3" fillId="10" borderId="0" xfId="0" applyFont="1" applyFill="1"/>
    <xf numFmtId="0" fontId="26" fillId="10" borderId="24" xfId="0" applyFont="1" applyFill="1" applyBorder="1"/>
    <xf numFmtId="0" fontId="0" fillId="10" borderId="0" xfId="0" applyFill="1" applyBorder="1"/>
    <xf numFmtId="0" fontId="0" fillId="10" borderId="25" xfId="0" applyFill="1" applyBorder="1"/>
    <xf numFmtId="0" fontId="26" fillId="10" borderId="6" xfId="0" applyFont="1" applyFill="1" applyBorder="1"/>
    <xf numFmtId="0" fontId="0" fillId="10" borderId="9" xfId="0" applyFill="1" applyBorder="1"/>
    <xf numFmtId="0" fontId="0" fillId="10" borderId="5" xfId="0" applyFill="1" applyBorder="1"/>
    <xf numFmtId="0" fontId="3" fillId="10" borderId="0" xfId="0" applyFont="1" applyFill="1" applyAlignment="1">
      <alignment horizontal="right"/>
    </xf>
    <xf numFmtId="0" fontId="2" fillId="0" borderId="0" xfId="0" applyFont="1" applyFill="1"/>
    <xf numFmtId="1" fontId="0" fillId="0" borderId="4" xfId="0" applyNumberFormat="1" applyBorder="1"/>
    <xf numFmtId="1" fontId="0" fillId="0" borderId="25" xfId="0" applyNumberFormat="1" applyBorder="1"/>
    <xf numFmtId="0" fontId="27" fillId="10" borderId="12" xfId="0" applyFont="1" applyFill="1" applyBorder="1" applyAlignment="1">
      <alignment horizontal="right"/>
    </xf>
    <xf numFmtId="0" fontId="27" fillId="10" borderId="2" xfId="0" applyFont="1" applyFill="1" applyBorder="1" applyAlignment="1">
      <alignment horizontal="right"/>
    </xf>
    <xf numFmtId="0" fontId="0" fillId="10" borderId="12" xfId="0" applyFill="1" applyBorder="1" applyAlignment="1">
      <alignment horizontal="right"/>
    </xf>
    <xf numFmtId="0" fontId="0" fillId="10" borderId="2" xfId="0" applyFill="1" applyBorder="1" applyAlignment="1">
      <alignment horizontal="right"/>
    </xf>
    <xf numFmtId="1" fontId="0" fillId="0" borderId="6" xfId="0" applyNumberFormat="1" applyBorder="1"/>
    <xf numFmtId="0" fontId="6" fillId="0" borderId="1" xfId="0" applyFont="1" applyBorder="1"/>
    <xf numFmtId="0" fontId="5" fillId="0" borderId="1" xfId="0" applyFont="1" applyBorder="1"/>
    <xf numFmtId="0" fontId="24" fillId="0" borderId="1" xfId="0" applyFont="1" applyBorder="1"/>
    <xf numFmtId="1" fontId="24" fillId="0" borderId="6" xfId="0" applyNumberFormat="1" applyFont="1" applyBorder="1"/>
    <xf numFmtId="0" fontId="17" fillId="0" borderId="0" xfId="0" applyFont="1"/>
    <xf numFmtId="0" fontId="30" fillId="11" borderId="0" xfId="0" applyFont="1" applyFill="1"/>
    <xf numFmtId="0" fontId="4" fillId="11" borderId="6" xfId="0" applyFont="1" applyFill="1" applyBorder="1"/>
    <xf numFmtId="0" fontId="4" fillId="11" borderId="7" xfId="0" applyFont="1" applyFill="1" applyBorder="1"/>
    <xf numFmtId="0" fontId="4" fillId="11" borderId="24" xfId="0" applyFont="1" applyFill="1" applyBorder="1"/>
    <xf numFmtId="0" fontId="1" fillId="17" borderId="0" xfId="6"/>
    <xf numFmtId="0" fontId="33" fillId="16" borderId="0" xfId="5"/>
    <xf numFmtId="0" fontId="34" fillId="16" borderId="0" xfId="5" applyFont="1"/>
    <xf numFmtId="0" fontId="35" fillId="0" borderId="0" xfId="0" applyFont="1"/>
    <xf numFmtId="0" fontId="0" fillId="18" borderId="0" xfId="0" applyFill="1"/>
    <xf numFmtId="0" fontId="18" fillId="19" borderId="0" xfId="0" applyFont="1" applyFill="1"/>
    <xf numFmtId="0" fontId="0" fillId="19" borderId="0" xfId="0" applyFill="1"/>
    <xf numFmtId="0" fontId="19" fillId="19" borderId="0" xfId="0" applyFont="1" applyFill="1"/>
    <xf numFmtId="0" fontId="0" fillId="19" borderId="0" xfId="0" quotePrefix="1" applyFill="1"/>
    <xf numFmtId="0" fontId="21" fillId="19" borderId="0" xfId="0" applyFont="1" applyFill="1"/>
    <xf numFmtId="0" fontId="0" fillId="18" borderId="30" xfId="0" applyFill="1" applyBorder="1"/>
    <xf numFmtId="0" fontId="5" fillId="18" borderId="30" xfId="0" applyFont="1" applyFill="1" applyBorder="1"/>
    <xf numFmtId="0" fontId="25" fillId="18" borderId="30" xfId="0" applyFont="1" applyFill="1" applyBorder="1"/>
    <xf numFmtId="0" fontId="0" fillId="18" borderId="31" xfId="0" applyFill="1" applyBorder="1"/>
    <xf numFmtId="0" fontId="18" fillId="18" borderId="30" xfId="0" applyFont="1" applyFill="1" applyBorder="1"/>
    <xf numFmtId="0" fontId="8" fillId="19" borderId="0" xfId="0" applyFont="1" applyFill="1"/>
    <xf numFmtId="0" fontId="0" fillId="18" borderId="29" xfId="0" applyFill="1" applyBorder="1"/>
    <xf numFmtId="0" fontId="7" fillId="19" borderId="0" xfId="0" applyFont="1" applyFill="1"/>
    <xf numFmtId="0" fontId="22" fillId="14" borderId="28" xfId="3" applyFont="1"/>
    <xf numFmtId="0" fontId="0" fillId="14" borderId="28" xfId="3" applyFont="1"/>
    <xf numFmtId="0" fontId="5" fillId="14" borderId="28" xfId="3" applyFont="1"/>
    <xf numFmtId="0" fontId="25" fillId="14" borderId="28" xfId="3" applyFont="1"/>
    <xf numFmtId="0" fontId="1" fillId="17" borderId="1" xfId="6" applyBorder="1"/>
    <xf numFmtId="2" fontId="1" fillId="17" borderId="0" xfId="6" applyNumberFormat="1"/>
    <xf numFmtId="0" fontId="6" fillId="14" borderId="28" xfId="3" applyFont="1"/>
    <xf numFmtId="0" fontId="31" fillId="12" borderId="26" xfId="1"/>
    <xf numFmtId="0" fontId="31" fillId="12" borderId="26" xfId="1" applyBorder="1"/>
    <xf numFmtId="0" fontId="31" fillId="12" borderId="32" xfId="1" applyBorder="1"/>
    <xf numFmtId="0" fontId="3" fillId="14" borderId="28" xfId="3" applyFont="1"/>
    <xf numFmtId="1" fontId="32" fillId="13" borderId="27" xfId="2" applyNumberFormat="1" applyAlignment="1">
      <alignment horizontal="center"/>
    </xf>
    <xf numFmtId="0" fontId="32" fillId="13" borderId="27" xfId="2" applyAlignment="1">
      <alignment horizontal="center"/>
    </xf>
    <xf numFmtId="0" fontId="36" fillId="18" borderId="0" xfId="0" applyFont="1" applyFill="1"/>
    <xf numFmtId="0" fontId="37" fillId="18" borderId="0" xfId="0" applyFont="1" applyFill="1"/>
    <xf numFmtId="0" fontId="36" fillId="10" borderId="0" xfId="0" applyFont="1" applyFill="1"/>
    <xf numFmtId="0" fontId="1" fillId="15" borderId="0" xfId="4"/>
    <xf numFmtId="0" fontId="11" fillId="0" borderId="0" xfId="0" applyFont="1"/>
    <xf numFmtId="0" fontId="38" fillId="0" borderId="0" xfId="7"/>
    <xf numFmtId="0" fontId="38" fillId="0" borderId="0" xfId="7" applyFont="1"/>
    <xf numFmtId="0" fontId="2" fillId="0" borderId="0" xfId="7" applyFont="1"/>
    <xf numFmtId="0" fontId="38" fillId="0" borderId="0" xfId="7" applyFill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</cellXfs>
  <cellStyles count="8">
    <cellStyle name="40% - Accent2" xfId="4" builtinId="35"/>
    <cellStyle name="40% - Accent3" xfId="6" builtinId="39"/>
    <cellStyle name="Accent3" xfId="5" builtinId="37"/>
    <cellStyle name="Hyperlink" xfId="7" builtinId="8"/>
    <cellStyle name="Input" xfId="1" builtinId="20"/>
    <cellStyle name="Normal" xfId="0" builtinId="0"/>
    <cellStyle name="Note" xfId="3" builtinId="1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nb-NO" sz="1200" b="0" i="0">
                <a:solidFill>
                  <a:sysClr val="windowText" lastClr="000000"/>
                </a:solidFill>
              </a:rPr>
              <a:t>Multispecies</a:t>
            </a:r>
            <a:r>
              <a:rPr lang="nb-NO" sz="1200" b="0" i="0" baseline="0">
                <a:solidFill>
                  <a:sysClr val="windowText" lastClr="000000"/>
                </a:solidFill>
              </a:rPr>
              <a:t> fishery: catch and revenue</a:t>
            </a:r>
            <a:endParaRPr lang="nb-NO" sz="1200" b="0" i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488789237668162"/>
          <c:y val="4.51807228915662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85650224215247"/>
          <c:y val="0.18072289156626506"/>
          <c:w val="0.62780269058295968"/>
          <c:h val="0.59638554216867468"/>
        </c:manualLayout>
      </c:layout>
      <c:scatterChart>
        <c:scatterStyle val="lineMarker"/>
        <c:varyColors val="0"/>
        <c:ser>
          <c:idx val="0"/>
          <c:order val="0"/>
          <c:tx>
            <c:strRef>
              <c:f>Simulations!$R$33</c:f>
              <c:strCache>
                <c:ptCount val="1"/>
                <c:pt idx="0">
                  <c:v>Tilapia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Simulations!$R$34:$R$53</c:f>
              <c:numCache>
                <c:formatCode>0</c:formatCode>
                <c:ptCount val="20"/>
                <c:pt idx="0">
                  <c:v>160.68211706800363</c:v>
                </c:pt>
                <c:pt idx="1">
                  <c:v>121.49591015286528</c:v>
                </c:pt>
                <c:pt idx="2">
                  <c:v>100.56521011123522</c:v>
                </c:pt>
                <c:pt idx="3">
                  <c:v>94.323957171441094</c:v>
                </c:pt>
                <c:pt idx="4">
                  <c:v>89.376596991884568</c:v>
                </c:pt>
                <c:pt idx="5">
                  <c:v>86.493820303728086</c:v>
                </c:pt>
                <c:pt idx="6">
                  <c:v>88.551676671138964</c:v>
                </c:pt>
                <c:pt idx="7">
                  <c:v>98.30527639867249</c:v>
                </c:pt>
                <c:pt idx="8">
                  <c:v>101.90628921212823</c:v>
                </c:pt>
                <c:pt idx="9">
                  <c:v>98.609541630850941</c:v>
                </c:pt>
                <c:pt idx="10">
                  <c:v>94.760488472042823</c:v>
                </c:pt>
                <c:pt idx="11">
                  <c:v>95.660311405718446</c:v>
                </c:pt>
                <c:pt idx="12">
                  <c:v>102.14169086688972</c:v>
                </c:pt>
                <c:pt idx="13">
                  <c:v>99.776265451446989</c:v>
                </c:pt>
                <c:pt idx="14">
                  <c:v>95.650183325429694</c:v>
                </c:pt>
                <c:pt idx="15">
                  <c:v>93.779665191507362</c:v>
                </c:pt>
                <c:pt idx="16">
                  <c:v>98.295662694700525</c:v>
                </c:pt>
                <c:pt idx="17">
                  <c:v>102.32900186494972</c:v>
                </c:pt>
                <c:pt idx="18">
                  <c:v>98.349652945412316</c:v>
                </c:pt>
                <c:pt idx="19">
                  <c:v>93.409059570794582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Simulations!$S$33</c:f>
              <c:strCache>
                <c:ptCount val="1"/>
                <c:pt idx="0">
                  <c:v>Clarias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Simulations!$S$34:$S$53</c:f>
              <c:numCache>
                <c:formatCode>0</c:formatCode>
                <c:ptCount val="20"/>
                <c:pt idx="0">
                  <c:v>49.392895720453232</c:v>
                </c:pt>
                <c:pt idx="1">
                  <c:v>16.516182133376791</c:v>
                </c:pt>
                <c:pt idx="2">
                  <c:v>14.115791341029086</c:v>
                </c:pt>
                <c:pt idx="3">
                  <c:v>14.770427680907112</c:v>
                </c:pt>
                <c:pt idx="4">
                  <c:v>15.368153387347355</c:v>
                </c:pt>
                <c:pt idx="5">
                  <c:v>14.797419799715591</c:v>
                </c:pt>
                <c:pt idx="6">
                  <c:v>14.257533343955167</c:v>
                </c:pt>
                <c:pt idx="7">
                  <c:v>14.46281314983503</c:v>
                </c:pt>
                <c:pt idx="8">
                  <c:v>14.789946243203062</c:v>
                </c:pt>
                <c:pt idx="9">
                  <c:v>14.308852667988177</c:v>
                </c:pt>
                <c:pt idx="10">
                  <c:v>13.287088747683152</c:v>
                </c:pt>
                <c:pt idx="11">
                  <c:v>12.460472271062569</c:v>
                </c:pt>
                <c:pt idx="12">
                  <c:v>12.524485539233368</c:v>
                </c:pt>
                <c:pt idx="13">
                  <c:v>13.093481676325295</c:v>
                </c:pt>
                <c:pt idx="14">
                  <c:v>13.033341541606198</c:v>
                </c:pt>
                <c:pt idx="15">
                  <c:v>12.696197494349235</c:v>
                </c:pt>
                <c:pt idx="16">
                  <c:v>12.648052831922518</c:v>
                </c:pt>
                <c:pt idx="17">
                  <c:v>13.17330105500727</c:v>
                </c:pt>
                <c:pt idx="18">
                  <c:v>13.436519129143845</c:v>
                </c:pt>
                <c:pt idx="19">
                  <c:v>12.972714098650819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Simulations!$T$33</c:f>
              <c:strCache>
                <c:ptCount val="1"/>
                <c:pt idx="0">
                  <c:v>Tiger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Simulations!$T$34:$T$53</c:f>
              <c:numCache>
                <c:formatCode>0</c:formatCode>
                <c:ptCount val="20"/>
                <c:pt idx="0">
                  <c:v>10.671620285029297</c:v>
                </c:pt>
                <c:pt idx="1">
                  <c:v>7.7880440405762874</c:v>
                </c:pt>
                <c:pt idx="2">
                  <c:v>6.7943513937440674</c:v>
                </c:pt>
                <c:pt idx="3">
                  <c:v>5.7877552573171069</c:v>
                </c:pt>
                <c:pt idx="4">
                  <c:v>5.0533978937621011</c:v>
                </c:pt>
                <c:pt idx="5">
                  <c:v>4.5646084667076874</c:v>
                </c:pt>
                <c:pt idx="6">
                  <c:v>4.3168153021778828</c:v>
                </c:pt>
                <c:pt idx="7">
                  <c:v>4.3271741205918444</c:v>
                </c:pt>
                <c:pt idx="8">
                  <c:v>4.5277037989403723</c:v>
                </c:pt>
                <c:pt idx="9">
                  <c:v>4.7286506393723862</c:v>
                </c:pt>
                <c:pt idx="10">
                  <c:v>4.8097122526054399</c:v>
                </c:pt>
                <c:pt idx="11">
                  <c:v>4.7765080219317113</c:v>
                </c:pt>
                <c:pt idx="12">
                  <c:v>4.7969449714158667</c:v>
                </c:pt>
                <c:pt idx="13">
                  <c:v>4.9195563406704395</c:v>
                </c:pt>
                <c:pt idx="14">
                  <c:v>4.9550234729929761</c:v>
                </c:pt>
                <c:pt idx="15">
                  <c:v>4.9146134272847704</c:v>
                </c:pt>
                <c:pt idx="16">
                  <c:v>4.8750436964167658</c:v>
                </c:pt>
                <c:pt idx="17">
                  <c:v>4.9359020608779209</c:v>
                </c:pt>
                <c:pt idx="18">
                  <c:v>4.9832798547508279</c:v>
                </c:pt>
                <c:pt idx="19">
                  <c:v>4.9065949706038285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84792"/>
        <c:axId val="361885184"/>
      </c:scatterChart>
      <c:scatterChart>
        <c:scatterStyle val="lineMarker"/>
        <c:varyColors val="0"/>
        <c:ser>
          <c:idx val="3"/>
          <c:order val="3"/>
          <c:tx>
            <c:strRef>
              <c:f>Simulations!$U$33</c:f>
              <c:strCache>
                <c:ptCount val="1"/>
                <c:pt idx="0">
                  <c:v>Total tMTn$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Simulations!$U$34:$U$53</c:f>
              <c:numCache>
                <c:formatCode>0</c:formatCode>
                <c:ptCount val="20"/>
                <c:pt idx="0">
                  <c:v>5591.3230110465502</c:v>
                </c:pt>
                <c:pt idx="1">
                  <c:v>3403.1741896307658</c:v>
                </c:pt>
                <c:pt idx="2">
                  <c:v>2839.0115380717393</c:v>
                </c:pt>
                <c:pt idx="3">
                  <c:v>2732.7991264579159</c:v>
                </c:pt>
                <c:pt idx="4">
                  <c:v>2600.1575450048567</c:v>
                </c:pt>
                <c:pt idx="5">
                  <c:v>2470.3252582108194</c:v>
                </c:pt>
                <c:pt idx="6">
                  <c:v>2475.876550188108</c:v>
                </c:pt>
                <c:pt idx="7">
                  <c:v>2740.525594064387</c:v>
                </c:pt>
                <c:pt idx="8">
                  <c:v>2852.2692019903966</c:v>
                </c:pt>
                <c:pt idx="9">
                  <c:v>2738.0705412925663</c:v>
                </c:pt>
                <c:pt idx="10">
                  <c:v>2590.7062762359042</c:v>
                </c:pt>
                <c:pt idx="11">
                  <c:v>2592.3691287851661</c:v>
                </c:pt>
                <c:pt idx="12">
                  <c:v>2787.6094313477915</c:v>
                </c:pt>
                <c:pt idx="13">
                  <c:v>2749.0561094435116</c:v>
                </c:pt>
                <c:pt idx="14">
                  <c:v>2623.9516442568656</c:v>
                </c:pt>
                <c:pt idx="15">
                  <c:v>2549.2107416369709</c:v>
                </c:pt>
                <c:pt idx="16">
                  <c:v>2675.0977072403739</c:v>
                </c:pt>
                <c:pt idx="17">
                  <c:v>2821.3315233143135</c:v>
                </c:pt>
                <c:pt idx="18">
                  <c:v>2726.3556370751935</c:v>
                </c:pt>
                <c:pt idx="19">
                  <c:v>2566.3572565941386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315576"/>
        <c:axId val="404315968"/>
      </c:scatterChart>
      <c:valAx>
        <c:axId val="36188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0"/>
                  <a:t>YEAR</a:t>
                </a:r>
              </a:p>
            </c:rich>
          </c:tx>
          <c:layout>
            <c:manualLayout>
              <c:xMode val="edge"/>
              <c:yMode val="edge"/>
              <c:x val="0.452914798206278"/>
              <c:y val="0.88554216867469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885184"/>
        <c:crosses val="autoZero"/>
        <c:crossBetween val="midCat"/>
      </c:valAx>
      <c:valAx>
        <c:axId val="361885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 b="0"/>
                  <a:t>CATCH (tons)</a:t>
                </a:r>
              </a:p>
            </c:rich>
          </c:tx>
          <c:layout>
            <c:manualLayout>
              <c:xMode val="edge"/>
              <c:yMode val="edge"/>
              <c:x val="6.1285500747384154E-2"/>
              <c:y val="0.337349397590361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884792"/>
        <c:crosses val="autoZero"/>
        <c:crossBetween val="midCat"/>
      </c:valAx>
      <c:valAx>
        <c:axId val="404315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315968"/>
        <c:crosses val="autoZero"/>
        <c:crossBetween val="midCat"/>
      </c:valAx>
      <c:valAx>
        <c:axId val="4043159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0"/>
                  <a:t>REVENUE ARTISANAL (Tmtn$)</a:t>
                </a:r>
              </a:p>
            </c:rich>
          </c:tx>
          <c:layout>
            <c:manualLayout>
              <c:xMode val="edge"/>
              <c:yMode val="edge"/>
              <c:x val="0.90732436472346789"/>
              <c:y val="0.168674698795180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4315576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657265949326057"/>
          <c:y val="0.14056224899598393"/>
          <c:w val="0.30418535127055307"/>
          <c:h val="0.2319277108433735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Total catch (tons) art + sport</a:t>
            </a:r>
          </a:p>
        </c:rich>
      </c:tx>
      <c:layout>
        <c:manualLayout>
          <c:xMode val="edge"/>
          <c:yMode val="edge"/>
          <c:x val="0.32362510511428788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41441079845962"/>
          <c:y val="0.20639534883720931"/>
          <c:w val="0.64401396265353628"/>
          <c:h val="0.60465116279069764"/>
        </c:manualLayout>
      </c:layout>
      <c:scatterChart>
        <c:scatterStyle val="lineMarker"/>
        <c:varyColors val="0"/>
        <c:ser>
          <c:idx val="0"/>
          <c:order val="0"/>
          <c:tx>
            <c:strRef>
              <c:f>Fishery!$AI$35</c:f>
              <c:strCache>
                <c:ptCount val="1"/>
                <c:pt idx="0">
                  <c:v>Tilapia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Fishery!$AI$36:$AI$55</c:f>
              <c:numCache>
                <c:formatCode>0</c:formatCode>
                <c:ptCount val="20"/>
                <c:pt idx="0">
                  <c:v>160.68211706800363</c:v>
                </c:pt>
                <c:pt idx="1">
                  <c:v>121.49591015286528</c:v>
                </c:pt>
                <c:pt idx="2">
                  <c:v>100.56521011123522</c:v>
                </c:pt>
                <c:pt idx="3">
                  <c:v>94.323957171441094</c:v>
                </c:pt>
                <c:pt idx="4">
                  <c:v>89.376596991884568</c:v>
                </c:pt>
                <c:pt idx="5">
                  <c:v>86.493820303728086</c:v>
                </c:pt>
                <c:pt idx="6">
                  <c:v>88.551676671138964</c:v>
                </c:pt>
                <c:pt idx="7">
                  <c:v>98.30527639867249</c:v>
                </c:pt>
                <c:pt idx="8">
                  <c:v>101.90628921212823</c:v>
                </c:pt>
                <c:pt idx="9">
                  <c:v>98.609541630850941</c:v>
                </c:pt>
                <c:pt idx="10">
                  <c:v>94.760488472042823</c:v>
                </c:pt>
                <c:pt idx="11">
                  <c:v>95.660311405718446</c:v>
                </c:pt>
                <c:pt idx="12">
                  <c:v>102.14169086688972</c:v>
                </c:pt>
                <c:pt idx="13">
                  <c:v>99.776265451446989</c:v>
                </c:pt>
                <c:pt idx="14">
                  <c:v>95.650183325429694</c:v>
                </c:pt>
                <c:pt idx="15">
                  <c:v>93.779665191507362</c:v>
                </c:pt>
                <c:pt idx="16">
                  <c:v>98.295662694700525</c:v>
                </c:pt>
                <c:pt idx="17">
                  <c:v>102.32900186494972</c:v>
                </c:pt>
                <c:pt idx="18">
                  <c:v>98.349652945412316</c:v>
                </c:pt>
                <c:pt idx="19">
                  <c:v>93.409059570794582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Fishery!$AJ$35</c:f>
              <c:strCache>
                <c:ptCount val="1"/>
                <c:pt idx="0">
                  <c:v>Clarias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Fishery!$AJ$36:$AJ$55</c:f>
              <c:numCache>
                <c:formatCode>0</c:formatCode>
                <c:ptCount val="20"/>
                <c:pt idx="0">
                  <c:v>49.392895720453232</c:v>
                </c:pt>
                <c:pt idx="1">
                  <c:v>16.516182133376791</c:v>
                </c:pt>
                <c:pt idx="2">
                  <c:v>14.115791341029086</c:v>
                </c:pt>
                <c:pt idx="3">
                  <c:v>14.770427680907112</c:v>
                </c:pt>
                <c:pt idx="4">
                  <c:v>15.368153387347355</c:v>
                </c:pt>
                <c:pt idx="5">
                  <c:v>14.797419799715591</c:v>
                </c:pt>
                <c:pt idx="6">
                  <c:v>14.257533343955167</c:v>
                </c:pt>
                <c:pt idx="7">
                  <c:v>14.46281314983503</c:v>
                </c:pt>
                <c:pt idx="8">
                  <c:v>14.789946243203062</c:v>
                </c:pt>
                <c:pt idx="9">
                  <c:v>14.308852667988177</c:v>
                </c:pt>
                <c:pt idx="10">
                  <c:v>13.287088747683152</c:v>
                </c:pt>
                <c:pt idx="11">
                  <c:v>12.460472271062569</c:v>
                </c:pt>
                <c:pt idx="12">
                  <c:v>12.524485539233368</c:v>
                </c:pt>
                <c:pt idx="13">
                  <c:v>13.093481676325295</c:v>
                </c:pt>
                <c:pt idx="14">
                  <c:v>13.033341541606198</c:v>
                </c:pt>
                <c:pt idx="15">
                  <c:v>12.696197494349235</c:v>
                </c:pt>
                <c:pt idx="16">
                  <c:v>12.648052831922518</c:v>
                </c:pt>
                <c:pt idx="17">
                  <c:v>13.17330105500727</c:v>
                </c:pt>
                <c:pt idx="18">
                  <c:v>13.436519129143845</c:v>
                </c:pt>
                <c:pt idx="19">
                  <c:v>12.972714098650819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Fishery!$AK$35</c:f>
              <c:strCache>
                <c:ptCount val="1"/>
                <c:pt idx="0">
                  <c:v>Tiger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square"/>
            <c:size val="7"/>
            <c:spPr>
              <a:noFill/>
              <a:ln w="9525">
                <a:noFill/>
              </a:ln>
            </c:spPr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Fishery!$AK$36:$AK$55</c:f>
              <c:numCache>
                <c:formatCode>0</c:formatCode>
                <c:ptCount val="20"/>
                <c:pt idx="0">
                  <c:v>10.671620285029297</c:v>
                </c:pt>
                <c:pt idx="1">
                  <c:v>7.7880440405762874</c:v>
                </c:pt>
                <c:pt idx="2">
                  <c:v>6.7943513937440674</c:v>
                </c:pt>
                <c:pt idx="3">
                  <c:v>5.7877552573171069</c:v>
                </c:pt>
                <c:pt idx="4">
                  <c:v>5.0533978937621011</c:v>
                </c:pt>
                <c:pt idx="5">
                  <c:v>4.5646084667076874</c:v>
                </c:pt>
                <c:pt idx="6">
                  <c:v>4.3168153021778828</c:v>
                </c:pt>
                <c:pt idx="7">
                  <c:v>4.3271741205918444</c:v>
                </c:pt>
                <c:pt idx="8">
                  <c:v>4.5277037989403723</c:v>
                </c:pt>
                <c:pt idx="9">
                  <c:v>4.7286506393723862</c:v>
                </c:pt>
                <c:pt idx="10">
                  <c:v>4.8097122526054399</c:v>
                </c:pt>
                <c:pt idx="11">
                  <c:v>4.7765080219317113</c:v>
                </c:pt>
                <c:pt idx="12">
                  <c:v>4.7969449714158667</c:v>
                </c:pt>
                <c:pt idx="13">
                  <c:v>4.9195563406704395</c:v>
                </c:pt>
                <c:pt idx="14">
                  <c:v>4.9550234729929761</c:v>
                </c:pt>
                <c:pt idx="15">
                  <c:v>4.9146134272847704</c:v>
                </c:pt>
                <c:pt idx="16">
                  <c:v>4.8750436964167658</c:v>
                </c:pt>
                <c:pt idx="17">
                  <c:v>4.9359020608779209</c:v>
                </c:pt>
                <c:pt idx="18">
                  <c:v>4.9832798547508279</c:v>
                </c:pt>
                <c:pt idx="19">
                  <c:v>4.9065949706038285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760784"/>
        <c:axId val="367761176"/>
      </c:scatterChart>
      <c:scatterChart>
        <c:scatterStyle val="lineMarker"/>
        <c:varyColors val="0"/>
        <c:ser>
          <c:idx val="3"/>
          <c:order val="3"/>
          <c:tx>
            <c:strRef>
              <c:f>Fishery!$AL$35</c:f>
              <c:strCache>
                <c:ptCount val="1"/>
                <c:pt idx="0">
                  <c:v>Revenue Artisanal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Fishery!$AL$36:$AL$55</c:f>
              <c:numCache>
                <c:formatCode>0</c:formatCode>
                <c:ptCount val="20"/>
                <c:pt idx="0">
                  <c:v>5591.3230110465502</c:v>
                </c:pt>
                <c:pt idx="1">
                  <c:v>3403.1741896307658</c:v>
                </c:pt>
                <c:pt idx="2">
                  <c:v>2839.0115380717393</c:v>
                </c:pt>
                <c:pt idx="3">
                  <c:v>2732.7991264579159</c:v>
                </c:pt>
                <c:pt idx="4">
                  <c:v>2600.1575450048567</c:v>
                </c:pt>
                <c:pt idx="5">
                  <c:v>2470.3252582108194</c:v>
                </c:pt>
                <c:pt idx="6">
                  <c:v>2475.876550188108</c:v>
                </c:pt>
                <c:pt idx="7">
                  <c:v>2740.525594064387</c:v>
                </c:pt>
                <c:pt idx="8">
                  <c:v>2852.2692019903966</c:v>
                </c:pt>
                <c:pt idx="9">
                  <c:v>2738.0705412925663</c:v>
                </c:pt>
                <c:pt idx="10">
                  <c:v>2590.7062762359042</c:v>
                </c:pt>
                <c:pt idx="11">
                  <c:v>2592.3691287851661</c:v>
                </c:pt>
                <c:pt idx="12">
                  <c:v>2787.6094313477915</c:v>
                </c:pt>
                <c:pt idx="13">
                  <c:v>2749.0561094435116</c:v>
                </c:pt>
                <c:pt idx="14">
                  <c:v>2623.9516442568656</c:v>
                </c:pt>
                <c:pt idx="15">
                  <c:v>2549.2107416369709</c:v>
                </c:pt>
                <c:pt idx="16">
                  <c:v>2675.0977072403739</c:v>
                </c:pt>
                <c:pt idx="17">
                  <c:v>2821.3315233143135</c:v>
                </c:pt>
                <c:pt idx="18">
                  <c:v>2726.3556370751935</c:v>
                </c:pt>
                <c:pt idx="19">
                  <c:v>2566.3572565941386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107936"/>
        <c:axId val="412108328"/>
      </c:scatterChart>
      <c:valAx>
        <c:axId val="367760784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0776766981797175"/>
              <c:y val="0.889534883720930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61176"/>
        <c:crosses val="autoZero"/>
        <c:crossBetween val="midCat"/>
      </c:valAx>
      <c:valAx>
        <c:axId val="367761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Catch (tons)</a:t>
                </a:r>
              </a:p>
            </c:rich>
          </c:tx>
          <c:layout>
            <c:manualLayout>
              <c:xMode val="edge"/>
              <c:yMode val="edge"/>
              <c:x val="2.9126213592233011E-2"/>
              <c:y val="0.406976744186046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60784"/>
        <c:crosses val="autoZero"/>
        <c:crossBetween val="midCat"/>
      </c:valAx>
      <c:valAx>
        <c:axId val="41210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108328"/>
        <c:crosses val="autoZero"/>
        <c:crossBetween val="midCat"/>
      </c:valAx>
      <c:valAx>
        <c:axId val="4121083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Revenue (1000 MTn)</a:t>
                </a:r>
              </a:p>
            </c:rich>
          </c:tx>
          <c:layout>
            <c:manualLayout>
              <c:xMode val="edge"/>
              <c:yMode val="edge"/>
              <c:x val="0.80744472474921214"/>
              <c:y val="0.343023255813953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107936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90086554714642"/>
          <c:y val="6.3953488372093026E-2"/>
          <c:w val="0.99191091404836529"/>
          <c:h val="0.311046511627906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Total biomass 3 spp</a:t>
            </a:r>
          </a:p>
        </c:rich>
      </c:tx>
      <c:layout>
        <c:manualLayout>
          <c:xMode val="edge"/>
          <c:yMode val="edge"/>
          <c:x val="0.37959901333403556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5161561619429"/>
          <c:y val="0.20579768398348047"/>
          <c:w val="0.65719117206375754"/>
          <c:h val="0.58840746265699351"/>
        </c:manualLayout>
      </c:layout>
      <c:scatterChart>
        <c:scatterStyle val="lineMarker"/>
        <c:varyColors val="0"/>
        <c:ser>
          <c:idx val="0"/>
          <c:order val="0"/>
          <c:tx>
            <c:strRef>
              <c:f>Fishery!$AC$35</c:f>
              <c:strCache>
                <c:ptCount val="1"/>
                <c:pt idx="0">
                  <c:v>Tilapia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Fishery!$AC$36:$AC$55</c:f>
              <c:numCache>
                <c:formatCode>0</c:formatCode>
                <c:ptCount val="20"/>
                <c:pt idx="0">
                  <c:v>1256.5061327855076</c:v>
                </c:pt>
                <c:pt idx="1">
                  <c:v>950.07682871656209</c:v>
                </c:pt>
                <c:pt idx="2">
                  <c:v>786.40240466928856</c:v>
                </c:pt>
                <c:pt idx="3">
                  <c:v>737.59689514393187</c:v>
                </c:pt>
                <c:pt idx="4">
                  <c:v>698.90940135095013</c:v>
                </c:pt>
                <c:pt idx="5">
                  <c:v>676.3665904008883</c:v>
                </c:pt>
                <c:pt idx="6">
                  <c:v>692.45866830741193</c:v>
                </c:pt>
                <c:pt idx="7">
                  <c:v>768.7301171656203</c:v>
                </c:pt>
                <c:pt idx="8">
                  <c:v>796.88940935637129</c:v>
                </c:pt>
                <c:pt idx="9">
                  <c:v>771.10941821792028</c:v>
                </c:pt>
                <c:pt idx="10">
                  <c:v>741.01049378432572</c:v>
                </c:pt>
                <c:pt idx="11">
                  <c:v>748.04695219808912</c:v>
                </c:pt>
                <c:pt idx="12">
                  <c:v>798.73020924296031</c:v>
                </c:pt>
                <c:pt idx="13">
                  <c:v>780.23299502034331</c:v>
                </c:pt>
                <c:pt idx="14">
                  <c:v>747.96775237655072</c:v>
                </c:pt>
                <c:pt idx="15">
                  <c:v>733.34062678444036</c:v>
                </c:pt>
                <c:pt idx="16">
                  <c:v>768.65493967717316</c:v>
                </c:pt>
                <c:pt idx="17">
                  <c:v>800.19494858107203</c:v>
                </c:pt>
                <c:pt idx="18">
                  <c:v>769.07713402193201</c:v>
                </c:pt>
                <c:pt idx="19">
                  <c:v>730.44255546345232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Fishery!$AD$35</c:f>
              <c:strCache>
                <c:ptCount val="1"/>
                <c:pt idx="0">
                  <c:v>Clarias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Fishery!$AD$36:$AD$55</c:f>
              <c:numCache>
                <c:formatCode>0</c:formatCode>
                <c:ptCount val="20"/>
                <c:pt idx="0">
                  <c:v>296.1609433452922</c:v>
                </c:pt>
                <c:pt idx="1">
                  <c:v>99.031409471666549</c:v>
                </c:pt>
                <c:pt idx="2">
                  <c:v>84.638610849724856</c:v>
                </c:pt>
                <c:pt idx="3">
                  <c:v>88.563825460823296</c:v>
                </c:pt>
                <c:pt idx="4">
                  <c:v>92.147802599620022</c:v>
                </c:pt>
                <c:pt idx="5">
                  <c:v>88.725670828514438</c:v>
                </c:pt>
                <c:pt idx="6">
                  <c:v>85.488499172446879</c:v>
                </c:pt>
                <c:pt idx="7">
                  <c:v>86.719361628926507</c:v>
                </c:pt>
                <c:pt idx="8">
                  <c:v>88.680859211082222</c:v>
                </c:pt>
                <c:pt idx="9">
                  <c:v>85.796211024440282</c:v>
                </c:pt>
                <c:pt idx="10">
                  <c:v>79.669690963207827</c:v>
                </c:pt>
                <c:pt idx="11">
                  <c:v>74.713279480749648</c:v>
                </c:pt>
                <c:pt idx="12">
                  <c:v>75.097104514928176</c:v>
                </c:pt>
                <c:pt idx="13">
                  <c:v>78.508818492474788</c:v>
                </c:pt>
                <c:pt idx="14">
                  <c:v>78.148216855913006</c:v>
                </c:pt>
                <c:pt idx="15">
                  <c:v>76.126693363061293</c:v>
                </c:pt>
                <c:pt idx="16">
                  <c:v>75.838016855370057</c:v>
                </c:pt>
                <c:pt idx="17">
                  <c:v>78.987417330280948</c:v>
                </c:pt>
                <c:pt idx="18">
                  <c:v>80.565678981167238</c:v>
                </c:pt>
                <c:pt idx="19">
                  <c:v>77.784693307913315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Fishery!$AE$35</c:f>
              <c:strCache>
                <c:ptCount val="1"/>
                <c:pt idx="0">
                  <c:v>Tiger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square"/>
            <c:size val="7"/>
            <c:spPr>
              <a:noFill/>
              <a:ln w="9525">
                <a:noFill/>
              </a:ln>
            </c:spPr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Fishery!$AE$36:$AE$55</c:f>
              <c:numCache>
                <c:formatCode>0</c:formatCode>
                <c:ptCount val="20"/>
                <c:pt idx="0">
                  <c:v>99.574784443411446</c:v>
                </c:pt>
                <c:pt idx="1">
                  <c:v>72.668703145677</c:v>
                </c:pt>
                <c:pt idx="2">
                  <c:v>63.396753013593589</c:v>
                </c:pt>
                <c:pt idx="3">
                  <c:v>54.004402964660969</c:v>
                </c:pt>
                <c:pt idx="4">
                  <c:v>47.152259220097363</c:v>
                </c:pt>
                <c:pt idx="5">
                  <c:v>42.591461465192197</c:v>
                </c:pt>
                <c:pt idx="6">
                  <c:v>40.279352311606608</c:v>
                </c:pt>
                <c:pt idx="7">
                  <c:v>40.376008403475389</c:v>
                </c:pt>
                <c:pt idx="8">
                  <c:v>42.247111287830556</c:v>
                </c:pt>
                <c:pt idx="9">
                  <c:v>44.12210662932263</c:v>
                </c:pt>
                <c:pt idx="10">
                  <c:v>44.878476557105756</c:v>
                </c:pt>
                <c:pt idx="11">
                  <c:v>44.568654428540704</c:v>
                </c:pt>
                <c:pt idx="12">
                  <c:v>44.759347574024936</c:v>
                </c:pt>
                <c:pt idx="13">
                  <c:v>45.903410081661491</c:v>
                </c:pt>
                <c:pt idx="14">
                  <c:v>46.234346899268914</c:v>
                </c:pt>
                <c:pt idx="15">
                  <c:v>45.857288731598928</c:v>
                </c:pt>
                <c:pt idx="16">
                  <c:v>45.488071375993343</c:v>
                </c:pt>
                <c:pt idx="17">
                  <c:v>46.055928773552672</c:v>
                </c:pt>
                <c:pt idx="18">
                  <c:v>46.498001625312341</c:v>
                </c:pt>
                <c:pt idx="19">
                  <c:v>45.782470093543196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109112"/>
        <c:axId val="412109504"/>
      </c:scatterChart>
      <c:valAx>
        <c:axId val="412109112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3645520062500548"/>
              <c:y val="0.88406040549279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109504"/>
        <c:crosses val="autoZero"/>
        <c:crossBetween val="midCat"/>
      </c:valAx>
      <c:valAx>
        <c:axId val="412109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Biomass (tons)</a:t>
                </a:r>
              </a:p>
            </c:rich>
          </c:tx>
          <c:layout>
            <c:manualLayout>
              <c:xMode val="edge"/>
              <c:yMode val="edge"/>
              <c:x val="3.0100334448160536E-2"/>
              <c:y val="0.362319753509072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109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775989957777019"/>
          <c:y val="9.5652478222830836E-2"/>
          <c:w val="0.9615393393551559"/>
          <c:h val="0.281160333219217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Water flow regime</a:t>
            </a:r>
          </a:p>
        </c:rich>
      </c:tx>
      <c:layout>
        <c:manualLayout>
          <c:xMode val="edge"/>
          <c:yMode val="edge"/>
          <c:x val="0.36400083989501308"/>
          <c:y val="4.2654028436018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0035937570192"/>
          <c:y val="0.1990525933348298"/>
          <c:w val="0.48400094531434634"/>
          <c:h val="0.5829397376234301"/>
        </c:manualLayout>
      </c:layout>
      <c:lineChart>
        <c:grouping val="standard"/>
        <c:varyColors val="0"/>
        <c:ser>
          <c:idx val="1"/>
          <c:order val="0"/>
          <c:tx>
            <c:strRef>
              <c:f>Ecosystem!$C$29</c:f>
              <c:strCache>
                <c:ptCount val="1"/>
                <c:pt idx="0">
                  <c:v>Const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Ecosystem!$C$30:$C$269</c:f>
              <c:numCache>
                <c:formatCode>0.0</c:formatCode>
                <c:ptCount val="240"/>
                <c:pt idx="0">
                  <c:v>4.166666666666667</c:v>
                </c:pt>
                <c:pt idx="1">
                  <c:v>4.166666666666667</c:v>
                </c:pt>
                <c:pt idx="2">
                  <c:v>4.166666666666667</c:v>
                </c:pt>
                <c:pt idx="3">
                  <c:v>4.166666666666667</c:v>
                </c:pt>
                <c:pt idx="4">
                  <c:v>4.166666666666667</c:v>
                </c:pt>
                <c:pt idx="5">
                  <c:v>4.166666666666667</c:v>
                </c:pt>
                <c:pt idx="6">
                  <c:v>4.166666666666667</c:v>
                </c:pt>
                <c:pt idx="7">
                  <c:v>4.166666666666667</c:v>
                </c:pt>
                <c:pt idx="8">
                  <c:v>4.166666666666667</c:v>
                </c:pt>
                <c:pt idx="9">
                  <c:v>4.166666666666667</c:v>
                </c:pt>
                <c:pt idx="10">
                  <c:v>4.166666666666667</c:v>
                </c:pt>
                <c:pt idx="11">
                  <c:v>4.166666666666667</c:v>
                </c:pt>
                <c:pt idx="12">
                  <c:v>4.166666666666667</c:v>
                </c:pt>
                <c:pt idx="13">
                  <c:v>4.166666666666667</c:v>
                </c:pt>
                <c:pt idx="14">
                  <c:v>4.166666666666667</c:v>
                </c:pt>
                <c:pt idx="15">
                  <c:v>4.166666666666667</c:v>
                </c:pt>
                <c:pt idx="16">
                  <c:v>4.166666666666667</c:v>
                </c:pt>
                <c:pt idx="17">
                  <c:v>4.166666666666667</c:v>
                </c:pt>
                <c:pt idx="18">
                  <c:v>4.166666666666667</c:v>
                </c:pt>
                <c:pt idx="19">
                  <c:v>4.166666666666667</c:v>
                </c:pt>
                <c:pt idx="20">
                  <c:v>4.166666666666667</c:v>
                </c:pt>
                <c:pt idx="21">
                  <c:v>4.166666666666667</c:v>
                </c:pt>
                <c:pt idx="22">
                  <c:v>4.166666666666667</c:v>
                </c:pt>
                <c:pt idx="23">
                  <c:v>4.166666666666667</c:v>
                </c:pt>
                <c:pt idx="24">
                  <c:v>4.166666666666667</c:v>
                </c:pt>
                <c:pt idx="25">
                  <c:v>4.166666666666667</c:v>
                </c:pt>
                <c:pt idx="26">
                  <c:v>4.166666666666667</c:v>
                </c:pt>
                <c:pt idx="27">
                  <c:v>4.166666666666667</c:v>
                </c:pt>
                <c:pt idx="28">
                  <c:v>4.166666666666667</c:v>
                </c:pt>
                <c:pt idx="29">
                  <c:v>4.166666666666667</c:v>
                </c:pt>
                <c:pt idx="30">
                  <c:v>4.166666666666667</c:v>
                </c:pt>
                <c:pt idx="31">
                  <c:v>4.166666666666667</c:v>
                </c:pt>
                <c:pt idx="32">
                  <c:v>4.166666666666667</c:v>
                </c:pt>
                <c:pt idx="33">
                  <c:v>4.166666666666667</c:v>
                </c:pt>
                <c:pt idx="34">
                  <c:v>4.166666666666667</c:v>
                </c:pt>
                <c:pt idx="35">
                  <c:v>4.166666666666667</c:v>
                </c:pt>
                <c:pt idx="36">
                  <c:v>4.166666666666667</c:v>
                </c:pt>
                <c:pt idx="37">
                  <c:v>4.166666666666667</c:v>
                </c:pt>
                <c:pt idx="38">
                  <c:v>4.166666666666667</c:v>
                </c:pt>
                <c:pt idx="39">
                  <c:v>4.166666666666667</c:v>
                </c:pt>
                <c:pt idx="40">
                  <c:v>4.166666666666667</c:v>
                </c:pt>
                <c:pt idx="41">
                  <c:v>4.166666666666667</c:v>
                </c:pt>
                <c:pt idx="42">
                  <c:v>4.166666666666667</c:v>
                </c:pt>
                <c:pt idx="43">
                  <c:v>4.166666666666667</c:v>
                </c:pt>
                <c:pt idx="44">
                  <c:v>4.166666666666667</c:v>
                </c:pt>
                <c:pt idx="45">
                  <c:v>4.166666666666667</c:v>
                </c:pt>
                <c:pt idx="46">
                  <c:v>4.166666666666667</c:v>
                </c:pt>
                <c:pt idx="47">
                  <c:v>4.166666666666667</c:v>
                </c:pt>
                <c:pt idx="48">
                  <c:v>4.166666666666667</c:v>
                </c:pt>
                <c:pt idx="49">
                  <c:v>4.166666666666667</c:v>
                </c:pt>
                <c:pt idx="50">
                  <c:v>4.166666666666667</c:v>
                </c:pt>
                <c:pt idx="51">
                  <c:v>4.166666666666667</c:v>
                </c:pt>
                <c:pt idx="52">
                  <c:v>4.166666666666667</c:v>
                </c:pt>
                <c:pt idx="53">
                  <c:v>4.166666666666667</c:v>
                </c:pt>
                <c:pt idx="54">
                  <c:v>4.166666666666667</c:v>
                </c:pt>
                <c:pt idx="55">
                  <c:v>4.166666666666667</c:v>
                </c:pt>
                <c:pt idx="56">
                  <c:v>4.166666666666667</c:v>
                </c:pt>
                <c:pt idx="57">
                  <c:v>4.166666666666667</c:v>
                </c:pt>
                <c:pt idx="58">
                  <c:v>4.166666666666667</c:v>
                </c:pt>
                <c:pt idx="59">
                  <c:v>4.166666666666667</c:v>
                </c:pt>
                <c:pt idx="60">
                  <c:v>4.166666666666667</c:v>
                </c:pt>
                <c:pt idx="61">
                  <c:v>4.166666666666667</c:v>
                </c:pt>
                <c:pt idx="62">
                  <c:v>4.166666666666667</c:v>
                </c:pt>
                <c:pt idx="63">
                  <c:v>4.166666666666667</c:v>
                </c:pt>
                <c:pt idx="64">
                  <c:v>4.166666666666667</c:v>
                </c:pt>
                <c:pt idx="65">
                  <c:v>4.166666666666667</c:v>
                </c:pt>
                <c:pt idx="66">
                  <c:v>4.166666666666667</c:v>
                </c:pt>
                <c:pt idx="67">
                  <c:v>4.166666666666667</c:v>
                </c:pt>
                <c:pt idx="68">
                  <c:v>4.166666666666667</c:v>
                </c:pt>
                <c:pt idx="69">
                  <c:v>4.166666666666667</c:v>
                </c:pt>
                <c:pt idx="70">
                  <c:v>4.166666666666667</c:v>
                </c:pt>
                <c:pt idx="71">
                  <c:v>4.166666666666667</c:v>
                </c:pt>
                <c:pt idx="72">
                  <c:v>4.166666666666667</c:v>
                </c:pt>
                <c:pt idx="73">
                  <c:v>4.166666666666667</c:v>
                </c:pt>
                <c:pt idx="74">
                  <c:v>4.166666666666667</c:v>
                </c:pt>
                <c:pt idx="75">
                  <c:v>4.166666666666667</c:v>
                </c:pt>
                <c:pt idx="76">
                  <c:v>4.166666666666667</c:v>
                </c:pt>
                <c:pt idx="77">
                  <c:v>4.166666666666667</c:v>
                </c:pt>
                <c:pt idx="78">
                  <c:v>4.166666666666667</c:v>
                </c:pt>
                <c:pt idx="79">
                  <c:v>4.166666666666667</c:v>
                </c:pt>
                <c:pt idx="80">
                  <c:v>4.166666666666667</c:v>
                </c:pt>
                <c:pt idx="81">
                  <c:v>4.166666666666667</c:v>
                </c:pt>
                <c:pt idx="82">
                  <c:v>4.166666666666667</c:v>
                </c:pt>
                <c:pt idx="83">
                  <c:v>4.166666666666667</c:v>
                </c:pt>
                <c:pt idx="84">
                  <c:v>4.166666666666667</c:v>
                </c:pt>
                <c:pt idx="85">
                  <c:v>4.166666666666667</c:v>
                </c:pt>
                <c:pt idx="86">
                  <c:v>4.166666666666667</c:v>
                </c:pt>
                <c:pt idx="87">
                  <c:v>4.166666666666667</c:v>
                </c:pt>
                <c:pt idx="88">
                  <c:v>4.166666666666667</c:v>
                </c:pt>
                <c:pt idx="89">
                  <c:v>4.166666666666667</c:v>
                </c:pt>
                <c:pt idx="90">
                  <c:v>4.166666666666667</c:v>
                </c:pt>
                <c:pt idx="91">
                  <c:v>4.166666666666667</c:v>
                </c:pt>
                <c:pt idx="92">
                  <c:v>4.166666666666667</c:v>
                </c:pt>
                <c:pt idx="93">
                  <c:v>4.166666666666667</c:v>
                </c:pt>
                <c:pt idx="94">
                  <c:v>4.166666666666667</c:v>
                </c:pt>
                <c:pt idx="95">
                  <c:v>4.166666666666667</c:v>
                </c:pt>
                <c:pt idx="96">
                  <c:v>4.166666666666667</c:v>
                </c:pt>
                <c:pt idx="97">
                  <c:v>4.166666666666667</c:v>
                </c:pt>
                <c:pt idx="98">
                  <c:v>4.166666666666667</c:v>
                </c:pt>
                <c:pt idx="99">
                  <c:v>4.166666666666667</c:v>
                </c:pt>
                <c:pt idx="100">
                  <c:v>4.166666666666667</c:v>
                </c:pt>
                <c:pt idx="101">
                  <c:v>4.166666666666667</c:v>
                </c:pt>
                <c:pt idx="102">
                  <c:v>4.166666666666667</c:v>
                </c:pt>
                <c:pt idx="103">
                  <c:v>4.166666666666667</c:v>
                </c:pt>
                <c:pt idx="104">
                  <c:v>4.166666666666667</c:v>
                </c:pt>
                <c:pt idx="105">
                  <c:v>4.166666666666667</c:v>
                </c:pt>
                <c:pt idx="106">
                  <c:v>4.166666666666667</c:v>
                </c:pt>
                <c:pt idx="107">
                  <c:v>4.166666666666667</c:v>
                </c:pt>
                <c:pt idx="108">
                  <c:v>4.166666666666667</c:v>
                </c:pt>
                <c:pt idx="109">
                  <c:v>4.166666666666667</c:v>
                </c:pt>
                <c:pt idx="110">
                  <c:v>4.166666666666667</c:v>
                </c:pt>
                <c:pt idx="111">
                  <c:v>4.166666666666667</c:v>
                </c:pt>
                <c:pt idx="112">
                  <c:v>4.166666666666667</c:v>
                </c:pt>
                <c:pt idx="113">
                  <c:v>4.166666666666667</c:v>
                </c:pt>
                <c:pt idx="114">
                  <c:v>4.166666666666667</c:v>
                </c:pt>
                <c:pt idx="115">
                  <c:v>4.166666666666667</c:v>
                </c:pt>
                <c:pt idx="116">
                  <c:v>4.166666666666667</c:v>
                </c:pt>
                <c:pt idx="117">
                  <c:v>4.166666666666667</c:v>
                </c:pt>
                <c:pt idx="118">
                  <c:v>4.166666666666667</c:v>
                </c:pt>
                <c:pt idx="119">
                  <c:v>4.166666666666667</c:v>
                </c:pt>
                <c:pt idx="120">
                  <c:v>4.166666666666667</c:v>
                </c:pt>
                <c:pt idx="121">
                  <c:v>4.166666666666667</c:v>
                </c:pt>
                <c:pt idx="122">
                  <c:v>4.166666666666667</c:v>
                </c:pt>
                <c:pt idx="123">
                  <c:v>4.166666666666667</c:v>
                </c:pt>
                <c:pt idx="124">
                  <c:v>4.166666666666667</c:v>
                </c:pt>
                <c:pt idx="125">
                  <c:v>4.166666666666667</c:v>
                </c:pt>
                <c:pt idx="126">
                  <c:v>4.166666666666667</c:v>
                </c:pt>
                <c:pt idx="127">
                  <c:v>4.166666666666667</c:v>
                </c:pt>
                <c:pt idx="128">
                  <c:v>4.166666666666667</c:v>
                </c:pt>
                <c:pt idx="129">
                  <c:v>4.166666666666667</c:v>
                </c:pt>
                <c:pt idx="130">
                  <c:v>4.166666666666667</c:v>
                </c:pt>
                <c:pt idx="131">
                  <c:v>4.166666666666667</c:v>
                </c:pt>
                <c:pt idx="132">
                  <c:v>4.166666666666667</c:v>
                </c:pt>
                <c:pt idx="133">
                  <c:v>4.166666666666667</c:v>
                </c:pt>
                <c:pt idx="134">
                  <c:v>4.166666666666667</c:v>
                </c:pt>
                <c:pt idx="135">
                  <c:v>4.166666666666667</c:v>
                </c:pt>
                <c:pt idx="136">
                  <c:v>4.166666666666667</c:v>
                </c:pt>
                <c:pt idx="137">
                  <c:v>4.166666666666667</c:v>
                </c:pt>
                <c:pt idx="138">
                  <c:v>4.166666666666667</c:v>
                </c:pt>
                <c:pt idx="139">
                  <c:v>4.166666666666667</c:v>
                </c:pt>
                <c:pt idx="140">
                  <c:v>4.166666666666667</c:v>
                </c:pt>
                <c:pt idx="141">
                  <c:v>4.166666666666667</c:v>
                </c:pt>
                <c:pt idx="142">
                  <c:v>4.166666666666667</c:v>
                </c:pt>
                <c:pt idx="143">
                  <c:v>4.166666666666667</c:v>
                </c:pt>
                <c:pt idx="144">
                  <c:v>4.166666666666667</c:v>
                </c:pt>
                <c:pt idx="145">
                  <c:v>4.166666666666667</c:v>
                </c:pt>
                <c:pt idx="146">
                  <c:v>4.166666666666667</c:v>
                </c:pt>
                <c:pt idx="147">
                  <c:v>4.166666666666667</c:v>
                </c:pt>
                <c:pt idx="148">
                  <c:v>4.166666666666667</c:v>
                </c:pt>
                <c:pt idx="149">
                  <c:v>4.166666666666667</c:v>
                </c:pt>
                <c:pt idx="150">
                  <c:v>4.166666666666667</c:v>
                </c:pt>
                <c:pt idx="151">
                  <c:v>4.166666666666667</c:v>
                </c:pt>
                <c:pt idx="152">
                  <c:v>4.166666666666667</c:v>
                </c:pt>
                <c:pt idx="153">
                  <c:v>4.166666666666667</c:v>
                </c:pt>
                <c:pt idx="154">
                  <c:v>4.166666666666667</c:v>
                </c:pt>
                <c:pt idx="155">
                  <c:v>4.166666666666667</c:v>
                </c:pt>
                <c:pt idx="156">
                  <c:v>4.166666666666667</c:v>
                </c:pt>
                <c:pt idx="157">
                  <c:v>4.166666666666667</c:v>
                </c:pt>
                <c:pt idx="158">
                  <c:v>4.166666666666667</c:v>
                </c:pt>
                <c:pt idx="159">
                  <c:v>4.166666666666667</c:v>
                </c:pt>
                <c:pt idx="160">
                  <c:v>4.166666666666667</c:v>
                </c:pt>
                <c:pt idx="161">
                  <c:v>4.166666666666667</c:v>
                </c:pt>
                <c:pt idx="162">
                  <c:v>4.166666666666667</c:v>
                </c:pt>
                <c:pt idx="163">
                  <c:v>4.166666666666667</c:v>
                </c:pt>
                <c:pt idx="164">
                  <c:v>4.166666666666667</c:v>
                </c:pt>
                <c:pt idx="165">
                  <c:v>4.166666666666667</c:v>
                </c:pt>
                <c:pt idx="166">
                  <c:v>4.166666666666667</c:v>
                </c:pt>
                <c:pt idx="167">
                  <c:v>4.166666666666667</c:v>
                </c:pt>
                <c:pt idx="168">
                  <c:v>4.166666666666667</c:v>
                </c:pt>
                <c:pt idx="169">
                  <c:v>4.166666666666667</c:v>
                </c:pt>
                <c:pt idx="170">
                  <c:v>4.166666666666667</c:v>
                </c:pt>
                <c:pt idx="171">
                  <c:v>4.166666666666667</c:v>
                </c:pt>
                <c:pt idx="172">
                  <c:v>4.166666666666667</c:v>
                </c:pt>
                <c:pt idx="173">
                  <c:v>4.166666666666667</c:v>
                </c:pt>
                <c:pt idx="174">
                  <c:v>4.166666666666667</c:v>
                </c:pt>
                <c:pt idx="175">
                  <c:v>4.166666666666667</c:v>
                </c:pt>
                <c:pt idx="176">
                  <c:v>4.166666666666667</c:v>
                </c:pt>
                <c:pt idx="177">
                  <c:v>4.166666666666667</c:v>
                </c:pt>
                <c:pt idx="178">
                  <c:v>4.166666666666667</c:v>
                </c:pt>
                <c:pt idx="179">
                  <c:v>4.166666666666667</c:v>
                </c:pt>
                <c:pt idx="180">
                  <c:v>4.166666666666667</c:v>
                </c:pt>
                <c:pt idx="181">
                  <c:v>4.166666666666667</c:v>
                </c:pt>
                <c:pt idx="182">
                  <c:v>4.166666666666667</c:v>
                </c:pt>
                <c:pt idx="183">
                  <c:v>4.166666666666667</c:v>
                </c:pt>
                <c:pt idx="184">
                  <c:v>4.166666666666667</c:v>
                </c:pt>
                <c:pt idx="185">
                  <c:v>4.166666666666667</c:v>
                </c:pt>
                <c:pt idx="186">
                  <c:v>4.166666666666667</c:v>
                </c:pt>
                <c:pt idx="187">
                  <c:v>4.166666666666667</c:v>
                </c:pt>
                <c:pt idx="188">
                  <c:v>4.166666666666667</c:v>
                </c:pt>
                <c:pt idx="189">
                  <c:v>4.166666666666667</c:v>
                </c:pt>
                <c:pt idx="190">
                  <c:v>4.166666666666667</c:v>
                </c:pt>
                <c:pt idx="191">
                  <c:v>4.166666666666667</c:v>
                </c:pt>
                <c:pt idx="192">
                  <c:v>4.166666666666667</c:v>
                </c:pt>
                <c:pt idx="193">
                  <c:v>4.166666666666667</c:v>
                </c:pt>
                <c:pt idx="194">
                  <c:v>4.166666666666667</c:v>
                </c:pt>
                <c:pt idx="195">
                  <c:v>4.166666666666667</c:v>
                </c:pt>
                <c:pt idx="196">
                  <c:v>4.166666666666667</c:v>
                </c:pt>
                <c:pt idx="197">
                  <c:v>4.166666666666667</c:v>
                </c:pt>
                <c:pt idx="198">
                  <c:v>4.166666666666667</c:v>
                </c:pt>
                <c:pt idx="199">
                  <c:v>4.166666666666667</c:v>
                </c:pt>
                <c:pt idx="200">
                  <c:v>4.166666666666667</c:v>
                </c:pt>
                <c:pt idx="201">
                  <c:v>4.166666666666667</c:v>
                </c:pt>
                <c:pt idx="202">
                  <c:v>4.166666666666667</c:v>
                </c:pt>
                <c:pt idx="203">
                  <c:v>4.166666666666667</c:v>
                </c:pt>
                <c:pt idx="204">
                  <c:v>4.166666666666667</c:v>
                </c:pt>
                <c:pt idx="205">
                  <c:v>4.166666666666667</c:v>
                </c:pt>
                <c:pt idx="206">
                  <c:v>4.166666666666667</c:v>
                </c:pt>
                <c:pt idx="207">
                  <c:v>4.166666666666667</c:v>
                </c:pt>
                <c:pt idx="208">
                  <c:v>4.166666666666667</c:v>
                </c:pt>
                <c:pt idx="209">
                  <c:v>4.166666666666667</c:v>
                </c:pt>
                <c:pt idx="210">
                  <c:v>4.166666666666667</c:v>
                </c:pt>
                <c:pt idx="211">
                  <c:v>4.166666666666667</c:v>
                </c:pt>
                <c:pt idx="212">
                  <c:v>4.166666666666667</c:v>
                </c:pt>
                <c:pt idx="213">
                  <c:v>4.166666666666667</c:v>
                </c:pt>
                <c:pt idx="214">
                  <c:v>4.166666666666667</c:v>
                </c:pt>
                <c:pt idx="215">
                  <c:v>4.166666666666667</c:v>
                </c:pt>
                <c:pt idx="216">
                  <c:v>4.166666666666667</c:v>
                </c:pt>
                <c:pt idx="217">
                  <c:v>4.166666666666667</c:v>
                </c:pt>
                <c:pt idx="218">
                  <c:v>4.166666666666667</c:v>
                </c:pt>
                <c:pt idx="219">
                  <c:v>4.166666666666667</c:v>
                </c:pt>
                <c:pt idx="220">
                  <c:v>4.166666666666667</c:v>
                </c:pt>
                <c:pt idx="221">
                  <c:v>4.166666666666667</c:v>
                </c:pt>
                <c:pt idx="222">
                  <c:v>4.166666666666667</c:v>
                </c:pt>
                <c:pt idx="223">
                  <c:v>4.166666666666667</c:v>
                </c:pt>
                <c:pt idx="224">
                  <c:v>4.166666666666667</c:v>
                </c:pt>
                <c:pt idx="225">
                  <c:v>4.166666666666667</c:v>
                </c:pt>
                <c:pt idx="226">
                  <c:v>4.166666666666667</c:v>
                </c:pt>
                <c:pt idx="227">
                  <c:v>4.166666666666667</c:v>
                </c:pt>
                <c:pt idx="228">
                  <c:v>4.166666666666667</c:v>
                </c:pt>
                <c:pt idx="229">
                  <c:v>4.166666666666667</c:v>
                </c:pt>
                <c:pt idx="230">
                  <c:v>4.166666666666667</c:v>
                </c:pt>
                <c:pt idx="231">
                  <c:v>4.166666666666667</c:v>
                </c:pt>
                <c:pt idx="232">
                  <c:v>4.166666666666667</c:v>
                </c:pt>
                <c:pt idx="233">
                  <c:v>4.166666666666667</c:v>
                </c:pt>
                <c:pt idx="234">
                  <c:v>4.166666666666667</c:v>
                </c:pt>
                <c:pt idx="235">
                  <c:v>4.166666666666667</c:v>
                </c:pt>
                <c:pt idx="236">
                  <c:v>4.166666666666667</c:v>
                </c:pt>
                <c:pt idx="237">
                  <c:v>4.166666666666667</c:v>
                </c:pt>
                <c:pt idx="238">
                  <c:v>4.166666666666667</c:v>
                </c:pt>
                <c:pt idx="239">
                  <c:v>4.166666666666667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Ecosystem!$D$29</c:f>
              <c:strCache>
                <c:ptCount val="1"/>
                <c:pt idx="0">
                  <c:v>Seasonal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Ecosystem!$D$30:$D$269</c:f>
              <c:numCache>
                <c:formatCode>0.0</c:formatCode>
                <c:ptCount val="240"/>
                <c:pt idx="0">
                  <c:v>8.6</c:v>
                </c:pt>
                <c:pt idx="1">
                  <c:v>6.990000000000002</c:v>
                </c:pt>
                <c:pt idx="2">
                  <c:v>4.875</c:v>
                </c:pt>
                <c:pt idx="3">
                  <c:v>3.25</c:v>
                </c:pt>
                <c:pt idx="4">
                  <c:v>2.1150000000000029</c:v>
                </c:pt>
                <c:pt idx="5">
                  <c:v>1.470000000000002</c:v>
                </c:pt>
                <c:pt idx="6">
                  <c:v>1.3149999999999995</c:v>
                </c:pt>
                <c:pt idx="7">
                  <c:v>1.6500000000000015</c:v>
                </c:pt>
                <c:pt idx="8">
                  <c:v>2.4750000000000023</c:v>
                </c:pt>
                <c:pt idx="9">
                  <c:v>3.7900000000000045</c:v>
                </c:pt>
                <c:pt idx="10">
                  <c:v>5.5949999999999998</c:v>
                </c:pt>
                <c:pt idx="11">
                  <c:v>7.8900000000000023</c:v>
                </c:pt>
                <c:pt idx="12">
                  <c:v>8.6</c:v>
                </c:pt>
                <c:pt idx="13">
                  <c:v>6.990000000000002</c:v>
                </c:pt>
                <c:pt idx="14">
                  <c:v>4.875</c:v>
                </c:pt>
                <c:pt idx="15">
                  <c:v>3.25</c:v>
                </c:pt>
                <c:pt idx="16">
                  <c:v>2.1150000000000029</c:v>
                </c:pt>
                <c:pt idx="17">
                  <c:v>1.470000000000002</c:v>
                </c:pt>
                <c:pt idx="18">
                  <c:v>1.3149999999999995</c:v>
                </c:pt>
                <c:pt idx="19">
                  <c:v>1.6500000000000015</c:v>
                </c:pt>
                <c:pt idx="20">
                  <c:v>2.4750000000000023</c:v>
                </c:pt>
                <c:pt idx="21">
                  <c:v>3.7900000000000045</c:v>
                </c:pt>
                <c:pt idx="22">
                  <c:v>5.5949999999999998</c:v>
                </c:pt>
                <c:pt idx="23">
                  <c:v>7.8900000000000023</c:v>
                </c:pt>
                <c:pt idx="24">
                  <c:v>8.6</c:v>
                </c:pt>
                <c:pt idx="25">
                  <c:v>6.990000000000002</c:v>
                </c:pt>
                <c:pt idx="26">
                  <c:v>4.875</c:v>
                </c:pt>
                <c:pt idx="27">
                  <c:v>3.25</c:v>
                </c:pt>
                <c:pt idx="28">
                  <c:v>2.1150000000000029</c:v>
                </c:pt>
                <c:pt idx="29">
                  <c:v>1.470000000000002</c:v>
                </c:pt>
                <c:pt idx="30">
                  <c:v>1.3149999999999995</c:v>
                </c:pt>
                <c:pt idx="31">
                  <c:v>1.6500000000000015</c:v>
                </c:pt>
                <c:pt idx="32">
                  <c:v>2.4750000000000023</c:v>
                </c:pt>
                <c:pt idx="33">
                  <c:v>3.7900000000000045</c:v>
                </c:pt>
                <c:pt idx="34">
                  <c:v>5.5949999999999998</c:v>
                </c:pt>
                <c:pt idx="35">
                  <c:v>7.8900000000000023</c:v>
                </c:pt>
                <c:pt idx="36">
                  <c:v>8.6</c:v>
                </c:pt>
                <c:pt idx="37">
                  <c:v>6.990000000000002</c:v>
                </c:pt>
                <c:pt idx="38">
                  <c:v>4.875</c:v>
                </c:pt>
                <c:pt idx="39">
                  <c:v>3.25</c:v>
                </c:pt>
                <c:pt idx="40">
                  <c:v>2.1150000000000029</c:v>
                </c:pt>
                <c:pt idx="41">
                  <c:v>1.470000000000002</c:v>
                </c:pt>
                <c:pt idx="42">
                  <c:v>1.3149999999999995</c:v>
                </c:pt>
                <c:pt idx="43">
                  <c:v>1.6500000000000015</c:v>
                </c:pt>
                <c:pt idx="44">
                  <c:v>2.4750000000000023</c:v>
                </c:pt>
                <c:pt idx="45">
                  <c:v>3.7900000000000045</c:v>
                </c:pt>
                <c:pt idx="46">
                  <c:v>5.5949999999999998</c:v>
                </c:pt>
                <c:pt idx="47">
                  <c:v>7.8900000000000023</c:v>
                </c:pt>
                <c:pt idx="48">
                  <c:v>8.6</c:v>
                </c:pt>
                <c:pt idx="49">
                  <c:v>6.990000000000002</c:v>
                </c:pt>
                <c:pt idx="50">
                  <c:v>4.875</c:v>
                </c:pt>
                <c:pt idx="51">
                  <c:v>3.25</c:v>
                </c:pt>
                <c:pt idx="52">
                  <c:v>2.1150000000000029</c:v>
                </c:pt>
                <c:pt idx="53">
                  <c:v>1.470000000000002</c:v>
                </c:pt>
                <c:pt idx="54">
                  <c:v>1.3149999999999995</c:v>
                </c:pt>
                <c:pt idx="55">
                  <c:v>1.6500000000000015</c:v>
                </c:pt>
                <c:pt idx="56">
                  <c:v>2.4750000000000023</c:v>
                </c:pt>
                <c:pt idx="57">
                  <c:v>3.7900000000000045</c:v>
                </c:pt>
                <c:pt idx="58">
                  <c:v>5.5949999999999998</c:v>
                </c:pt>
                <c:pt idx="59">
                  <c:v>7.8900000000000023</c:v>
                </c:pt>
                <c:pt idx="60">
                  <c:v>8.6</c:v>
                </c:pt>
                <c:pt idx="61">
                  <c:v>6.990000000000002</c:v>
                </c:pt>
                <c:pt idx="62">
                  <c:v>4.875</c:v>
                </c:pt>
                <c:pt idx="63">
                  <c:v>3.25</c:v>
                </c:pt>
                <c:pt idx="64">
                  <c:v>2.1150000000000029</c:v>
                </c:pt>
                <c:pt idx="65">
                  <c:v>1.470000000000002</c:v>
                </c:pt>
                <c:pt idx="66">
                  <c:v>1.3149999999999995</c:v>
                </c:pt>
                <c:pt idx="67">
                  <c:v>1.6500000000000015</c:v>
                </c:pt>
                <c:pt idx="68">
                  <c:v>2.4750000000000023</c:v>
                </c:pt>
                <c:pt idx="69">
                  <c:v>3.7900000000000045</c:v>
                </c:pt>
                <c:pt idx="70">
                  <c:v>5.5949999999999998</c:v>
                </c:pt>
                <c:pt idx="71">
                  <c:v>7.8900000000000023</c:v>
                </c:pt>
                <c:pt idx="72">
                  <c:v>8.6</c:v>
                </c:pt>
                <c:pt idx="73">
                  <c:v>6.990000000000002</c:v>
                </c:pt>
                <c:pt idx="74">
                  <c:v>4.875</c:v>
                </c:pt>
                <c:pt idx="75">
                  <c:v>3.25</c:v>
                </c:pt>
                <c:pt idx="76">
                  <c:v>2.1150000000000029</c:v>
                </c:pt>
                <c:pt idx="77">
                  <c:v>1.470000000000002</c:v>
                </c:pt>
                <c:pt idx="78">
                  <c:v>1.3149999999999995</c:v>
                </c:pt>
                <c:pt idx="79">
                  <c:v>1.6500000000000015</c:v>
                </c:pt>
                <c:pt idx="80">
                  <c:v>2.4750000000000023</c:v>
                </c:pt>
                <c:pt idx="81">
                  <c:v>3.7900000000000045</c:v>
                </c:pt>
                <c:pt idx="82">
                  <c:v>5.5949999999999998</c:v>
                </c:pt>
                <c:pt idx="83">
                  <c:v>7.8900000000000023</c:v>
                </c:pt>
                <c:pt idx="84">
                  <c:v>8.6</c:v>
                </c:pt>
                <c:pt idx="85">
                  <c:v>6.990000000000002</c:v>
                </c:pt>
                <c:pt idx="86">
                  <c:v>4.875</c:v>
                </c:pt>
                <c:pt idx="87">
                  <c:v>3.25</c:v>
                </c:pt>
                <c:pt idx="88">
                  <c:v>2.1150000000000029</c:v>
                </c:pt>
                <c:pt idx="89">
                  <c:v>1.470000000000002</c:v>
                </c:pt>
                <c:pt idx="90">
                  <c:v>1.3149999999999995</c:v>
                </c:pt>
                <c:pt idx="91">
                  <c:v>1.6500000000000015</c:v>
                </c:pt>
                <c:pt idx="92">
                  <c:v>2.4750000000000023</c:v>
                </c:pt>
                <c:pt idx="93">
                  <c:v>3.7900000000000045</c:v>
                </c:pt>
                <c:pt idx="94">
                  <c:v>5.5949999999999998</c:v>
                </c:pt>
                <c:pt idx="95">
                  <c:v>7.8900000000000023</c:v>
                </c:pt>
                <c:pt idx="96">
                  <c:v>8.6</c:v>
                </c:pt>
                <c:pt idx="97">
                  <c:v>6.990000000000002</c:v>
                </c:pt>
                <c:pt idx="98">
                  <c:v>4.875</c:v>
                </c:pt>
                <c:pt idx="99">
                  <c:v>3.25</c:v>
                </c:pt>
                <c:pt idx="100">
                  <c:v>2.1150000000000029</c:v>
                </c:pt>
                <c:pt idx="101">
                  <c:v>1.470000000000002</c:v>
                </c:pt>
                <c:pt idx="102">
                  <c:v>1.3149999999999995</c:v>
                </c:pt>
                <c:pt idx="103">
                  <c:v>1.6500000000000015</c:v>
                </c:pt>
                <c:pt idx="104">
                  <c:v>2.4750000000000023</c:v>
                </c:pt>
                <c:pt idx="105">
                  <c:v>3.7900000000000045</c:v>
                </c:pt>
                <c:pt idx="106">
                  <c:v>5.5949999999999998</c:v>
                </c:pt>
                <c:pt idx="107">
                  <c:v>7.8900000000000023</c:v>
                </c:pt>
                <c:pt idx="108">
                  <c:v>8.6</c:v>
                </c:pt>
                <c:pt idx="109">
                  <c:v>6.990000000000002</c:v>
                </c:pt>
                <c:pt idx="110">
                  <c:v>4.875</c:v>
                </c:pt>
                <c:pt idx="111">
                  <c:v>3.25</c:v>
                </c:pt>
                <c:pt idx="112">
                  <c:v>2.1150000000000029</c:v>
                </c:pt>
                <c:pt idx="113">
                  <c:v>1.470000000000002</c:v>
                </c:pt>
                <c:pt idx="114">
                  <c:v>1.3149999999999995</c:v>
                </c:pt>
                <c:pt idx="115">
                  <c:v>1.6500000000000015</c:v>
                </c:pt>
                <c:pt idx="116">
                  <c:v>2.4750000000000023</c:v>
                </c:pt>
                <c:pt idx="117">
                  <c:v>3.7900000000000045</c:v>
                </c:pt>
                <c:pt idx="118">
                  <c:v>5.5949999999999998</c:v>
                </c:pt>
                <c:pt idx="119">
                  <c:v>7.8900000000000023</c:v>
                </c:pt>
                <c:pt idx="120">
                  <c:v>8.6</c:v>
                </c:pt>
                <c:pt idx="121">
                  <c:v>6.990000000000002</c:v>
                </c:pt>
                <c:pt idx="122">
                  <c:v>4.875</c:v>
                </c:pt>
                <c:pt idx="123">
                  <c:v>3.25</c:v>
                </c:pt>
                <c:pt idx="124">
                  <c:v>2.1150000000000029</c:v>
                </c:pt>
                <c:pt idx="125">
                  <c:v>1.470000000000002</c:v>
                </c:pt>
                <c:pt idx="126">
                  <c:v>1.3149999999999995</c:v>
                </c:pt>
                <c:pt idx="127">
                  <c:v>1.6500000000000015</c:v>
                </c:pt>
                <c:pt idx="128">
                  <c:v>2.4750000000000023</c:v>
                </c:pt>
                <c:pt idx="129">
                  <c:v>3.7900000000000045</c:v>
                </c:pt>
                <c:pt idx="130">
                  <c:v>5.5949999999999998</c:v>
                </c:pt>
                <c:pt idx="131">
                  <c:v>7.8900000000000023</c:v>
                </c:pt>
                <c:pt idx="132">
                  <c:v>8.6</c:v>
                </c:pt>
                <c:pt idx="133">
                  <c:v>6.990000000000002</c:v>
                </c:pt>
                <c:pt idx="134">
                  <c:v>4.875</c:v>
                </c:pt>
                <c:pt idx="135">
                  <c:v>3.25</c:v>
                </c:pt>
                <c:pt idx="136">
                  <c:v>2.1150000000000029</c:v>
                </c:pt>
                <c:pt idx="137">
                  <c:v>1.470000000000002</c:v>
                </c:pt>
                <c:pt idx="138">
                  <c:v>1.3149999999999995</c:v>
                </c:pt>
                <c:pt idx="139">
                  <c:v>1.6500000000000015</c:v>
                </c:pt>
                <c:pt idx="140">
                  <c:v>2.4750000000000023</c:v>
                </c:pt>
                <c:pt idx="141">
                  <c:v>3.7900000000000045</c:v>
                </c:pt>
                <c:pt idx="142">
                  <c:v>5.5949999999999998</c:v>
                </c:pt>
                <c:pt idx="143">
                  <c:v>7.8900000000000023</c:v>
                </c:pt>
                <c:pt idx="144">
                  <c:v>8.6</c:v>
                </c:pt>
                <c:pt idx="145">
                  <c:v>6.990000000000002</c:v>
                </c:pt>
                <c:pt idx="146">
                  <c:v>4.875</c:v>
                </c:pt>
                <c:pt idx="147">
                  <c:v>3.25</c:v>
                </c:pt>
                <c:pt idx="148">
                  <c:v>2.1150000000000029</c:v>
                </c:pt>
                <c:pt idx="149">
                  <c:v>1.470000000000002</c:v>
                </c:pt>
                <c:pt idx="150">
                  <c:v>1.3149999999999995</c:v>
                </c:pt>
                <c:pt idx="151">
                  <c:v>1.6500000000000015</c:v>
                </c:pt>
                <c:pt idx="152">
                  <c:v>2.4750000000000023</c:v>
                </c:pt>
                <c:pt idx="153">
                  <c:v>3.7900000000000045</c:v>
                </c:pt>
                <c:pt idx="154">
                  <c:v>5.5949999999999998</c:v>
                </c:pt>
                <c:pt idx="155">
                  <c:v>7.8900000000000023</c:v>
                </c:pt>
                <c:pt idx="156">
                  <c:v>8.6</c:v>
                </c:pt>
                <c:pt idx="157">
                  <c:v>6.990000000000002</c:v>
                </c:pt>
                <c:pt idx="158">
                  <c:v>4.875</c:v>
                </c:pt>
                <c:pt idx="159">
                  <c:v>3.25</c:v>
                </c:pt>
                <c:pt idx="160">
                  <c:v>2.1150000000000029</c:v>
                </c:pt>
                <c:pt idx="161">
                  <c:v>1.470000000000002</c:v>
                </c:pt>
                <c:pt idx="162">
                  <c:v>1.3149999999999995</c:v>
                </c:pt>
                <c:pt idx="163">
                  <c:v>1.6500000000000015</c:v>
                </c:pt>
                <c:pt idx="164">
                  <c:v>2.4750000000000023</c:v>
                </c:pt>
                <c:pt idx="165">
                  <c:v>3.7900000000000045</c:v>
                </c:pt>
                <c:pt idx="166">
                  <c:v>5.5949999999999998</c:v>
                </c:pt>
                <c:pt idx="167">
                  <c:v>7.8900000000000023</c:v>
                </c:pt>
                <c:pt idx="168">
                  <c:v>8.6</c:v>
                </c:pt>
                <c:pt idx="169">
                  <c:v>6.990000000000002</c:v>
                </c:pt>
                <c:pt idx="170">
                  <c:v>4.875</c:v>
                </c:pt>
                <c:pt idx="171">
                  <c:v>3.25</c:v>
                </c:pt>
                <c:pt idx="172">
                  <c:v>2.1150000000000029</c:v>
                </c:pt>
                <c:pt idx="173">
                  <c:v>1.470000000000002</c:v>
                </c:pt>
                <c:pt idx="174">
                  <c:v>1.3149999999999995</c:v>
                </c:pt>
                <c:pt idx="175">
                  <c:v>1.6500000000000015</c:v>
                </c:pt>
                <c:pt idx="176">
                  <c:v>2.4750000000000023</c:v>
                </c:pt>
                <c:pt idx="177">
                  <c:v>3.7900000000000045</c:v>
                </c:pt>
                <c:pt idx="178">
                  <c:v>5.5949999999999998</c:v>
                </c:pt>
                <c:pt idx="179">
                  <c:v>7.8900000000000023</c:v>
                </c:pt>
                <c:pt idx="180">
                  <c:v>8.6</c:v>
                </c:pt>
                <c:pt idx="181">
                  <c:v>6.990000000000002</c:v>
                </c:pt>
                <c:pt idx="182">
                  <c:v>4.875</c:v>
                </c:pt>
                <c:pt idx="183">
                  <c:v>3.25</c:v>
                </c:pt>
                <c:pt idx="184">
                  <c:v>2.1150000000000029</c:v>
                </c:pt>
                <c:pt idx="185">
                  <c:v>1.470000000000002</c:v>
                </c:pt>
                <c:pt idx="186">
                  <c:v>1.3149999999999995</c:v>
                </c:pt>
                <c:pt idx="187">
                  <c:v>1.6500000000000015</c:v>
                </c:pt>
                <c:pt idx="188">
                  <c:v>2.4750000000000023</c:v>
                </c:pt>
                <c:pt idx="189">
                  <c:v>3.7900000000000045</c:v>
                </c:pt>
                <c:pt idx="190">
                  <c:v>5.5949999999999998</c:v>
                </c:pt>
                <c:pt idx="191">
                  <c:v>7.8900000000000023</c:v>
                </c:pt>
                <c:pt idx="192">
                  <c:v>8.6</c:v>
                </c:pt>
                <c:pt idx="193">
                  <c:v>6.990000000000002</c:v>
                </c:pt>
                <c:pt idx="194">
                  <c:v>4.875</c:v>
                </c:pt>
                <c:pt idx="195">
                  <c:v>3.25</c:v>
                </c:pt>
                <c:pt idx="196">
                  <c:v>2.1150000000000029</c:v>
                </c:pt>
                <c:pt idx="197">
                  <c:v>1.470000000000002</c:v>
                </c:pt>
                <c:pt idx="198">
                  <c:v>1.3149999999999995</c:v>
                </c:pt>
                <c:pt idx="199">
                  <c:v>1.6500000000000015</c:v>
                </c:pt>
                <c:pt idx="200">
                  <c:v>2.4750000000000023</c:v>
                </c:pt>
                <c:pt idx="201">
                  <c:v>3.7900000000000045</c:v>
                </c:pt>
                <c:pt idx="202">
                  <c:v>5.5949999999999998</c:v>
                </c:pt>
                <c:pt idx="203">
                  <c:v>7.8900000000000023</c:v>
                </c:pt>
                <c:pt idx="204">
                  <c:v>8.6</c:v>
                </c:pt>
                <c:pt idx="205">
                  <c:v>6.990000000000002</c:v>
                </c:pt>
                <c:pt idx="206">
                  <c:v>4.875</c:v>
                </c:pt>
                <c:pt idx="207">
                  <c:v>3.25</c:v>
                </c:pt>
                <c:pt idx="208">
                  <c:v>2.1150000000000029</c:v>
                </c:pt>
                <c:pt idx="209">
                  <c:v>1.470000000000002</c:v>
                </c:pt>
                <c:pt idx="210">
                  <c:v>1.3149999999999995</c:v>
                </c:pt>
                <c:pt idx="211">
                  <c:v>1.6500000000000015</c:v>
                </c:pt>
                <c:pt idx="212">
                  <c:v>2.4750000000000023</c:v>
                </c:pt>
                <c:pt idx="213">
                  <c:v>3.7900000000000045</c:v>
                </c:pt>
                <c:pt idx="214">
                  <c:v>5.5949999999999998</c:v>
                </c:pt>
                <c:pt idx="215">
                  <c:v>7.8900000000000023</c:v>
                </c:pt>
                <c:pt idx="216">
                  <c:v>8.6</c:v>
                </c:pt>
                <c:pt idx="217">
                  <c:v>6.990000000000002</c:v>
                </c:pt>
                <c:pt idx="218">
                  <c:v>4.875</c:v>
                </c:pt>
                <c:pt idx="219">
                  <c:v>3.25</c:v>
                </c:pt>
                <c:pt idx="220">
                  <c:v>2.1150000000000029</c:v>
                </c:pt>
                <c:pt idx="221">
                  <c:v>1.470000000000002</c:v>
                </c:pt>
                <c:pt idx="222">
                  <c:v>1.3149999999999995</c:v>
                </c:pt>
                <c:pt idx="223">
                  <c:v>1.6500000000000015</c:v>
                </c:pt>
                <c:pt idx="224">
                  <c:v>2.4750000000000023</c:v>
                </c:pt>
                <c:pt idx="225">
                  <c:v>3.7900000000000045</c:v>
                </c:pt>
                <c:pt idx="226">
                  <c:v>5.5949999999999998</c:v>
                </c:pt>
                <c:pt idx="227">
                  <c:v>7.8900000000000023</c:v>
                </c:pt>
                <c:pt idx="228">
                  <c:v>8.6</c:v>
                </c:pt>
                <c:pt idx="229">
                  <c:v>6.990000000000002</c:v>
                </c:pt>
                <c:pt idx="230">
                  <c:v>4.875</c:v>
                </c:pt>
                <c:pt idx="231">
                  <c:v>3.25</c:v>
                </c:pt>
                <c:pt idx="232">
                  <c:v>2.1150000000000029</c:v>
                </c:pt>
                <c:pt idx="233">
                  <c:v>1.470000000000002</c:v>
                </c:pt>
                <c:pt idx="234">
                  <c:v>1.3149999999999995</c:v>
                </c:pt>
                <c:pt idx="235">
                  <c:v>1.6500000000000015</c:v>
                </c:pt>
                <c:pt idx="236">
                  <c:v>2.4750000000000023</c:v>
                </c:pt>
                <c:pt idx="237">
                  <c:v>3.7900000000000045</c:v>
                </c:pt>
                <c:pt idx="238">
                  <c:v>5.5949999999999998</c:v>
                </c:pt>
                <c:pt idx="239">
                  <c:v>7.8900000000000023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Ecosystem!$E$29</c:f>
              <c:strCache>
                <c:ptCount val="1"/>
                <c:pt idx="0">
                  <c:v>Seas+annual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Ecosystem!$E$30:$E$269</c:f>
              <c:numCache>
                <c:formatCode>0.0</c:formatCode>
                <c:ptCount val="240"/>
                <c:pt idx="0">
                  <c:v>11.880422734690077</c:v>
                </c:pt>
                <c:pt idx="1">
                  <c:v>9.656297083195776</c:v>
                </c:pt>
                <c:pt idx="2">
                  <c:v>6.734541957164434</c:v>
                </c:pt>
                <c:pt idx="3">
                  <c:v>4.4896946381096221</c:v>
                </c:pt>
                <c:pt idx="4">
                  <c:v>2.9217551260313428</c:v>
                </c:pt>
                <c:pt idx="5">
                  <c:v>2.0307234209295859</c:v>
                </c:pt>
                <c:pt idx="6">
                  <c:v>1.8165995228043543</c:v>
                </c:pt>
                <c:pt idx="7">
                  <c:v>2.2793834316556567</c:v>
                </c:pt>
                <c:pt idx="8">
                  <c:v>3.4190751474834848</c:v>
                </c:pt>
                <c:pt idx="9">
                  <c:v>5.2356746702878425</c:v>
                </c:pt>
                <c:pt idx="10">
                  <c:v>7.729182000068719</c:v>
                </c:pt>
                <c:pt idx="11">
                  <c:v>10.899597136826133</c:v>
                </c:pt>
                <c:pt idx="12">
                  <c:v>3.3996607349059413</c:v>
                </c:pt>
                <c:pt idx="13">
                  <c:v>2.7632126205805276</c:v>
                </c:pt>
                <c:pt idx="14">
                  <c:v>1.9271332654263331</c:v>
                </c:pt>
                <c:pt idx="15">
                  <c:v>1.2847555102842221</c:v>
                </c:pt>
                <c:pt idx="16">
                  <c:v>0.83607935515419496</c:v>
                </c:pt>
                <c:pt idx="17">
                  <c:v>0.58110480003624898</c:v>
                </c:pt>
                <c:pt idx="18">
                  <c:v>0.51983184493038503</c:v>
                </c:pt>
                <c:pt idx="19">
                  <c:v>0.65226048983660567</c:v>
                </c:pt>
                <c:pt idx="20">
                  <c:v>0.97839073475490856</c:v>
                </c:pt>
                <c:pt idx="21">
                  <c:v>1.4982225796852946</c:v>
                </c:pt>
                <c:pt idx="22">
                  <c:v>2.211756024627761</c:v>
                </c:pt>
                <c:pt idx="23">
                  <c:v>3.1189910695823126</c:v>
                </c:pt>
                <c:pt idx="24">
                  <c:v>19.608000000000001</c:v>
                </c:pt>
                <c:pt idx="25">
                  <c:v>15.937200000000006</c:v>
                </c:pt>
                <c:pt idx="26">
                  <c:v>11.115000000000002</c:v>
                </c:pt>
                <c:pt idx="27">
                  <c:v>7.410000000000001</c:v>
                </c:pt>
                <c:pt idx="28">
                  <c:v>4.8222000000000067</c:v>
                </c:pt>
                <c:pt idx="29">
                  <c:v>3.3516000000000048</c:v>
                </c:pt>
                <c:pt idx="30">
                  <c:v>2.9981999999999993</c:v>
                </c:pt>
                <c:pt idx="31">
                  <c:v>3.7620000000000036</c:v>
                </c:pt>
                <c:pt idx="32">
                  <c:v>5.643000000000006</c:v>
                </c:pt>
                <c:pt idx="33">
                  <c:v>8.641200000000012</c:v>
                </c:pt>
                <c:pt idx="34">
                  <c:v>12.756600000000001</c:v>
                </c:pt>
                <c:pt idx="35">
                  <c:v>17.989200000000007</c:v>
                </c:pt>
                <c:pt idx="36">
                  <c:v>6.2053439010665681</c:v>
                </c:pt>
                <c:pt idx="37">
                  <c:v>5.0436457986575958</c:v>
                </c:pt>
                <c:pt idx="38">
                  <c:v>3.5175641299650602</c:v>
                </c:pt>
                <c:pt idx="39">
                  <c:v>2.3450427533100404</c:v>
                </c:pt>
                <c:pt idx="40">
                  <c:v>1.526081668692536</c:v>
                </c:pt>
                <c:pt idx="41">
                  <c:v>1.0606808761125426</c:v>
                </c:pt>
                <c:pt idx="42">
                  <c:v>0.94884037557006207</c:v>
                </c:pt>
                <c:pt idx="43">
                  <c:v>1.1905601670650985</c:v>
                </c:pt>
                <c:pt idx="44">
                  <c:v>1.7858402505976476</c:v>
                </c:pt>
                <c:pt idx="45">
                  <c:v>2.7346806261677115</c:v>
                </c:pt>
                <c:pt idx="46">
                  <c:v>4.0370812937752847</c:v>
                </c:pt>
                <c:pt idx="47">
                  <c:v>5.6930422534203764</c:v>
                </c:pt>
                <c:pt idx="48">
                  <c:v>5.2005203144120626</c:v>
                </c:pt>
                <c:pt idx="49">
                  <c:v>4.2269345346209688</c:v>
                </c:pt>
                <c:pt idx="50">
                  <c:v>2.9479693642742797</c:v>
                </c:pt>
                <c:pt idx="51">
                  <c:v>1.9653129095161865</c:v>
                </c:pt>
                <c:pt idx="52">
                  <c:v>1.2789651703466893</c:v>
                </c:pt>
                <c:pt idx="53">
                  <c:v>0.88892614676578396</c:v>
                </c:pt>
                <c:pt idx="54">
                  <c:v>0.79519583877347211</c:v>
                </c:pt>
                <c:pt idx="55">
                  <c:v>0.99777424636975709</c:v>
                </c:pt>
                <c:pt idx="56">
                  <c:v>1.4966613695546358</c:v>
                </c:pt>
                <c:pt idx="57">
                  <c:v>2.2918572083281092</c:v>
                </c:pt>
                <c:pt idx="58">
                  <c:v>3.3833617626901731</c:v>
                </c:pt>
                <c:pt idx="59">
                  <c:v>4.7711750326408353</c:v>
                </c:pt>
                <c:pt idx="60">
                  <c:v>8.2919526139763633</c:v>
                </c:pt>
                <c:pt idx="61">
                  <c:v>6.7396219501970691</c:v>
                </c:pt>
                <c:pt idx="62">
                  <c:v>4.7003801154807876</c:v>
                </c:pt>
                <c:pt idx="63">
                  <c:v>3.1335867436538583</c:v>
                </c:pt>
                <c:pt idx="64">
                  <c:v>2.0392418347162828</c:v>
                </c:pt>
                <c:pt idx="65">
                  <c:v>1.4173453886680547</c:v>
                </c:pt>
                <c:pt idx="66">
                  <c:v>1.2678974055091761</c:v>
                </c:pt>
                <c:pt idx="67">
                  <c:v>1.5908978852396525</c:v>
                </c:pt>
                <c:pt idx="68">
                  <c:v>2.3863468278594788</c:v>
                </c:pt>
                <c:pt idx="69">
                  <c:v>3.6542442333686576</c:v>
                </c:pt>
                <c:pt idx="70">
                  <c:v>5.3945901017671805</c:v>
                </c:pt>
                <c:pt idx="71">
                  <c:v>7.6073844330550608</c:v>
                </c:pt>
                <c:pt idx="72">
                  <c:v>10.307876163319426</c:v>
                </c:pt>
                <c:pt idx="73">
                  <c:v>8.3781458583259081</c:v>
                </c:pt>
                <c:pt idx="74">
                  <c:v>5.8431274763002561</c:v>
                </c:pt>
                <c:pt idx="75">
                  <c:v>3.8954183175335042</c:v>
                </c:pt>
                <c:pt idx="76">
                  <c:v>2.5350183820256533</c:v>
                </c:pt>
                <c:pt idx="77">
                  <c:v>1.761927669776695</c:v>
                </c:pt>
                <c:pt idx="78">
                  <c:v>1.5761461807866326</c:v>
                </c:pt>
                <c:pt idx="79">
                  <c:v>1.9776739150554732</c:v>
                </c:pt>
                <c:pt idx="80">
                  <c:v>2.9665108725832097</c:v>
                </c:pt>
                <c:pt idx="81">
                  <c:v>4.5426570533698456</c:v>
                </c:pt>
                <c:pt idx="82">
                  <c:v>6.7061124574153705</c:v>
                </c:pt>
                <c:pt idx="83">
                  <c:v>9.4568770847198014</c:v>
                </c:pt>
                <c:pt idx="84">
                  <c:v>11.642922943305223</c:v>
                </c:pt>
                <c:pt idx="85">
                  <c:v>9.4632594620585504</c:v>
                </c:pt>
                <c:pt idx="86">
                  <c:v>6.5999127149549963</c:v>
                </c:pt>
                <c:pt idx="87">
                  <c:v>4.399941809969997</c:v>
                </c:pt>
                <c:pt idx="88">
                  <c:v>2.8633467471035559</c:v>
                </c:pt>
                <c:pt idx="89">
                  <c:v>1.990127526355663</c:v>
                </c:pt>
                <c:pt idx="90">
                  <c:v>1.7802841477263214</c:v>
                </c:pt>
                <c:pt idx="91">
                  <c:v>2.2338166112155391</c:v>
                </c:pt>
                <c:pt idx="92">
                  <c:v>3.3507249168233089</c:v>
                </c:pt>
                <c:pt idx="93">
                  <c:v>5.1310090645496338</c:v>
                </c:pt>
                <c:pt idx="94">
                  <c:v>7.5746690543945032</c:v>
                </c:pt>
                <c:pt idx="95">
                  <c:v>10.681704886357934</c:v>
                </c:pt>
                <c:pt idx="96">
                  <c:v>6.7521439982722624</c:v>
                </c:pt>
                <c:pt idx="97">
                  <c:v>5.4880798311538523</c:v>
                </c:pt>
                <c:pt idx="98">
                  <c:v>3.8275234873927073</c:v>
                </c:pt>
                <c:pt idx="99">
                  <c:v>2.5516823249284712</c:v>
                </c:pt>
                <c:pt idx="100">
                  <c:v>1.6605563437611459</c:v>
                </c:pt>
                <c:pt idx="101">
                  <c:v>1.1541455438907255</c:v>
                </c:pt>
                <c:pt idx="102">
                  <c:v>1.0324499253172119</c:v>
                </c:pt>
                <c:pt idx="103">
                  <c:v>1.2954694880406097</c:v>
                </c:pt>
                <c:pt idx="104">
                  <c:v>1.9432042320609146</c:v>
                </c:pt>
                <c:pt idx="105">
                  <c:v>2.9756541573781288</c:v>
                </c:pt>
                <c:pt idx="106">
                  <c:v>4.3928192639922452</c:v>
                </c:pt>
                <c:pt idx="107">
                  <c:v>6.1946995519032759</c:v>
                </c:pt>
                <c:pt idx="108">
                  <c:v>1.0452727451913124</c:v>
                </c:pt>
                <c:pt idx="109">
                  <c:v>0.84958796382410184</c:v>
                </c:pt>
                <c:pt idx="110">
                  <c:v>0.59252379451251724</c:v>
                </c:pt>
                <c:pt idx="111">
                  <c:v>0.39501586300834485</c:v>
                </c:pt>
                <c:pt idx="112">
                  <c:v>0.25706416931158477</c:v>
                </c:pt>
                <c:pt idx="113">
                  <c:v>0.1786687134222362</c:v>
                </c:pt>
                <c:pt idx="114">
                  <c:v>0.15982949534029947</c:v>
                </c:pt>
                <c:pt idx="115">
                  <c:v>0.20054651506577525</c:v>
                </c:pt>
                <c:pt idx="116">
                  <c:v>0.30081977259866288</c:v>
                </c:pt>
                <c:pt idx="117">
                  <c:v>0.46064926793896266</c:v>
                </c:pt>
                <c:pt idx="118">
                  <c:v>0.68003500108667359</c:v>
                </c:pt>
                <c:pt idx="119">
                  <c:v>0.95897697204179744</c:v>
                </c:pt>
                <c:pt idx="120">
                  <c:v>12.92405084367495</c:v>
                </c:pt>
                <c:pt idx="121">
                  <c:v>10.504548302010225</c:v>
                </c:pt>
                <c:pt idx="122">
                  <c:v>7.326133472432022</c:v>
                </c:pt>
                <c:pt idx="123">
                  <c:v>4.884088981621348</c:v>
                </c:pt>
                <c:pt idx="124">
                  <c:v>3.1784148295782044</c:v>
                </c:pt>
                <c:pt idx="125">
                  <c:v>2.209111016302582</c:v>
                </c:pt>
                <c:pt idx="126">
                  <c:v>1.9761775417944831</c:v>
                </c:pt>
                <c:pt idx="127">
                  <c:v>2.4796144060539174</c:v>
                </c:pt>
                <c:pt idx="128">
                  <c:v>3.719421609080876</c:v>
                </c:pt>
                <c:pt idx="129">
                  <c:v>5.6955991508753634</c:v>
                </c:pt>
                <c:pt idx="130">
                  <c:v>8.4081470314373661</c:v>
                </c:pt>
                <c:pt idx="131">
                  <c:v>11.857065250766906</c:v>
                </c:pt>
                <c:pt idx="132">
                  <c:v>9.5552064770969736</c:v>
                </c:pt>
                <c:pt idx="133">
                  <c:v>7.7663829389427752</c:v>
                </c:pt>
                <c:pt idx="134">
                  <c:v>5.416468787889273</c:v>
                </c:pt>
                <c:pt idx="135">
                  <c:v>3.610979191926182</c:v>
                </c:pt>
                <c:pt idx="136">
                  <c:v>2.3499141510535031</c:v>
                </c:pt>
                <c:pt idx="137">
                  <c:v>1.6332736652712292</c:v>
                </c:pt>
                <c:pt idx="138">
                  <c:v>1.4610577345793623</c:v>
                </c:pt>
                <c:pt idx="139">
                  <c:v>1.8332663589779095</c:v>
                </c:pt>
                <c:pt idx="140">
                  <c:v>2.7498995384668645</c:v>
                </c:pt>
                <c:pt idx="141">
                  <c:v>4.2109572730462297</c:v>
                </c:pt>
                <c:pt idx="142">
                  <c:v>6.2164395627159967</c:v>
                </c:pt>
                <c:pt idx="143">
                  <c:v>8.7663464074761794</c:v>
                </c:pt>
                <c:pt idx="144">
                  <c:v>0.8779397671061735</c:v>
                </c:pt>
                <c:pt idx="145">
                  <c:v>0.71358127582234365</c:v>
                </c:pt>
                <c:pt idx="146">
                  <c:v>0.49766934472588326</c:v>
                </c:pt>
                <c:pt idx="147">
                  <c:v>0.33177956315058887</c:v>
                </c:pt>
                <c:pt idx="148">
                  <c:v>0.21591193109646042</c:v>
                </c:pt>
                <c:pt idx="149">
                  <c:v>0.15006644856349732</c:v>
                </c:pt>
                <c:pt idx="150">
                  <c:v>0.13424311555169974</c:v>
                </c:pt>
                <c:pt idx="151">
                  <c:v>0.16844193206106833</c:v>
                </c:pt>
                <c:pt idx="152">
                  <c:v>0.25266289809160253</c:v>
                </c:pt>
                <c:pt idx="153">
                  <c:v>0.38690601364330252</c:v>
                </c:pt>
                <c:pt idx="154">
                  <c:v>0.57117127871616757</c:v>
                </c:pt>
                <c:pt idx="155">
                  <c:v>0.80545869331019904</c:v>
                </c:pt>
                <c:pt idx="156">
                  <c:v>5.3401867679003479</c:v>
                </c:pt>
                <c:pt idx="157">
                  <c:v>4.3404541287934242</c:v>
                </c:pt>
                <c:pt idx="158">
                  <c:v>3.0271407550597904</c:v>
                </c:pt>
                <c:pt idx="159">
                  <c:v>2.0180938367065271</c:v>
                </c:pt>
                <c:pt idx="160">
                  <c:v>1.313313373733634</c:v>
                </c:pt>
                <c:pt idx="161">
                  <c:v>0.91279936614110724</c:v>
                </c:pt>
                <c:pt idx="162">
                  <c:v>0.81655181392894827</c:v>
                </c:pt>
                <c:pt idx="163">
                  <c:v>1.0245707170971607</c:v>
                </c:pt>
                <c:pt idx="164">
                  <c:v>1.5368560756457412</c:v>
                </c:pt>
                <c:pt idx="165">
                  <c:v>2.353407889574691</c:v>
                </c:pt>
                <c:pt idx="166">
                  <c:v>3.4742261588840053</c:v>
                </c:pt>
                <c:pt idx="167">
                  <c:v>4.8993108835736932</c:v>
                </c:pt>
                <c:pt idx="168">
                  <c:v>13.7359780283143</c:v>
                </c:pt>
                <c:pt idx="169">
                  <c:v>11.164475164874069</c:v>
                </c:pt>
                <c:pt idx="170">
                  <c:v>7.7863828939572342</c:v>
                </c:pt>
                <c:pt idx="171">
                  <c:v>5.1909219293048228</c:v>
                </c:pt>
                <c:pt idx="172">
                  <c:v>3.3780922709168357</c:v>
                </c:pt>
                <c:pt idx="173">
                  <c:v>2.3478939187932615</c:v>
                </c:pt>
                <c:pt idx="174">
                  <c:v>2.1003268729341045</c:v>
                </c:pt>
                <c:pt idx="175">
                  <c:v>2.635391133339374</c:v>
                </c:pt>
                <c:pt idx="176">
                  <c:v>3.9530867000090613</c:v>
                </c:pt>
                <c:pt idx="177">
                  <c:v>6.0534135729431702</c:v>
                </c:pt>
                <c:pt idx="178">
                  <c:v>8.936371752141687</c:v>
                </c:pt>
                <c:pt idx="179">
                  <c:v>12.601961237604636</c:v>
                </c:pt>
                <c:pt idx="180">
                  <c:v>11.596880177810366</c:v>
                </c:pt>
                <c:pt idx="181">
                  <c:v>9.4258363305691262</c:v>
                </c:pt>
                <c:pt idx="182">
                  <c:v>6.5738128914913414</c:v>
                </c:pt>
                <c:pt idx="183">
                  <c:v>4.3825419276608946</c:v>
                </c:pt>
                <c:pt idx="184">
                  <c:v>2.8520234390777861</c:v>
                </c:pt>
                <c:pt idx="185">
                  <c:v>1.9822574257420071</c:v>
                </c:pt>
                <c:pt idx="186">
                  <c:v>1.7732438876535612</c:v>
                </c:pt>
                <c:pt idx="187">
                  <c:v>2.2249828248124559</c:v>
                </c:pt>
                <c:pt idx="188">
                  <c:v>3.3374742372186841</c:v>
                </c:pt>
                <c:pt idx="189">
                  <c:v>5.1107181248722489</c:v>
                </c:pt>
                <c:pt idx="190">
                  <c:v>7.5447144877731391</c:v>
                </c:pt>
                <c:pt idx="191">
                  <c:v>10.639463325921374</c:v>
                </c:pt>
                <c:pt idx="192">
                  <c:v>2.3728536651028116</c:v>
                </c:pt>
                <c:pt idx="193">
                  <c:v>1.9286333859382163</c:v>
                </c:pt>
                <c:pt idx="194">
                  <c:v>1.3450769322530474</c:v>
                </c:pt>
                <c:pt idx="195">
                  <c:v>0.89671795483536498</c:v>
                </c:pt>
                <c:pt idx="196">
                  <c:v>0.58355645368516906</c:v>
                </c:pt>
                <c:pt idx="197">
                  <c:v>0.40559242880245794</c:v>
                </c:pt>
                <c:pt idx="198">
                  <c:v>0.36282588018723216</c:v>
                </c:pt>
                <c:pt idx="199">
                  <c:v>0.4552568078394934</c:v>
                </c:pt>
                <c:pt idx="200">
                  <c:v>0.68288521175924011</c:v>
                </c:pt>
                <c:pt idx="201">
                  <c:v>1.0457110919464729</c:v>
                </c:pt>
                <c:pt idx="202">
                  <c:v>1.5437344484011897</c:v>
                </c:pt>
                <c:pt idx="203">
                  <c:v>2.1769552811233943</c:v>
                </c:pt>
                <c:pt idx="204">
                  <c:v>4.6140075953308797</c:v>
                </c:pt>
                <c:pt idx="205">
                  <c:v>3.7502224524840533</c:v>
                </c:pt>
                <c:pt idx="206">
                  <c:v>2.6154984915393067</c:v>
                </c:pt>
                <c:pt idx="207">
                  <c:v>1.7436656610262045</c:v>
                </c:pt>
                <c:pt idx="208">
                  <c:v>1.1347239609447468</c:v>
                </c:pt>
                <c:pt idx="209">
                  <c:v>0.78867339129493041</c:v>
                </c:pt>
                <c:pt idx="210">
                  <c:v>0.70551395207675627</c:v>
                </c:pt>
                <c:pt idx="211">
                  <c:v>0.8852456432902277</c:v>
                </c:pt>
                <c:pt idx="212">
                  <c:v>1.3278684649353416</c:v>
                </c:pt>
                <c:pt idx="213">
                  <c:v>2.0333824170120991</c:v>
                </c:pt>
                <c:pt idx="214">
                  <c:v>3.0017874995204963</c:v>
                </c:pt>
                <c:pt idx="215">
                  <c:v>4.2330837124605409</c:v>
                </c:pt>
                <c:pt idx="216">
                  <c:v>10.679859101845059</c:v>
                </c:pt>
                <c:pt idx="217">
                  <c:v>8.680490130453137</c:v>
                </c:pt>
                <c:pt idx="218">
                  <c:v>6.0539898978482167</c:v>
                </c:pt>
                <c:pt idx="219">
                  <c:v>4.0359932652321442</c:v>
                </c:pt>
                <c:pt idx="220">
                  <c:v>2.626500232604922</c:v>
                </c:pt>
                <c:pt idx="221">
                  <c:v>1.8255107999665416</c:v>
                </c:pt>
                <c:pt idx="222">
                  <c:v>1.6330249673170054</c:v>
                </c:pt>
                <c:pt idx="223">
                  <c:v>2.0490427346563211</c:v>
                </c:pt>
                <c:pt idx="224">
                  <c:v>3.0735641019844819</c:v>
                </c:pt>
                <c:pt idx="225">
                  <c:v>4.7065890693014909</c:v>
                </c:pt>
                <c:pt idx="226">
                  <c:v>6.9481176366073374</c:v>
                </c:pt>
                <c:pt idx="227">
                  <c:v>9.7981498039020387</c:v>
                </c:pt>
                <c:pt idx="228">
                  <c:v>16.025168429610265</c:v>
                </c:pt>
                <c:pt idx="229">
                  <c:v>13.025107828252999</c:v>
                </c:pt>
                <c:pt idx="230">
                  <c:v>9.0840344295755866</c:v>
                </c:pt>
                <c:pt idx="231">
                  <c:v>6.0560229530503911</c:v>
                </c:pt>
                <c:pt idx="232">
                  <c:v>3.9410733986774136</c:v>
                </c:pt>
                <c:pt idx="233">
                  <c:v>2.7391857664566421</c:v>
                </c:pt>
                <c:pt idx="234">
                  <c:v>2.4503600563880803</c:v>
                </c:pt>
                <c:pt idx="235">
                  <c:v>3.0745962684717396</c:v>
                </c:pt>
                <c:pt idx="236">
                  <c:v>4.6118944027076099</c:v>
                </c:pt>
                <c:pt idx="237">
                  <c:v>7.062254459095695</c:v>
                </c:pt>
                <c:pt idx="238">
                  <c:v>10.42567643763598</c:v>
                </c:pt>
                <c:pt idx="239">
                  <c:v>14.702160338328493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16752"/>
        <c:axId val="404317144"/>
      </c:lineChart>
      <c:catAx>
        <c:axId val="40431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4400083989501307"/>
              <c:y val="0.86730056847159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431714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4043171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water flow</a:t>
                </a:r>
              </a:p>
            </c:rich>
          </c:tx>
          <c:layout>
            <c:manualLayout>
              <c:xMode val="edge"/>
              <c:yMode val="edge"/>
              <c:x val="6.4000000000000001E-2"/>
              <c:y val="0.393365924046224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431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200125984251961"/>
          <c:y val="0.41232327001778801"/>
          <c:w val="0.96800167979002616"/>
          <c:h val="0.573461208344217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Primary production</a:t>
            </a:r>
          </a:p>
        </c:rich>
      </c:tx>
      <c:layout>
        <c:manualLayout>
          <c:xMode val="edge"/>
          <c:yMode val="edge"/>
          <c:x val="0.37585469242312819"/>
          <c:y val="4.1152263374485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38717631866"/>
          <c:y val="0.22633835816276912"/>
          <c:w val="0.50797323014533891"/>
          <c:h val="0.49382914508240533"/>
        </c:manualLayout>
      </c:layout>
      <c:lineChart>
        <c:grouping val="standard"/>
        <c:varyColors val="0"/>
        <c:ser>
          <c:idx val="1"/>
          <c:order val="0"/>
          <c:tx>
            <c:strRef>
              <c:f>Ecosystem!$I$29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Ecosystem!$I$30:$I$269</c:f>
              <c:numCache>
                <c:formatCode>0</c:formatCode>
                <c:ptCount val="240"/>
                <c:pt idx="0" formatCode="General">
                  <c:v>500</c:v>
                </c:pt>
                <c:pt idx="1">
                  <c:v>367.50099999999998</c:v>
                </c:pt>
                <c:pt idx="2">
                  <c:v>168.89628446442765</c:v>
                </c:pt>
                <c:pt idx="3">
                  <c:v>57.386629677473479</c:v>
                </c:pt>
                <c:pt idx="4">
                  <c:v>73.900115729672137</c:v>
                </c:pt>
                <c:pt idx="5">
                  <c:v>141.28820410110777</c:v>
                </c:pt>
                <c:pt idx="6">
                  <c:v>293.60303661258268</c:v>
                </c:pt>
                <c:pt idx="7">
                  <c:v>542.69675642200582</c:v>
                </c:pt>
                <c:pt idx="8">
                  <c:v>651.77011997748434</c:v>
                </c:pt>
                <c:pt idx="9">
                  <c:v>421.6938811506601</c:v>
                </c:pt>
                <c:pt idx="10">
                  <c:v>280.82090976481163</c:v>
                </c:pt>
                <c:pt idx="11">
                  <c:v>170.6536660164289</c:v>
                </c:pt>
                <c:pt idx="12">
                  <c:v>126.01290775047701</c:v>
                </c:pt>
                <c:pt idx="13">
                  <c:v>128.72326016309057</c:v>
                </c:pt>
                <c:pt idx="14">
                  <c:v>164.06047099390642</c:v>
                </c:pt>
                <c:pt idx="15">
                  <c:v>226.15731609028393</c:v>
                </c:pt>
                <c:pt idx="16">
                  <c:v>292.68168108263018</c:v>
                </c:pt>
                <c:pt idx="17">
                  <c:v>304.99014639078246</c:v>
                </c:pt>
                <c:pt idx="18">
                  <c:v>227.35205479481866</c:v>
                </c:pt>
                <c:pt idx="19">
                  <c:v>133.42733978297829</c:v>
                </c:pt>
                <c:pt idx="20">
                  <c:v>91.69533439730634</c:v>
                </c:pt>
                <c:pt idx="21">
                  <c:v>91.984248795413578</c:v>
                </c:pt>
                <c:pt idx="22">
                  <c:v>120.94540597741198</c:v>
                </c:pt>
                <c:pt idx="23">
                  <c:v>179.29249365956389</c:v>
                </c:pt>
                <c:pt idx="24">
                  <c:v>260.27104601109403</c:v>
                </c:pt>
                <c:pt idx="25">
                  <c:v>312.95933764575068</c:v>
                </c:pt>
                <c:pt idx="26">
                  <c:v>252.99404228240797</c:v>
                </c:pt>
                <c:pt idx="27">
                  <c:v>125.0568716736186</c:v>
                </c:pt>
                <c:pt idx="28">
                  <c:v>61.914667918932594</c:v>
                </c:pt>
                <c:pt idx="29">
                  <c:v>53.866909692572307</c:v>
                </c:pt>
                <c:pt idx="30">
                  <c:v>71.016726897418522</c:v>
                </c:pt>
                <c:pt idx="31">
                  <c:v>115.26988429841569</c:v>
                </c:pt>
                <c:pt idx="32">
                  <c:v>199.34284677500349</c:v>
                </c:pt>
                <c:pt idx="33">
                  <c:v>316.78615742390554</c:v>
                </c:pt>
                <c:pt idx="34">
                  <c:v>368.92320149863497</c:v>
                </c:pt>
                <c:pt idx="35">
                  <c:v>217.92407422503211</c:v>
                </c:pt>
                <c:pt idx="36">
                  <c:v>65.746945731384159</c:v>
                </c:pt>
                <c:pt idx="37">
                  <c:v>25.606351298861394</c:v>
                </c:pt>
                <c:pt idx="38">
                  <c:v>25.402368670978014</c:v>
                </c:pt>
                <c:pt idx="39">
                  <c:v>39.009720624863775</c:v>
                </c:pt>
                <c:pt idx="40">
                  <c:v>73.665479769427066</c:v>
                </c:pt>
                <c:pt idx="41">
                  <c:v>151.02133421858915</c:v>
                </c:pt>
                <c:pt idx="42">
                  <c:v>298.80557366863491</c:v>
                </c:pt>
                <c:pt idx="43">
                  <c:v>469.07560380416663</c:v>
                </c:pt>
                <c:pt idx="44">
                  <c:v>380.99025215558726</c:v>
                </c:pt>
                <c:pt idx="45">
                  <c:v>100.90790335395675</c:v>
                </c:pt>
                <c:pt idx="46">
                  <c:v>37.116694973719795</c:v>
                </c:pt>
                <c:pt idx="47">
                  <c:v>17.759047541899541</c:v>
                </c:pt>
                <c:pt idx="48">
                  <c:v>20.450959892768338</c:v>
                </c:pt>
                <c:pt idx="49">
                  <c:v>34.21332101432332</c:v>
                </c:pt>
                <c:pt idx="50">
                  <c:v>68.512565147042707</c:v>
                </c:pt>
                <c:pt idx="51">
                  <c:v>147.32939480535094</c:v>
                </c:pt>
                <c:pt idx="52">
                  <c:v>304.99635203785226</c:v>
                </c:pt>
                <c:pt idx="53">
                  <c:v>500.78138551566752</c:v>
                </c:pt>
                <c:pt idx="54">
                  <c:v>416.84490750357668</c:v>
                </c:pt>
                <c:pt idx="55">
                  <c:v>106.87844188492548</c:v>
                </c:pt>
                <c:pt idx="56">
                  <c:v>39.870714127273644</c:v>
                </c:pt>
                <c:pt idx="57">
                  <c:v>16.013295551686177</c:v>
                </c:pt>
                <c:pt idx="58">
                  <c:v>17.523159826778858</c:v>
                </c:pt>
                <c:pt idx="59">
                  <c:v>28.829459255017859</c:v>
                </c:pt>
                <c:pt idx="60">
                  <c:v>57.653646387960229</c:v>
                </c:pt>
                <c:pt idx="61">
                  <c:v>125.55362982718042</c:v>
                </c:pt>
                <c:pt idx="62">
                  <c:v>269.42213489216743</c:v>
                </c:pt>
                <c:pt idx="63">
                  <c:v>482.50686683381224</c:v>
                </c:pt>
                <c:pt idx="64">
                  <c:v>493.55162420804453</c:v>
                </c:pt>
                <c:pt idx="65">
                  <c:v>122.30694044932623</c:v>
                </c:pt>
                <c:pt idx="66">
                  <c:v>43.744294742534457</c:v>
                </c:pt>
                <c:pt idx="67">
                  <c:v>18.298778489756842</c:v>
                </c:pt>
                <c:pt idx="68">
                  <c:v>19.780776137169255</c:v>
                </c:pt>
                <c:pt idx="69">
                  <c:v>32.021711885055453</c:v>
                </c:pt>
                <c:pt idx="70">
                  <c:v>62.941674309072056</c:v>
                </c:pt>
                <c:pt idx="71">
                  <c:v>134.32801430551072</c:v>
                </c:pt>
                <c:pt idx="72">
                  <c:v>280.37084281415309</c:v>
                </c:pt>
                <c:pt idx="73">
                  <c:v>480.42176207347387</c:v>
                </c:pt>
                <c:pt idx="74">
                  <c:v>456.74824407074016</c:v>
                </c:pt>
                <c:pt idx="75">
                  <c:v>108.02072187588759</c:v>
                </c:pt>
                <c:pt idx="76">
                  <c:v>38.856951517185102</c:v>
                </c:pt>
                <c:pt idx="77">
                  <c:v>19.369962879683278</c:v>
                </c:pt>
                <c:pt idx="78">
                  <c:v>22.390287644361798</c:v>
                </c:pt>
                <c:pt idx="79">
                  <c:v>37.2666093661608</c:v>
                </c:pt>
                <c:pt idx="80">
                  <c:v>73.90013436588724</c:v>
                </c:pt>
                <c:pt idx="81">
                  <c:v>156.59508924799263</c:v>
                </c:pt>
                <c:pt idx="82">
                  <c:v>316.79996633181105</c:v>
                </c:pt>
                <c:pt idx="83">
                  <c:v>500.46602265865147</c:v>
                </c:pt>
                <c:pt idx="84">
                  <c:v>394.37680181923167</c:v>
                </c:pt>
                <c:pt idx="85">
                  <c:v>102.65240022958261</c:v>
                </c:pt>
                <c:pt idx="86">
                  <c:v>37.373535757141298</c:v>
                </c:pt>
                <c:pt idx="87">
                  <c:v>19.402171071806059</c:v>
                </c:pt>
                <c:pt idx="88">
                  <c:v>23.072918712311882</c:v>
                </c:pt>
                <c:pt idx="89">
                  <c:v>39.072352502400747</c:v>
                </c:pt>
                <c:pt idx="90">
                  <c:v>78.265307534888294</c:v>
                </c:pt>
                <c:pt idx="91">
                  <c:v>166.43957997367656</c:v>
                </c:pt>
                <c:pt idx="92">
                  <c:v>334.62547665884387</c:v>
                </c:pt>
                <c:pt idx="93">
                  <c:v>514.43901790686596</c:v>
                </c:pt>
                <c:pt idx="94">
                  <c:v>378.07764893357165</c:v>
                </c:pt>
                <c:pt idx="95">
                  <c:v>100.29984166215539</c:v>
                </c:pt>
                <c:pt idx="96">
                  <c:v>36.244281954381847</c:v>
                </c:pt>
                <c:pt idx="97">
                  <c:v>20.494665524163494</c:v>
                </c:pt>
                <c:pt idx="98">
                  <c:v>25.173257036322884</c:v>
                </c:pt>
                <c:pt idx="99">
                  <c:v>43.181435856515485</c:v>
                </c:pt>
                <c:pt idx="100">
                  <c:v>86.695571093229461</c:v>
                </c:pt>
                <c:pt idx="101">
                  <c:v>182.88637720691503</c:v>
                </c:pt>
                <c:pt idx="102">
                  <c:v>358.44816822079139</c:v>
                </c:pt>
                <c:pt idx="103">
                  <c:v>517.87092224101571</c:v>
                </c:pt>
                <c:pt idx="104">
                  <c:v>334.51536740255676</c:v>
                </c:pt>
                <c:pt idx="105">
                  <c:v>93.432979520568082</c:v>
                </c:pt>
                <c:pt idx="106">
                  <c:v>33.407350164076888</c:v>
                </c:pt>
                <c:pt idx="107">
                  <c:v>21.448095949667199</c:v>
                </c:pt>
                <c:pt idx="108">
                  <c:v>27.663227751671403</c:v>
                </c:pt>
                <c:pt idx="109">
                  <c:v>48.426356372427065</c:v>
                </c:pt>
                <c:pt idx="110">
                  <c:v>97.73761180873197</c:v>
                </c:pt>
                <c:pt idx="111">
                  <c:v>204.28883599629964</c:v>
                </c:pt>
                <c:pt idx="112">
                  <c:v>387.24945704495701</c:v>
                </c:pt>
                <c:pt idx="113">
                  <c:v>514.22154220168511</c:v>
                </c:pt>
                <c:pt idx="114">
                  <c:v>279.06193717277097</c:v>
                </c:pt>
                <c:pt idx="115">
                  <c:v>83.016604588121226</c:v>
                </c:pt>
                <c:pt idx="116">
                  <c:v>29.158250815193721</c:v>
                </c:pt>
                <c:pt idx="117">
                  <c:v>21.904706428070572</c:v>
                </c:pt>
                <c:pt idx="118">
                  <c:v>30.109635413846796</c:v>
                </c:pt>
                <c:pt idx="119">
                  <c:v>54.244463783608957</c:v>
                </c:pt>
                <c:pt idx="120">
                  <c:v>110.58690658802338</c:v>
                </c:pt>
                <c:pt idx="121">
                  <c:v>229.34162579146613</c:v>
                </c:pt>
                <c:pt idx="122">
                  <c:v>418.53478529253442</c:v>
                </c:pt>
                <c:pt idx="123">
                  <c:v>501.6386196096891</c:v>
                </c:pt>
                <c:pt idx="124">
                  <c:v>219.98692162374437</c:v>
                </c:pt>
                <c:pt idx="125">
                  <c:v>69.765771122025413</c:v>
                </c:pt>
                <c:pt idx="126">
                  <c:v>23.863210047322102</c:v>
                </c:pt>
                <c:pt idx="127">
                  <c:v>21.217227678137689</c:v>
                </c:pt>
                <c:pt idx="128">
                  <c:v>31.404949451338762</c:v>
                </c:pt>
                <c:pt idx="129">
                  <c:v>58.741900604318339</c:v>
                </c:pt>
                <c:pt idx="130">
                  <c:v>121.94668020342303</c:v>
                </c:pt>
                <c:pt idx="131">
                  <c:v>252.97801270382155</c:v>
                </c:pt>
                <c:pt idx="132">
                  <c:v>448.18601244128098</c:v>
                </c:pt>
                <c:pt idx="133">
                  <c:v>487.58222772343453</c:v>
                </c:pt>
                <c:pt idx="134">
                  <c:v>171.70793645042903</c:v>
                </c:pt>
                <c:pt idx="135">
                  <c:v>57.31189707409694</c:v>
                </c:pt>
                <c:pt idx="136">
                  <c:v>20.518472116414145</c:v>
                </c:pt>
                <c:pt idx="137">
                  <c:v>20.697560780407059</c:v>
                </c:pt>
                <c:pt idx="138">
                  <c:v>32.401457218528343</c:v>
                </c:pt>
                <c:pt idx="139">
                  <c:v>62.376148918460345</c:v>
                </c:pt>
                <c:pt idx="140">
                  <c:v>131.29155083932409</c:v>
                </c:pt>
                <c:pt idx="141">
                  <c:v>272.18534288554901</c:v>
                </c:pt>
                <c:pt idx="142">
                  <c:v>469.78670927125023</c:v>
                </c:pt>
                <c:pt idx="143">
                  <c:v>469.3923304221118</c:v>
                </c:pt>
                <c:pt idx="144">
                  <c:v>135.86137524616541</c:v>
                </c:pt>
                <c:pt idx="145">
                  <c:v>47.018041371642539</c:v>
                </c:pt>
                <c:pt idx="146">
                  <c:v>21.292826048727868</c:v>
                </c:pt>
                <c:pt idx="147">
                  <c:v>23.367765499105815</c:v>
                </c:pt>
                <c:pt idx="148">
                  <c:v>37.709160524974664</c:v>
                </c:pt>
                <c:pt idx="149">
                  <c:v>73.165676024786819</c:v>
                </c:pt>
                <c:pt idx="150">
                  <c:v>152.58153130708004</c:v>
                </c:pt>
                <c:pt idx="151">
                  <c:v>305.82345546937046</c:v>
                </c:pt>
                <c:pt idx="152">
                  <c:v>485.80793750007388</c:v>
                </c:pt>
                <c:pt idx="153">
                  <c:v>403.06620839188139</c:v>
                </c:pt>
                <c:pt idx="154">
                  <c:v>102.21461184113306</c:v>
                </c:pt>
                <c:pt idx="155">
                  <c:v>36.567634770056813</c:v>
                </c:pt>
                <c:pt idx="156">
                  <c:v>20.586701156572715</c:v>
                </c:pt>
                <c:pt idx="157">
                  <c:v>24.87801087964878</c:v>
                </c:pt>
                <c:pt idx="158">
                  <c:v>42.035624287397198</c:v>
                </c:pt>
                <c:pt idx="159">
                  <c:v>83.384403711368606</c:v>
                </c:pt>
                <c:pt idx="160">
                  <c:v>174.5233145465248</c:v>
                </c:pt>
                <c:pt idx="161">
                  <c:v>341.99535709997139</c:v>
                </c:pt>
                <c:pt idx="162">
                  <c:v>503.10975465107725</c:v>
                </c:pt>
                <c:pt idx="163">
                  <c:v>343.83568809315614</c:v>
                </c:pt>
                <c:pt idx="164">
                  <c:v>95.142575040164999</c:v>
                </c:pt>
                <c:pt idx="165">
                  <c:v>34.317708775712234</c:v>
                </c:pt>
                <c:pt idx="166">
                  <c:v>20.269154482386988</c:v>
                </c:pt>
                <c:pt idx="167">
                  <c:v>25.138945308632074</c:v>
                </c:pt>
                <c:pt idx="168">
                  <c:v>43.119005317296001</c:v>
                </c:pt>
                <c:pt idx="169">
                  <c:v>86.309144567245184</c:v>
                </c:pt>
                <c:pt idx="170">
                  <c:v>181.36558898373337</c:v>
                </c:pt>
                <c:pt idx="171">
                  <c:v>354.11883725778307</c:v>
                </c:pt>
                <c:pt idx="172">
                  <c:v>510.44508990945837</c:v>
                </c:pt>
                <c:pt idx="173">
                  <c:v>329.45836089956998</c:v>
                </c:pt>
                <c:pt idx="174">
                  <c:v>92.902646062695311</c:v>
                </c:pt>
                <c:pt idx="175">
                  <c:v>33.441012877999434</c:v>
                </c:pt>
                <c:pt idx="176">
                  <c:v>20.499529117163377</c:v>
                </c:pt>
                <c:pt idx="177">
                  <c:v>25.831670754727121</c:v>
                </c:pt>
                <c:pt idx="178">
                  <c:v>44.647521830959469</c:v>
                </c:pt>
                <c:pt idx="179">
                  <c:v>89.646033245071081</c:v>
                </c:pt>
                <c:pt idx="180">
                  <c:v>188.1198203156294</c:v>
                </c:pt>
                <c:pt idx="181">
                  <c:v>364.05894489307929</c:v>
                </c:pt>
                <c:pt idx="182">
                  <c:v>511.75286013981179</c:v>
                </c:pt>
                <c:pt idx="183">
                  <c:v>311.94366641161793</c:v>
                </c:pt>
                <c:pt idx="184">
                  <c:v>89.835090489094867</c:v>
                </c:pt>
                <c:pt idx="185">
                  <c:v>32.200018597633111</c:v>
                </c:pt>
                <c:pt idx="186">
                  <c:v>20.752113813097036</c:v>
                </c:pt>
                <c:pt idx="187">
                  <c:v>26.687037652465705</c:v>
                </c:pt>
                <c:pt idx="188">
                  <c:v>46.558292439088092</c:v>
                </c:pt>
                <c:pt idx="189">
                  <c:v>93.803658809271255</c:v>
                </c:pt>
                <c:pt idx="190">
                  <c:v>196.39932120134273</c:v>
                </c:pt>
                <c:pt idx="191">
                  <c:v>375.62605037681089</c:v>
                </c:pt>
                <c:pt idx="192">
                  <c:v>511.23199682411894</c:v>
                </c:pt>
                <c:pt idx="193">
                  <c:v>289.93686040693262</c:v>
                </c:pt>
                <c:pt idx="194">
                  <c:v>85.683490796385541</c:v>
                </c:pt>
                <c:pt idx="195">
                  <c:v>30.520791340803793</c:v>
                </c:pt>
                <c:pt idx="196">
                  <c:v>20.947485505733166</c:v>
                </c:pt>
                <c:pt idx="197">
                  <c:v>27.640724477619322</c:v>
                </c:pt>
                <c:pt idx="198">
                  <c:v>48.801372938416037</c:v>
                </c:pt>
                <c:pt idx="199">
                  <c:v>98.774065552034003</c:v>
                </c:pt>
                <c:pt idx="200">
                  <c:v>206.30142971762811</c:v>
                </c:pt>
                <c:pt idx="201">
                  <c:v>389.01589824978964</c:v>
                </c:pt>
                <c:pt idx="202">
                  <c:v>508.96388314701267</c:v>
                </c:pt>
                <c:pt idx="203">
                  <c:v>264.23737262743612</c:v>
                </c:pt>
                <c:pt idx="204">
                  <c:v>80.414787452523697</c:v>
                </c:pt>
                <c:pt idx="205">
                  <c:v>28.389481499557231</c:v>
                </c:pt>
                <c:pt idx="206">
                  <c:v>21.013308789957343</c:v>
                </c:pt>
                <c:pt idx="207">
                  <c:v>28.619165682104359</c:v>
                </c:pt>
                <c:pt idx="208">
                  <c:v>51.299454696531356</c:v>
                </c:pt>
                <c:pt idx="209">
                  <c:v>104.48602879511313</c:v>
                </c:pt>
                <c:pt idx="210">
                  <c:v>217.78359062182727</c:v>
                </c:pt>
                <c:pt idx="211">
                  <c:v>404.14927086778312</c:v>
                </c:pt>
                <c:pt idx="212">
                  <c:v>504.78153233949627</c:v>
                </c:pt>
                <c:pt idx="213">
                  <c:v>235.89346342765566</c:v>
                </c:pt>
                <c:pt idx="214">
                  <c:v>74.079264006478411</c:v>
                </c:pt>
                <c:pt idx="215">
                  <c:v>25.841469619640261</c:v>
                </c:pt>
                <c:pt idx="216">
                  <c:v>20.827084661637155</c:v>
                </c:pt>
                <c:pt idx="217">
                  <c:v>29.434088041194912</c:v>
                </c:pt>
                <c:pt idx="218">
                  <c:v>53.746432911304808</c:v>
                </c:pt>
                <c:pt idx="219">
                  <c:v>110.41992233779351</c:v>
                </c:pt>
                <c:pt idx="220">
                  <c:v>230.03521075438698</c:v>
                </c:pt>
                <c:pt idx="221">
                  <c:v>420.21922682409729</c:v>
                </c:pt>
                <c:pt idx="222">
                  <c:v>499.44729403307116</c:v>
                </c:pt>
                <c:pt idx="223">
                  <c:v>207.75512377767305</c:v>
                </c:pt>
                <c:pt idx="224">
                  <c:v>67.257319011350788</c:v>
                </c:pt>
                <c:pt idx="225">
                  <c:v>23.138487539236269</c:v>
                </c:pt>
                <c:pt idx="226">
                  <c:v>20.287314514794229</c:v>
                </c:pt>
                <c:pt idx="227">
                  <c:v>29.78536984397573</c:v>
                </c:pt>
                <c:pt idx="228">
                  <c:v>55.497742447522093</c:v>
                </c:pt>
                <c:pt idx="229">
                  <c:v>115.2528399620126</c:v>
                </c:pt>
                <c:pt idx="230">
                  <c:v>240.70609956942741</c:v>
                </c:pt>
                <c:pt idx="231">
                  <c:v>434.89794810844921</c:v>
                </c:pt>
                <c:pt idx="232">
                  <c:v>495.5618753878797</c:v>
                </c:pt>
                <c:pt idx="233">
                  <c:v>185.15462022586325</c:v>
                </c:pt>
                <c:pt idx="234">
                  <c:v>61.421133833502736</c:v>
                </c:pt>
                <c:pt idx="235">
                  <c:v>20.881254138773773</c:v>
                </c:pt>
                <c:pt idx="236">
                  <c:v>19.52407320932004</c:v>
                </c:pt>
                <c:pt idx="237">
                  <c:v>29.541219843363965</c:v>
                </c:pt>
                <c:pt idx="238">
                  <c:v>55.978103268339055</c:v>
                </c:pt>
                <c:pt idx="239">
                  <c:v>117.44798113836238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49808"/>
        <c:axId val="409050200"/>
      </c:lineChart>
      <c:lineChart>
        <c:grouping val="standard"/>
        <c:varyColors val="0"/>
        <c:ser>
          <c:idx val="0"/>
          <c:order val="1"/>
          <c:tx>
            <c:strRef>
              <c:f>Ecosystem!$M$29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Ecosystem!$M$30:$M$269</c:f>
              <c:numCache>
                <c:formatCode>0</c:formatCode>
                <c:ptCount val="240"/>
                <c:pt idx="0">
                  <c:v>3675</c:v>
                </c:pt>
                <c:pt idx="1">
                  <c:v>1688.9528446442764</c:v>
                </c:pt>
                <c:pt idx="2">
                  <c:v>573.8562967747348</c:v>
                </c:pt>
                <c:pt idx="3">
                  <c:v>131.91113886348484</c:v>
                </c:pt>
                <c:pt idx="4">
                  <c:v>115.23237021177488</c:v>
                </c:pt>
                <c:pt idx="5">
                  <c:v>167.77754021778199</c:v>
                </c:pt>
                <c:pt idx="6">
                  <c:v>299.34112661301066</c:v>
                </c:pt>
                <c:pt idx="7">
                  <c:v>568.18789324680142</c:v>
                </c:pt>
                <c:pt idx="8">
                  <c:v>886.10090614652677</c:v>
                </c:pt>
                <c:pt idx="9">
                  <c:v>833.93705640303449</c:v>
                </c:pt>
                <c:pt idx="10">
                  <c:v>683.40951084174515</c:v>
                </c:pt>
                <c:pt idx="11">
                  <c:v>442.74248777211898</c:v>
                </c:pt>
                <c:pt idx="12">
                  <c:v>302.91531629361492</c:v>
                </c:pt>
                <c:pt idx="13">
                  <c:v>272.27416145485984</c:v>
                </c:pt>
                <c:pt idx="14">
                  <c:v>311.96081892392505</c:v>
                </c:pt>
                <c:pt idx="15">
                  <c:v>412.22344020051344</c:v>
                </c:pt>
                <c:pt idx="16">
                  <c:v>561.37702366115241</c:v>
                </c:pt>
                <c:pt idx="17">
                  <c:v>675.07331564915853</c:v>
                </c:pt>
                <c:pt idx="18">
                  <c:v>592.31384438924601</c:v>
                </c:pt>
                <c:pt idx="19">
                  <c:v>367.54801926579091</c:v>
                </c:pt>
                <c:pt idx="20">
                  <c:v>231.03259524397117</c:v>
                </c:pt>
                <c:pt idx="21">
                  <c:v>199.82967748932685</c:v>
                </c:pt>
                <c:pt idx="22">
                  <c:v>230.49661021530611</c:v>
                </c:pt>
                <c:pt idx="23">
                  <c:v>318.76465121190859</c:v>
                </c:pt>
                <c:pt idx="24">
                  <c:v>476.26308879311779</c:v>
                </c:pt>
                <c:pt idx="25">
                  <c:v>663.8941910317244</c:v>
                </c:pt>
                <c:pt idx="26">
                  <c:v>667.11923637647465</c:v>
                </c:pt>
                <c:pt idx="27">
                  <c:v>374.09592228528084</c:v>
                </c:pt>
                <c:pt idx="28">
                  <c:v>170.27873640545835</c:v>
                </c:pt>
                <c:pt idx="29">
                  <c:v>122.514830141128</c:v>
                </c:pt>
                <c:pt idx="30">
                  <c:v>134.08913454943644</c:v>
                </c:pt>
                <c:pt idx="31">
                  <c:v>189.87098078225122</c:v>
                </c:pt>
                <c:pt idx="32">
                  <c:v>312.85542209744494</c:v>
                </c:pt>
                <c:pt idx="33">
                  <c:v>543.2718618294731</c:v>
                </c:pt>
                <c:pt idx="34">
                  <c:v>814.49589945576031</c:v>
                </c:pt>
                <c:pt idx="35">
                  <c:v>657.45945731384154</c:v>
                </c:pt>
                <c:pt idx="36">
                  <c:v>215.2236739760769</c:v>
                </c:pt>
                <c:pt idx="37">
                  <c:v>69.534053119927904</c:v>
                </c:pt>
                <c:pt idx="38">
                  <c:v>53.65040987590951</c:v>
                </c:pt>
                <c:pt idx="39">
                  <c:v>65.626829621690362</c:v>
                </c:pt>
                <c:pt idx="40">
                  <c:v>103.60148633361767</c:v>
                </c:pt>
                <c:pt idx="41">
                  <c:v>191.94498624835569</c:v>
                </c:pt>
                <c:pt idx="42">
                  <c:v>392.81330766383394</c:v>
                </c:pt>
                <c:pt idx="43">
                  <c:v>789.66061772043031</c:v>
                </c:pt>
                <c:pt idx="44">
                  <c:v>1009.0690335395675</c:v>
                </c:pt>
                <c:pt idx="45">
                  <c:v>371.15694973719798</c:v>
                </c:pt>
                <c:pt idx="46">
                  <c:v>120.78362472409927</c:v>
                </c:pt>
                <c:pt idx="47">
                  <c:v>45.463607866546042</c:v>
                </c:pt>
                <c:pt idx="48">
                  <c:v>40.354926898918684</c:v>
                </c:pt>
                <c:pt idx="49">
                  <c:v>53.675200073351185</c:v>
                </c:pt>
                <c:pt idx="50">
                  <c:v>89.699615835254576</c:v>
                </c:pt>
                <c:pt idx="51">
                  <c:v>173.76850371844293</c:v>
                </c:pt>
                <c:pt idx="52">
                  <c:v>371.27656636202403</c:v>
                </c:pt>
                <c:pt idx="53">
                  <c:v>787.70550178197834</c:v>
                </c:pt>
                <c:pt idx="54">
                  <c:v>1068.7744188492547</c:v>
                </c:pt>
                <c:pt idx="55">
                  <c:v>398.69714127273642</c:v>
                </c:pt>
                <c:pt idx="56">
                  <c:v>132.84446586802736</c:v>
                </c:pt>
                <c:pt idx="57">
                  <c:v>42.091456131176258</c:v>
                </c:pt>
                <c:pt idx="58">
                  <c:v>35.259941458801173</c:v>
                </c:pt>
                <c:pt idx="59">
                  <c:v>45.746240780289369</c:v>
                </c:pt>
                <c:pt idx="60">
                  <c:v>75.471416862344995</c:v>
                </c:pt>
                <c:pt idx="61">
                  <c:v>145.11809399556935</c:v>
                </c:pt>
                <c:pt idx="62">
                  <c:v>309.99987596015615</c:v>
                </c:pt>
                <c:pt idx="63">
                  <c:v>681.32246483982556</c:v>
                </c:pt>
                <c:pt idx="64">
                  <c:v>1106.8230332031474</c:v>
                </c:pt>
                <c:pt idx="65">
                  <c:v>437.43294742534459</c:v>
                </c:pt>
                <c:pt idx="66">
                  <c:v>144.4692720031216</c:v>
                </c:pt>
                <c:pt idx="67">
                  <c:v>48.253150379374141</c:v>
                </c:pt>
                <c:pt idx="68">
                  <c:v>40.258674259516582</c:v>
                </c:pt>
                <c:pt idx="69">
                  <c:v>51.745380231664754</c:v>
                </c:pt>
                <c:pt idx="70">
                  <c:v>84.515233182409105</c:v>
                </c:pt>
                <c:pt idx="71">
                  <c:v>160.74129854108955</c:v>
                </c:pt>
                <c:pt idx="72">
                  <c:v>338.17407113918387</c:v>
                </c:pt>
                <c:pt idx="73">
                  <c:v>719.68361055773835</c:v>
                </c:pt>
                <c:pt idx="74">
                  <c:v>1080.1972187588758</c:v>
                </c:pt>
                <c:pt idx="75">
                  <c:v>388.55951517185099</c:v>
                </c:pt>
                <c:pt idx="76">
                  <c:v>125.39412303049156</c:v>
                </c:pt>
                <c:pt idx="77">
                  <c:v>49.407326421809891</c:v>
                </c:pt>
                <c:pt idx="78">
                  <c:v>44.273427707902606</c:v>
                </c:pt>
                <c:pt idx="79">
                  <c:v>58.956664423944993</c:v>
                </c:pt>
                <c:pt idx="80">
                  <c:v>98.224784871524704</c:v>
                </c:pt>
                <c:pt idx="81">
                  <c:v>188.86421232744019</c:v>
                </c:pt>
                <c:pt idx="82">
                  <c:v>397.14256981455077</c:v>
                </c:pt>
                <c:pt idx="83">
                  <c:v>812.32075321847094</c:v>
                </c:pt>
                <c:pt idx="84">
                  <c:v>1026.514002295826</c:v>
                </c:pt>
                <c:pt idx="85">
                  <c:v>373.72535757141299</c:v>
                </c:pt>
                <c:pt idx="86">
                  <c:v>119.90361237856965</c:v>
                </c:pt>
                <c:pt idx="87">
                  <c:v>48.770632703622496</c:v>
                </c:pt>
                <c:pt idx="88">
                  <c:v>44.835515606587187</c:v>
                </c:pt>
                <c:pt idx="89">
                  <c:v>60.745893775927421</c:v>
                </c:pt>
                <c:pt idx="90">
                  <c:v>102.41705609956206</c:v>
                </c:pt>
                <c:pt idx="91">
                  <c:v>198.50857643832163</c:v>
                </c:pt>
                <c:pt idx="92">
                  <c:v>418.68291814021256</c:v>
                </c:pt>
                <c:pt idx="93">
                  <c:v>845.37795097556386</c:v>
                </c:pt>
                <c:pt idx="94">
                  <c:v>1002.9884166215537</c:v>
                </c:pt>
                <c:pt idx="95">
                  <c:v>362.43281954381848</c:v>
                </c:pt>
                <c:pt idx="96">
                  <c:v>114.52911264466793</c:v>
                </c:pt>
                <c:pt idx="97">
                  <c:v>50.564437789867782</c:v>
                </c:pt>
                <c:pt idx="98">
                  <c:v>48.156368440080726</c:v>
                </c:pt>
                <c:pt idx="99">
                  <c:v>66.419848219998698</c:v>
                </c:pt>
                <c:pt idx="100">
                  <c:v>113.06424055715006</c:v>
                </c:pt>
                <c:pt idx="101">
                  <c:v>220.03953842637358</c:v>
                </c:pt>
                <c:pt idx="102">
                  <c:v>461.64993697739135</c:v>
                </c:pt>
                <c:pt idx="103">
                  <c:v>897.28570020455322</c:v>
                </c:pt>
                <c:pt idx="104">
                  <c:v>934.31979520568075</c:v>
                </c:pt>
                <c:pt idx="105">
                  <c:v>334.06350164076889</c:v>
                </c:pt>
                <c:pt idx="106">
                  <c:v>102.98611334682087</c:v>
                </c:pt>
                <c:pt idx="107">
                  <c:v>51.394506691664958</c:v>
                </c:pt>
                <c:pt idx="108">
                  <c:v>51.646450371467488</c:v>
                </c:pt>
                <c:pt idx="109">
                  <c:v>73.213172795543869</c:v>
                </c:pt>
                <c:pt idx="110">
                  <c:v>126.5680038100848</c:v>
                </c:pt>
                <c:pt idx="111">
                  <c:v>248.25183073364906</c:v>
                </c:pt>
                <c:pt idx="112">
                  <c:v>518.05133611292172</c:v>
                </c:pt>
                <c:pt idx="113">
                  <c:v>955.17108263603154</c:v>
                </c:pt>
                <c:pt idx="114">
                  <c:v>830.15604588121209</c:v>
                </c:pt>
                <c:pt idx="115">
                  <c:v>291.5725081519372</c:v>
                </c:pt>
                <c:pt idx="116">
                  <c:v>86.692958276225653</c:v>
                </c:pt>
                <c:pt idx="117">
                  <c:v>50.396996305722574</c:v>
                </c:pt>
                <c:pt idx="118">
                  <c:v>54.303094225519864</c:v>
                </c:pt>
                <c:pt idx="119">
                  <c:v>79.902846696310888</c:v>
                </c:pt>
                <c:pt idx="120">
                  <c:v>141.26543054982795</c:v>
                </c:pt>
                <c:pt idx="121">
                  <c:v>280.74105741768318</c:v>
                </c:pt>
                <c:pt idx="122">
                  <c:v>583.67190296056867</c:v>
                </c:pt>
                <c:pt idx="123">
                  <c:v>1007.3833170004239</c:v>
                </c:pt>
                <c:pt idx="124">
                  <c:v>697.64771122025411</c:v>
                </c:pt>
                <c:pt idx="125">
                  <c:v>238.622100473221</c:v>
                </c:pt>
                <c:pt idx="126">
                  <c:v>67.644861670092368</c:v>
                </c:pt>
                <c:pt idx="127">
                  <c:v>46.36657838475368</c:v>
                </c:pt>
                <c:pt idx="128">
                  <c:v>54.121939278071643</c:v>
                </c:pt>
                <c:pt idx="129">
                  <c:v>83.359382994635681</c:v>
                </c:pt>
                <c:pt idx="130">
                  <c:v>151.8420955295214</c:v>
                </c:pt>
                <c:pt idx="131">
                  <c:v>308.04704971461922</c:v>
                </c:pt>
                <c:pt idx="132">
                  <c:v>643.21340161223179</c:v>
                </c:pt>
                <c:pt idx="133">
                  <c:v>1044.9875428913599</c:v>
                </c:pt>
                <c:pt idx="134">
                  <c:v>573.10897074096943</c:v>
                </c:pt>
                <c:pt idx="135">
                  <c:v>190.95725975260606</c:v>
                </c:pt>
                <c:pt idx="136">
                  <c:v>55.627302646735885</c:v>
                </c:pt>
                <c:pt idx="137">
                  <c:v>43.29892550805527</c:v>
                </c:pt>
                <c:pt idx="138">
                  <c:v>53.782572524087286</c:v>
                </c:pt>
                <c:pt idx="139">
                  <c:v>85.886678322824721</c:v>
                </c:pt>
                <c:pt idx="140">
                  <c:v>160.26822971955366</c:v>
                </c:pt>
                <c:pt idx="141">
                  <c:v>330.7220429154018</c:v>
                </c:pt>
                <c:pt idx="142">
                  <c:v>692.34696834165391</c:v>
                </c:pt>
                <c:pt idx="143">
                  <c:v>1062.4320906483038</c:v>
                </c:pt>
                <c:pt idx="144">
                  <c:v>470.1704137164254</c:v>
                </c:pt>
                <c:pt idx="145">
                  <c:v>153.04842023995255</c:v>
                </c:pt>
                <c:pt idx="146">
                  <c:v>55.58184952065362</c:v>
                </c:pt>
                <c:pt idx="147">
                  <c:v>47.458763956491872</c:v>
                </c:pt>
                <c:pt idx="148">
                  <c:v>61.401593159865257</c:v>
                </c:pt>
                <c:pt idx="149">
                  <c:v>100.12810489918186</c:v>
                </c:pt>
                <c:pt idx="150">
                  <c:v>188.89899429486232</c:v>
                </c:pt>
                <c:pt idx="151">
                  <c:v>389.72687983850847</c:v>
                </c:pt>
                <c:pt idx="152">
                  <c:v>785.82021390354214</c:v>
                </c:pt>
                <c:pt idx="153">
                  <c:v>1022.1361184113306</c:v>
                </c:pt>
                <c:pt idx="154">
                  <c:v>365.66634770056811</c:v>
                </c:pt>
                <c:pt idx="155">
                  <c:v>115.61893417437275</c:v>
                </c:pt>
                <c:pt idx="156">
                  <c:v>51.239902785645157</c:v>
                </c:pt>
                <c:pt idx="157">
                  <c:v>48.32236136450414</c:v>
                </c:pt>
                <c:pt idx="158">
                  <c:v>65.914218912715071</c:v>
                </c:pt>
                <c:pt idx="159">
                  <c:v>111.04411276390447</c:v>
                </c:pt>
                <c:pt idx="160">
                  <c:v>214.10030612455822</c:v>
                </c:pt>
                <c:pt idx="161">
                  <c:v>446.07992722664483</c:v>
                </c:pt>
                <c:pt idx="162">
                  <c:v>871.38876680327371</c:v>
                </c:pt>
                <c:pt idx="163">
                  <c:v>951.41575040164992</c:v>
                </c:pt>
                <c:pt idx="164">
                  <c:v>343.16708775712232</c:v>
                </c:pt>
                <c:pt idx="165">
                  <c:v>107.66507043729925</c:v>
                </c:pt>
                <c:pt idx="166">
                  <c:v>49.75110980127247</c:v>
                </c:pt>
                <c:pt idx="167">
                  <c:v>48.097096483155866</c:v>
                </c:pt>
                <c:pt idx="168">
                  <c:v>66.621391660453682</c:v>
                </c:pt>
                <c:pt idx="169">
                  <c:v>113.43693990200082</c:v>
                </c:pt>
                <c:pt idx="170">
                  <c:v>220.47448001860278</c:v>
                </c:pt>
                <c:pt idx="171">
                  <c:v>461.63384804530199</c:v>
                </c:pt>
                <c:pt idx="172">
                  <c:v>895.23775472427405</c:v>
                </c:pt>
                <c:pt idx="173">
                  <c:v>929.01646062695295</c:v>
                </c:pt>
                <c:pt idx="174">
                  <c:v>334.40012877999436</c:v>
                </c:pt>
                <c:pt idx="175">
                  <c:v>104.16473622229815</c:v>
                </c:pt>
                <c:pt idx="176">
                  <c:v>49.851227133645693</c:v>
                </c:pt>
                <c:pt idx="177">
                  <c:v>48.994597528482103</c:v>
                </c:pt>
                <c:pt idx="178">
                  <c:v>68.485322387968949</c:v>
                </c:pt>
                <c:pt idx="179">
                  <c:v>117.27807538964271</c:v>
                </c:pt>
                <c:pt idx="180">
                  <c:v>228.76417691406866</c:v>
                </c:pt>
                <c:pt idx="181">
                  <c:v>479.00684288256707</c:v>
                </c:pt>
                <c:pt idx="182">
                  <c:v>916.07096602725449</c:v>
                </c:pt>
                <c:pt idx="183">
                  <c:v>898.34090489094854</c:v>
                </c:pt>
                <c:pt idx="184">
                  <c:v>321.99018597633113</c:v>
                </c:pt>
                <c:pt idx="185">
                  <c:v>99.284275871554499</c:v>
                </c:pt>
                <c:pt idx="186">
                  <c:v>49.85415013788289</c:v>
                </c:pt>
                <c:pt idx="187">
                  <c:v>50.073160442090625</c:v>
                </c:pt>
                <c:pt idx="188">
                  <c:v>70.812420267142173</c:v>
                </c:pt>
                <c:pt idx="189">
                  <c:v>122.12852068454583</c:v>
                </c:pt>
                <c:pt idx="190">
                  <c:v>239.26648934113135</c:v>
                </c:pt>
                <c:pt idx="191">
                  <c:v>500.8020613227921</c:v>
                </c:pt>
                <c:pt idx="192">
                  <c:v>939.97749115060424</c:v>
                </c:pt>
                <c:pt idx="193">
                  <c:v>856.82490796385537</c:v>
                </c:pt>
                <c:pt idx="194">
                  <c:v>305.19791340803789</c:v>
                </c:pt>
                <c:pt idx="195">
                  <c:v>92.829430474342118</c:v>
                </c:pt>
                <c:pt idx="196">
                  <c:v>49.531646577682778</c:v>
                </c:pt>
                <c:pt idx="197">
                  <c:v>51.145709565702717</c:v>
                </c:pt>
                <c:pt idx="198">
                  <c:v>73.418671923040236</c:v>
                </c:pt>
                <c:pt idx="199">
                  <c:v>127.79667738921906</c:v>
                </c:pt>
                <c:pt idx="200">
                  <c:v>251.82045111451686</c:v>
                </c:pt>
                <c:pt idx="201">
                  <c:v>526.95370888836032</c:v>
                </c:pt>
                <c:pt idx="202">
                  <c:v>966.13959168543693</c:v>
                </c:pt>
                <c:pt idx="203">
                  <c:v>804.13787452523684</c:v>
                </c:pt>
                <c:pt idx="204">
                  <c:v>283.8848149955723</c:v>
                </c:pt>
                <c:pt idx="205">
                  <c:v>84.816633121065237</c:v>
                </c:pt>
                <c:pt idx="206">
                  <c:v>48.692796907767871</c:v>
                </c:pt>
                <c:pt idx="207">
                  <c:v>52.022203977760597</c:v>
                </c:pt>
                <c:pt idx="208">
                  <c:v>76.092197235936609</c:v>
                </c:pt>
                <c:pt idx="209">
                  <c:v>134.02687180848406</c:v>
                </c:pt>
                <c:pt idx="210">
                  <c:v>266.13229494252579</c:v>
                </c:pt>
                <c:pt idx="211">
                  <c:v>557.11036982260305</c:v>
                </c:pt>
                <c:pt idx="212">
                  <c:v>993.14545698117377</c:v>
                </c:pt>
                <c:pt idx="213">
                  <c:v>740.782640064784</c:v>
                </c:pt>
                <c:pt idx="214">
                  <c:v>258.4046961964026</c:v>
                </c:pt>
                <c:pt idx="215">
                  <c:v>75.498450140940861</c:v>
                </c:pt>
                <c:pt idx="216">
                  <c:v>47.08476626197514</c:v>
                </c:pt>
                <c:pt idx="217">
                  <c:v>52.341068206483719</c:v>
                </c:pt>
                <c:pt idx="218">
                  <c:v>78.300994694499835</c:v>
                </c:pt>
                <c:pt idx="219">
                  <c:v>139.94791033908825</c:v>
                </c:pt>
                <c:pt idx="220">
                  <c:v>280.68168372135449</c:v>
                </c:pt>
                <c:pt idx="221">
                  <c:v>588.73278152184912</c:v>
                </c:pt>
                <c:pt idx="222">
                  <c:v>1018.5460072729816</c:v>
                </c:pt>
                <c:pt idx="223">
                  <c:v>672.56319011350774</c:v>
                </c:pt>
                <c:pt idx="224">
                  <c:v>231.37487539236267</c:v>
                </c:pt>
                <c:pt idx="225">
                  <c:v>65.954353176138028</c:v>
                </c:pt>
                <c:pt idx="226">
                  <c:v>44.656992369165131</c:v>
                </c:pt>
                <c:pt idx="227">
                  <c:v>51.703479293929909</c:v>
                </c:pt>
                <c:pt idx="228">
                  <c:v>79.210288958206661</c:v>
                </c:pt>
                <c:pt idx="229">
                  <c:v>143.85644166593718</c:v>
                </c:pt>
                <c:pt idx="230">
                  <c:v>291.91648273303207</c:v>
                </c:pt>
                <c:pt idx="231">
                  <c:v>615.26708868816024</c:v>
                </c:pt>
                <c:pt idx="232">
                  <c:v>1039.2866808742608</c:v>
                </c:pt>
                <c:pt idx="233">
                  <c:v>614.20133833502734</c:v>
                </c:pt>
                <c:pt idx="234">
                  <c:v>208.8025413877377</c:v>
                </c:pt>
                <c:pt idx="235">
                  <c:v>58.30027704485336</c:v>
                </c:pt>
                <c:pt idx="236">
                  <c:v>42.044514225054392</c:v>
                </c:pt>
                <c:pt idx="237">
                  <c:v>50.260507787611019</c:v>
                </c:pt>
                <c:pt idx="238">
                  <c:v>78.490566874469152</c:v>
                </c:pt>
                <c:pt idx="239">
                  <c:v>144.45431532347834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50592"/>
        <c:axId val="409050984"/>
      </c:lineChart>
      <c:catAx>
        <c:axId val="40904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394082231748366"/>
              <c:y val="0.85185530820993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9050200"/>
        <c:crosses val="autoZero"/>
        <c:auto val="1"/>
        <c:lblAlgn val="ctr"/>
        <c:lblOffset val="100"/>
        <c:tickLblSkip val="20"/>
        <c:tickMarkSkip val="1"/>
        <c:noMultiLvlLbl val="0"/>
      </c:catAx>
      <c:valAx>
        <c:axId val="409050200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644646924829157E-2"/>
              <c:y val="0.2633753496862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9049808"/>
        <c:crosses val="autoZero"/>
        <c:crossBetween val="between"/>
      </c:valAx>
      <c:catAx>
        <c:axId val="409050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050984"/>
        <c:crosses val="autoZero"/>
        <c:auto val="1"/>
        <c:lblAlgn val="ctr"/>
        <c:lblOffset val="100"/>
        <c:noMultiLvlLbl val="0"/>
      </c:catAx>
      <c:valAx>
        <c:axId val="409050984"/>
        <c:scaling>
          <c:orientation val="minMax"/>
          <c:max val="1000"/>
          <c:min val="0"/>
        </c:scaling>
        <c:delete val="0"/>
        <c:axPos val="r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905059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221052379842037"/>
          <c:y val="0.39506345657410108"/>
          <c:w val="0.98177796112615756"/>
          <c:h val="0.555557715779354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Secondary production (zoopl, insects)</a:t>
            </a:r>
          </a:p>
        </c:rich>
      </c:tx>
      <c:layout>
        <c:manualLayout>
          <c:xMode val="edge"/>
          <c:yMode val="edge"/>
          <c:x val="0.25799134697203946"/>
          <c:y val="4.0983606557377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40215736068904"/>
          <c:y val="0.22541028714597036"/>
          <c:w val="0.52968154627199782"/>
          <c:h val="0.4959026317211348"/>
        </c:manualLayout>
      </c:layout>
      <c:lineChart>
        <c:grouping val="standard"/>
        <c:varyColors val="0"/>
        <c:ser>
          <c:idx val="2"/>
          <c:order val="0"/>
          <c:tx>
            <c:strRef>
              <c:f>Ecosystem!$O$29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Ecosystem!$O$30:$O$269</c:f>
              <c:numCache>
                <c:formatCode>0</c:formatCode>
                <c:ptCount val="240"/>
                <c:pt idx="0" formatCode="General">
                  <c:v>500</c:v>
                </c:pt>
                <c:pt idx="1">
                  <c:v>198.33333333333326</c:v>
                </c:pt>
                <c:pt idx="2">
                  <c:v>116.44179264861648</c:v>
                </c:pt>
                <c:pt idx="3">
                  <c:v>47.901805042118454</c:v>
                </c:pt>
                <c:pt idx="4">
                  <c:v>17.598037042906014</c:v>
                </c:pt>
                <c:pt idx="5">
                  <c:v>10.648646923760133</c:v>
                </c:pt>
                <c:pt idx="6">
                  <c:v>9.7385200458256165</c:v>
                </c:pt>
                <c:pt idx="7">
                  <c:v>13.57091132180183</c:v>
                </c:pt>
                <c:pt idx="8">
                  <c:v>28.097299100226493</c:v>
                </c:pt>
                <c:pt idx="9">
                  <c:v>64.516426546780195</c:v>
                </c:pt>
                <c:pt idx="10">
                  <c:v>102.17384504621154</c:v>
                </c:pt>
                <c:pt idx="11">
                  <c:v>119.47213854713527</c:v>
                </c:pt>
                <c:pt idx="12">
                  <c:v>106.75085403752612</c:v>
                </c:pt>
                <c:pt idx="13">
                  <c:v>87.164688582481304</c:v>
                </c:pt>
                <c:pt idx="14">
                  <c:v>75.501529291098095</c:v>
                </c:pt>
                <c:pt idx="15">
                  <c:v>74.960887245484884</c:v>
                </c:pt>
                <c:pt idx="16">
                  <c:v>87.754991512748944</c:v>
                </c:pt>
                <c:pt idx="17">
                  <c:v>116.82455686406888</c:v>
                </c:pt>
                <c:pt idx="18">
                  <c:v>154.72350089322578</c:v>
                </c:pt>
                <c:pt idx="19">
                  <c:v>169.63848412833985</c:v>
                </c:pt>
                <c:pt idx="20">
                  <c:v>147.54524189511818</c:v>
                </c:pt>
                <c:pt idx="21">
                  <c:v>117.32950137044247</c:v>
                </c:pt>
                <c:pt idx="22">
                  <c:v>97.368053470489656</c:v>
                </c:pt>
                <c:pt idx="23">
                  <c:v>90.943350161615342</c:v>
                </c:pt>
                <c:pt idx="24">
                  <c:v>100.09825438162021</c:v>
                </c:pt>
                <c:pt idx="25">
                  <c:v>130.08797488225929</c:v>
                </c:pt>
                <c:pt idx="26">
                  <c:v>180.83613436472555</c:v>
                </c:pt>
                <c:pt idx="27">
                  <c:v>214.95487756731649</c:v>
                </c:pt>
                <c:pt idx="28">
                  <c:v>187.83231347929956</c:v>
                </c:pt>
                <c:pt idx="29">
                  <c:v>140.37331919604463</c:v>
                </c:pt>
                <c:pt idx="30">
                  <c:v>106.47253404539981</c:v>
                </c:pt>
                <c:pt idx="31">
                  <c:v>88.863470741649039</c:v>
                </c:pt>
                <c:pt idx="32">
                  <c:v>86.60473727876122</c:v>
                </c:pt>
                <c:pt idx="33">
                  <c:v>103.89789665848002</c:v>
                </c:pt>
                <c:pt idx="34">
                  <c:v>153.04161577204246</c:v>
                </c:pt>
                <c:pt idx="35">
                  <c:v>233.45803412395003</c:v>
                </c:pt>
                <c:pt idx="36">
                  <c:v>255.31075792160829</c:v>
                </c:pt>
                <c:pt idx="37">
                  <c:v>191.90391113739602</c:v>
                </c:pt>
                <c:pt idx="38">
                  <c:v>130.84731004184729</c:v>
                </c:pt>
                <c:pt idx="39">
                  <c:v>93.18218571792255</c:v>
                </c:pt>
                <c:pt idx="40">
                  <c:v>72.928052748190254</c:v>
                </c:pt>
                <c:pt idx="41">
                  <c:v>65.972722194106282</c:v>
                </c:pt>
                <c:pt idx="42">
                  <c:v>74.220540193179076</c:v>
                </c:pt>
                <c:pt idx="43">
                  <c:v>111.15258517903882</c:v>
                </c:pt>
                <c:pt idx="44">
                  <c:v>206.34938722900657</c:v>
                </c:pt>
                <c:pt idx="45">
                  <c:v>309.34546673155864</c:v>
                </c:pt>
                <c:pt idx="46">
                  <c:v>254.03969348030478</c:v>
                </c:pt>
                <c:pt idx="47">
                  <c:v>176.30101432665745</c:v>
                </c:pt>
                <c:pt idx="48">
                  <c:v>118.11561983051982</c:v>
                </c:pt>
                <c:pt idx="49">
                  <c:v>83.668151024890903</c:v>
                </c:pt>
                <c:pt idx="50">
                  <c:v>65.268931071325795</c:v>
                </c:pt>
                <c:pt idx="51">
                  <c:v>58.864262729137231</c:v>
                </c:pt>
                <c:pt idx="52">
                  <c:v>66.365388172052221</c:v>
                </c:pt>
                <c:pt idx="53">
                  <c:v>101.43341755055408</c:v>
                </c:pt>
                <c:pt idx="54">
                  <c:v>198.15390382167129</c:v>
                </c:pt>
                <c:pt idx="55">
                  <c:v>315.01620180214479</c:v>
                </c:pt>
                <c:pt idx="56">
                  <c:v>261.38223809382629</c:v>
                </c:pt>
                <c:pt idx="57">
                  <c:v>181.4462603936482</c:v>
                </c:pt>
                <c:pt idx="58">
                  <c:v>119.46770733246365</c:v>
                </c:pt>
                <c:pt idx="59">
                  <c:v>82.792684169373132</c:v>
                </c:pt>
                <c:pt idx="60">
                  <c:v>62.851496339730218</c:v>
                </c:pt>
                <c:pt idx="61">
                  <c:v>54.6080953141253</c:v>
                </c:pt>
                <c:pt idx="62">
                  <c:v>58.449923033477702</c:v>
                </c:pt>
                <c:pt idx="63">
                  <c:v>84.496700466549314</c:v>
                </c:pt>
                <c:pt idx="64">
                  <c:v>163.74604000757677</c:v>
                </c:pt>
                <c:pt idx="65">
                  <c:v>296.64525013710085</c:v>
                </c:pt>
                <c:pt idx="66">
                  <c:v>257.46217148761485</c:v>
                </c:pt>
                <c:pt idx="67">
                  <c:v>181.53977416032711</c:v>
                </c:pt>
                <c:pt idx="68">
                  <c:v>120.74239706947638</c:v>
                </c:pt>
                <c:pt idx="69">
                  <c:v>84.318180310760567</c:v>
                </c:pt>
                <c:pt idx="70">
                  <c:v>64.526135435830341</c:v>
                </c:pt>
                <c:pt idx="71">
                  <c:v>56.700957764995728</c:v>
                </c:pt>
                <c:pt idx="72">
                  <c:v>61.64109272905668</c:v>
                </c:pt>
                <c:pt idx="73">
                  <c:v>90.247936756386878</c:v>
                </c:pt>
                <c:pt idx="74">
                  <c:v>172.89599918576772</c:v>
                </c:pt>
                <c:pt idx="75">
                  <c:v>294.95303985458668</c:v>
                </c:pt>
                <c:pt idx="76">
                  <c:v>245.56119338608761</c:v>
                </c:pt>
                <c:pt idx="77">
                  <c:v>169.73338898540516</c:v>
                </c:pt>
                <c:pt idx="78">
                  <c:v>113.07079353263086</c:v>
                </c:pt>
                <c:pt idx="79">
                  <c:v>79.71447622694572</c:v>
                </c:pt>
                <c:pt idx="80">
                  <c:v>62.111850728193474</c:v>
                </c:pt>
                <c:pt idx="81">
                  <c:v>56.307310567589461</c:v>
                </c:pt>
                <c:pt idx="82">
                  <c:v>64.268926449910126</c:v>
                </c:pt>
                <c:pt idx="83">
                  <c:v>99.439561774931931</c:v>
                </c:pt>
                <c:pt idx="84">
                  <c:v>192.85528337075974</c:v>
                </c:pt>
                <c:pt idx="85">
                  <c:v>294.52183732435731</c:v>
                </c:pt>
                <c:pt idx="86">
                  <c:v>238.35745648603381</c:v>
                </c:pt>
                <c:pt idx="87">
                  <c:v>161.48214351984399</c:v>
                </c:pt>
                <c:pt idx="88">
                  <c:v>106.24991429625371</c:v>
                </c:pt>
                <c:pt idx="89">
                  <c:v>74.486067748195381</c:v>
                </c:pt>
                <c:pt idx="90">
                  <c:v>58.112728799192297</c:v>
                </c:pt>
                <c:pt idx="91">
                  <c:v>53.199843291650183</c:v>
                </c:pt>
                <c:pt idx="92">
                  <c:v>61.972012185357173</c:v>
                </c:pt>
                <c:pt idx="93">
                  <c:v>98.537486074312071</c:v>
                </c:pt>
                <c:pt idx="94">
                  <c:v>193.87594192398021</c:v>
                </c:pt>
                <c:pt idx="95">
                  <c:v>287.05869663462448</c:v>
                </c:pt>
                <c:pt idx="96">
                  <c:v>229.29486915807752</c:v>
                </c:pt>
                <c:pt idx="97">
                  <c:v>153.73250031342309</c:v>
                </c:pt>
                <c:pt idx="98">
                  <c:v>101.15735537526108</c:v>
                </c:pt>
                <c:pt idx="99">
                  <c:v>71.348734941140123</c:v>
                </c:pt>
                <c:pt idx="100">
                  <c:v>56.387565547758257</c:v>
                </c:pt>
                <c:pt idx="101">
                  <c:v>52.801762024520585</c:v>
                </c:pt>
                <c:pt idx="102">
                  <c:v>63.61043540470844</c:v>
                </c:pt>
                <c:pt idx="103">
                  <c:v>104.5328748737565</c:v>
                </c:pt>
                <c:pt idx="104">
                  <c:v>204.66500417273485</c:v>
                </c:pt>
                <c:pt idx="105">
                  <c:v>279.20471730310749</c:v>
                </c:pt>
                <c:pt idx="106">
                  <c:v>218.20040345068145</c:v>
                </c:pt>
                <c:pt idx="107">
                  <c:v>144.72825273205052</c:v>
                </c:pt>
                <c:pt idx="108">
                  <c:v>95.783172797924038</c:v>
                </c:pt>
                <c:pt idx="109">
                  <c:v>68.436556117705123</c:v>
                </c:pt>
                <c:pt idx="110">
                  <c:v>55.207548157200819</c:v>
                </c:pt>
                <c:pt idx="111">
                  <c:v>53.364360077941214</c:v>
                </c:pt>
                <c:pt idx="112">
                  <c:v>67.156795554407054</c:v>
                </c:pt>
                <c:pt idx="113">
                  <c:v>114.68108203819136</c:v>
                </c:pt>
                <c:pt idx="114">
                  <c:v>220.78796471705922</c:v>
                </c:pt>
                <c:pt idx="115">
                  <c:v>269.74066250685365</c:v>
                </c:pt>
                <c:pt idx="116">
                  <c:v>205.08955655554399</c:v>
                </c:pt>
                <c:pt idx="117">
                  <c:v>134.77897908414621</c:v>
                </c:pt>
                <c:pt idx="118">
                  <c:v>90.170308054445641</c:v>
                </c:pt>
                <c:pt idx="119">
                  <c:v>65.630048613552859</c:v>
                </c:pt>
                <c:pt idx="120">
                  <c:v>54.358680299947778</c:v>
                </c:pt>
                <c:pt idx="121">
                  <c:v>54.599508247252416</c:v>
                </c:pt>
                <c:pt idx="122">
                  <c:v>72.254620498521277</c:v>
                </c:pt>
                <c:pt idx="123">
                  <c:v>128.4302634767142</c:v>
                </c:pt>
                <c:pt idx="124">
                  <c:v>239.90783291869658</c:v>
                </c:pt>
                <c:pt idx="125">
                  <c:v>258.44104167831682</c:v>
                </c:pt>
                <c:pt idx="126">
                  <c:v>190.42825731165891</c:v>
                </c:pt>
                <c:pt idx="127">
                  <c:v>124.32960496206599</c:v>
                </c:pt>
                <c:pt idx="128">
                  <c:v>84.281989058402459</c:v>
                </c:pt>
                <c:pt idx="129">
                  <c:v>62.57446803411267</c:v>
                </c:pt>
                <c:pt idx="130">
                  <c:v>53.205178189290251</c:v>
                </c:pt>
                <c:pt idx="131">
                  <c:v>55.443244503682017</c:v>
                </c:pt>
                <c:pt idx="132">
                  <c:v>76.967352874560291</c:v>
                </c:pt>
                <c:pt idx="133">
                  <c:v>142.12514438851221</c:v>
                </c:pt>
                <c:pt idx="134">
                  <c:v>257.62927588713035</c:v>
                </c:pt>
                <c:pt idx="135">
                  <c:v>248.89510838430158</c:v>
                </c:pt>
                <c:pt idx="136">
                  <c:v>178.5059105427425</c:v>
                </c:pt>
                <c:pt idx="137">
                  <c:v>116.86871502426857</c:v>
                </c:pt>
                <c:pt idx="138">
                  <c:v>80.380008056669809</c:v>
                </c:pt>
                <c:pt idx="139">
                  <c:v>60.771061312648882</c:v>
                </c:pt>
                <c:pt idx="140">
                  <c:v>52.835743507062674</c:v>
                </c:pt>
                <c:pt idx="141">
                  <c:v>56.735372557798783</c:v>
                </c:pt>
                <c:pt idx="142">
                  <c:v>81.768384418957325</c:v>
                </c:pt>
                <c:pt idx="143">
                  <c:v>154.99907307754793</c:v>
                </c:pt>
                <c:pt idx="144">
                  <c:v>271.57607390511379</c:v>
                </c:pt>
                <c:pt idx="145">
                  <c:v>241.22351675969367</c:v>
                </c:pt>
                <c:pt idx="146">
                  <c:v>169.35477560758812</c:v>
                </c:pt>
                <c:pt idx="147">
                  <c:v>112.64391022243072</c:v>
                </c:pt>
                <c:pt idx="148">
                  <c:v>79.205320609833421</c:v>
                </c:pt>
                <c:pt idx="149">
                  <c:v>61.536915402905663</c:v>
                </c:pt>
                <c:pt idx="150">
                  <c:v>55.504719550729021</c:v>
                </c:pt>
                <c:pt idx="151">
                  <c:v>62.675008255499876</c:v>
                </c:pt>
                <c:pt idx="152">
                  <c:v>95.216175079935368</c:v>
                </c:pt>
                <c:pt idx="153">
                  <c:v>181.74803689214781</c:v>
                </c:pt>
                <c:pt idx="154">
                  <c:v>283.32294508839067</c:v>
                </c:pt>
                <c:pt idx="155">
                  <c:v>230.23597944391167</c:v>
                </c:pt>
                <c:pt idx="156">
                  <c:v>156.897105432687</c:v>
                </c:pt>
                <c:pt idx="157">
                  <c:v>104.88475302390839</c:v>
                </c:pt>
                <c:pt idx="158">
                  <c:v>74.84803945902604</c:v>
                </c:pt>
                <c:pt idx="159">
                  <c:v>59.486894026830939</c:v>
                </c:pt>
                <c:pt idx="160">
                  <c:v>55.546829774245268</c:v>
                </c:pt>
                <c:pt idx="161">
                  <c:v>65.989328174693824</c:v>
                </c:pt>
                <c:pt idx="162">
                  <c:v>105.98962293355171</c:v>
                </c:pt>
                <c:pt idx="163">
                  <c:v>204.4501570975807</c:v>
                </c:pt>
                <c:pt idx="164">
                  <c:v>285.34408388100127</c:v>
                </c:pt>
                <c:pt idx="165">
                  <c:v>226.47490282085687</c:v>
                </c:pt>
                <c:pt idx="166">
                  <c:v>152.62792334952837</c:v>
                </c:pt>
                <c:pt idx="167">
                  <c:v>101.71093833922446</c:v>
                </c:pt>
                <c:pt idx="168">
                  <c:v>72.628813879729279</c:v>
                </c:pt>
                <c:pt idx="169">
                  <c:v>57.961103338100287</c:v>
                </c:pt>
                <c:pt idx="170">
                  <c:v>54.60293539902213</c:v>
                </c:pt>
                <c:pt idx="171">
                  <c:v>65.854531107875346</c:v>
                </c:pt>
                <c:pt idx="172">
                  <c:v>107.73454608472643</c:v>
                </c:pt>
                <c:pt idx="173">
                  <c:v>209.17754565647874</c:v>
                </c:pt>
                <c:pt idx="174">
                  <c:v>283.7726140084884</c:v>
                </c:pt>
                <c:pt idx="175">
                  <c:v>223.5125512610422</c:v>
                </c:pt>
                <c:pt idx="176">
                  <c:v>150.0189810513416</c:v>
                </c:pt>
                <c:pt idx="177">
                  <c:v>100.03364138932839</c:v>
                </c:pt>
                <c:pt idx="178">
                  <c:v>71.638146059676359</c:v>
                </c:pt>
                <c:pt idx="179">
                  <c:v>57.484521154624247</c:v>
                </c:pt>
                <c:pt idx="180">
                  <c:v>54.662397314584837</c:v>
                </c:pt>
                <c:pt idx="181">
                  <c:v>66.846189219379767</c:v>
                </c:pt>
                <c:pt idx="182">
                  <c:v>110.86288028629423</c:v>
                </c:pt>
                <c:pt idx="183">
                  <c:v>214.77480362841268</c:v>
                </c:pt>
                <c:pt idx="184">
                  <c:v>281.50234112022088</c:v>
                </c:pt>
                <c:pt idx="185">
                  <c:v>219.81100475892146</c:v>
                </c:pt>
                <c:pt idx="186">
                  <c:v>146.994225511433</c:v>
                </c:pt>
                <c:pt idx="187">
                  <c:v>98.25363628298787</c:v>
                </c:pt>
                <c:pt idx="188">
                  <c:v>70.709437357118475</c:v>
                </c:pt>
                <c:pt idx="189">
                  <c:v>57.177477239004176</c:v>
                </c:pt>
                <c:pt idx="190">
                  <c:v>55.028784342047651</c:v>
                </c:pt>
                <c:pt idx="191">
                  <c:v>68.443355598885418</c:v>
                </c:pt>
                <c:pt idx="192">
                  <c:v>115.28671709232184</c:v>
                </c:pt>
                <c:pt idx="193">
                  <c:v>222.0986731024098</c:v>
                </c:pt>
                <c:pt idx="194">
                  <c:v>278.56743581414929</c:v>
                </c:pt>
                <c:pt idx="195">
                  <c:v>215.19597349442199</c:v>
                </c:pt>
                <c:pt idx="196">
                  <c:v>143.36355632603835</c:v>
                </c:pt>
                <c:pt idx="197">
                  <c:v>96.187003785264451</c:v>
                </c:pt>
                <c:pt idx="198">
                  <c:v>69.681299942183557</c:v>
                </c:pt>
                <c:pt idx="199">
                  <c:v>56.89722469865211</c:v>
                </c:pt>
                <c:pt idx="200">
                  <c:v>55.569553783235634</c:v>
                </c:pt>
                <c:pt idx="201">
                  <c:v>70.522260450945311</c:v>
                </c:pt>
                <c:pt idx="202">
                  <c:v>120.90185787964307</c:v>
                </c:pt>
                <c:pt idx="203">
                  <c:v>230.88157345477617</c:v>
                </c:pt>
                <c:pt idx="204">
                  <c:v>274.70889762662091</c:v>
                </c:pt>
                <c:pt idx="205">
                  <c:v>209.49043597270503</c:v>
                </c:pt>
                <c:pt idx="206">
                  <c:v>139.02151525057928</c:v>
                </c:pt>
                <c:pt idx="207">
                  <c:v>93.737144226163949</c:v>
                </c:pt>
                <c:pt idx="208">
                  <c:v>68.464715404481552</c:v>
                </c:pt>
                <c:pt idx="209">
                  <c:v>56.558052908180898</c:v>
                </c:pt>
                <c:pt idx="210">
                  <c:v>56.19660046748465</c:v>
                </c:pt>
                <c:pt idx="211">
                  <c:v>72.992430340338259</c:v>
                </c:pt>
                <c:pt idx="212">
                  <c:v>127.6171288042419</c:v>
                </c:pt>
                <c:pt idx="213">
                  <c:v>240.79332917930216</c:v>
                </c:pt>
                <c:pt idx="214">
                  <c:v>269.82593260816463</c:v>
                </c:pt>
                <c:pt idx="215">
                  <c:v>202.70395316686614</c:v>
                </c:pt>
                <c:pt idx="216">
                  <c:v>134.00915474821409</c:v>
                </c:pt>
                <c:pt idx="217">
                  <c:v>90.882358396109012</c:v>
                </c:pt>
                <c:pt idx="218">
                  <c:v>66.991587577029861</c:v>
                </c:pt>
                <c:pt idx="219">
                  <c:v>56.046540609593663</c:v>
                </c:pt>
                <c:pt idx="220">
                  <c:v>56.725359216629741</c:v>
                </c:pt>
                <c:pt idx="221">
                  <c:v>75.526834665271778</c:v>
                </c:pt>
                <c:pt idx="222">
                  <c:v>134.81896987403235</c:v>
                </c:pt>
                <c:pt idx="223">
                  <c:v>250.94634691343612</c:v>
                </c:pt>
                <c:pt idx="224">
                  <c:v>264.44041359333801</c:v>
                </c:pt>
                <c:pt idx="225">
                  <c:v>195.56200045039469</c:v>
                </c:pt>
                <c:pt idx="226">
                  <c:v>128.87616057889937</c:v>
                </c:pt>
                <c:pt idx="227">
                  <c:v>87.900628726977274</c:v>
                </c:pt>
                <c:pt idx="228">
                  <c:v>65.352184284523361</c:v>
                </c:pt>
                <c:pt idx="229">
                  <c:v>55.29834858270425</c:v>
                </c:pt>
                <c:pt idx="230">
                  <c:v>56.883599168086157</c:v>
                </c:pt>
                <c:pt idx="231">
                  <c:v>77.42595543062653</c:v>
                </c:pt>
                <c:pt idx="232">
                  <c:v>140.91587201388467</c:v>
                </c:pt>
                <c:pt idx="233">
                  <c:v>259.62837469341514</c:v>
                </c:pt>
                <c:pt idx="234">
                  <c:v>260.09429366055343</c:v>
                </c:pt>
                <c:pt idx="235">
                  <c:v>189.87901737852309</c:v>
                </c:pt>
                <c:pt idx="236">
                  <c:v>124.90163667041926</c:v>
                </c:pt>
                <c:pt idx="237">
                  <c:v>85.555883865793504</c:v>
                </c:pt>
                <c:pt idx="238">
                  <c:v>63.978770574513462</c:v>
                </c:pt>
                <c:pt idx="239">
                  <c:v>54.509975454724014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227576"/>
        <c:axId val="369227968"/>
      </c:lineChart>
      <c:lineChart>
        <c:grouping val="standard"/>
        <c:varyColors val="0"/>
        <c:ser>
          <c:idx val="0"/>
          <c:order val="1"/>
          <c:tx>
            <c:strRef>
              <c:f>Ecosystem!$V$29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Ecosystem!$V$30:$V$269</c:f>
              <c:numCache>
                <c:formatCode>0.0</c:formatCode>
                <c:ptCount val="240"/>
                <c:pt idx="0">
                  <c:v>635</c:v>
                </c:pt>
                <c:pt idx="1">
                  <c:v>237.70924245508709</c:v>
                </c:pt>
                <c:pt idx="2">
                  <c:v>114.87751717962443</c:v>
                </c:pt>
                <c:pt idx="3">
                  <c:v>37.283087375690165</c:v>
                </c:pt>
                <c:pt idx="4">
                  <c:v>10.356352199576982</c:v>
                </c:pt>
                <c:pt idx="5">
                  <c:v>4.8794789056054215</c:v>
                </c:pt>
                <c:pt idx="6">
                  <c:v>3.7180463398066799</c:v>
                </c:pt>
                <c:pt idx="7">
                  <c:v>4.8467890028359912</c:v>
                </c:pt>
                <c:pt idx="8">
                  <c:v>11.043365164017336</c:v>
                </c:pt>
                <c:pt idx="9">
                  <c:v>30.2117458897944</c:v>
                </c:pt>
                <c:pt idx="10">
                  <c:v>51.397503154415169</c:v>
                </c:pt>
                <c:pt idx="11">
                  <c:v>60.594664901093715</c:v>
                </c:pt>
                <c:pt idx="12">
                  <c:v>51.628764332722582</c:v>
                </c:pt>
                <c:pt idx="13">
                  <c:v>38.975490940106354</c:v>
                </c:pt>
                <c:pt idx="14">
                  <c:v>31.078223034312344</c:v>
                </c:pt>
                <c:pt idx="15">
                  <c:v>29.024948179504314</c:v>
                </c:pt>
                <c:pt idx="16">
                  <c:v>33.41138078971381</c:v>
                </c:pt>
                <c:pt idx="17">
                  <c:v>46.015296425417056</c:v>
                </c:pt>
                <c:pt idx="18">
                  <c:v>64.375797494583111</c:v>
                </c:pt>
                <c:pt idx="19">
                  <c:v>72.212560576081586</c:v>
                </c:pt>
                <c:pt idx="20">
                  <c:v>60.970513028092405</c:v>
                </c:pt>
                <c:pt idx="21">
                  <c:v>45.364624927876861</c:v>
                </c:pt>
                <c:pt idx="22">
                  <c:v>34.770279998695756</c:v>
                </c:pt>
                <c:pt idx="23">
                  <c:v>30.371994102591188</c:v>
                </c:pt>
                <c:pt idx="24">
                  <c:v>32.529879085774951</c:v>
                </c:pt>
                <c:pt idx="25">
                  <c:v>43.694701212501165</c:v>
                </c:pt>
                <c:pt idx="26">
                  <c:v>65.820263346007479</c:v>
                </c:pt>
                <c:pt idx="27">
                  <c:v>83.397915624120728</c:v>
                </c:pt>
                <c:pt idx="28">
                  <c:v>72.646101690178327</c:v>
                </c:pt>
                <c:pt idx="29">
                  <c:v>51.234244608581939</c:v>
                </c:pt>
                <c:pt idx="30">
                  <c:v>35.625748140125253</c:v>
                </c:pt>
                <c:pt idx="31">
                  <c:v>27.146809199587707</c:v>
                </c:pt>
                <c:pt idx="32">
                  <c:v>24.757207737005785</c:v>
                </c:pt>
                <c:pt idx="33">
                  <c:v>29.506363046677066</c:v>
                </c:pt>
                <c:pt idx="34">
                  <c:v>47.102997554857389</c:v>
                </c:pt>
                <c:pt idx="35">
                  <c:v>82.143771154681176</c:v>
                </c:pt>
                <c:pt idx="36">
                  <c:v>96.74092956919074</c:v>
                </c:pt>
                <c:pt idx="37">
                  <c:v>71.645803815039784</c:v>
                </c:pt>
                <c:pt idx="38">
                  <c:v>45.368903481741448</c:v>
                </c:pt>
                <c:pt idx="39">
                  <c:v>29.044246993714303</c:v>
                </c:pt>
                <c:pt idx="40">
                  <c:v>20.236637422190213</c:v>
                </c:pt>
                <c:pt idx="41">
                  <c:v>16.568137365201579</c:v>
                </c:pt>
                <c:pt idx="42">
                  <c:v>17.818579646534229</c:v>
                </c:pt>
                <c:pt idx="43">
                  <c:v>28.386091675321982</c:v>
                </c:pt>
                <c:pt idx="44">
                  <c:v>63.389290137701558</c:v>
                </c:pt>
                <c:pt idx="45">
                  <c:v>112.79659782925764</c:v>
                </c:pt>
                <c:pt idx="46">
                  <c:v>96.49533150296557</c:v>
                </c:pt>
                <c:pt idx="47">
                  <c:v>65.06259591787088</c:v>
                </c:pt>
                <c:pt idx="48">
                  <c:v>40.128163030458929</c:v>
                </c:pt>
                <c:pt idx="49">
                  <c:v>25.394045988337801</c:v>
                </c:pt>
                <c:pt idx="50">
                  <c:v>17.551004552262377</c:v>
                </c:pt>
                <c:pt idx="51">
                  <c:v>14.264046931377527</c:v>
                </c:pt>
                <c:pt idx="52">
                  <c:v>15.326333589774297</c:v>
                </c:pt>
                <c:pt idx="53">
                  <c:v>24.995670554382333</c:v>
                </c:pt>
                <c:pt idx="54">
                  <c:v>59.756483590382786</c:v>
                </c:pt>
                <c:pt idx="55">
                  <c:v>115.13352762914759</c:v>
                </c:pt>
                <c:pt idx="56">
                  <c:v>100.46265080781089</c:v>
                </c:pt>
                <c:pt idx="57">
                  <c:v>68.320822239304562</c:v>
                </c:pt>
                <c:pt idx="58">
                  <c:v>41.590628099528111</c:v>
                </c:pt>
                <c:pt idx="59">
                  <c:v>25.779196043848824</c:v>
                </c:pt>
                <c:pt idx="60">
                  <c:v>17.299049385399449</c:v>
                </c:pt>
                <c:pt idx="61">
                  <c:v>13.44307395228029</c:v>
                </c:pt>
                <c:pt idx="62">
                  <c:v>13.492558611874966</c:v>
                </c:pt>
                <c:pt idx="63">
                  <c:v>20.284760711725024</c:v>
                </c:pt>
                <c:pt idx="64">
                  <c:v>47.323829825198686</c:v>
                </c:pt>
                <c:pt idx="65">
                  <c:v>107.23363153741212</c:v>
                </c:pt>
                <c:pt idx="66">
                  <c:v>98.223285650644357</c:v>
                </c:pt>
                <c:pt idx="67">
                  <c:v>68.047747628595531</c:v>
                </c:pt>
                <c:pt idx="68">
                  <c:v>42.024216231842182</c:v>
                </c:pt>
                <c:pt idx="69">
                  <c:v>26.384984442240818</c:v>
                </c:pt>
                <c:pt idx="70">
                  <c:v>17.95669140801909</c:v>
                </c:pt>
                <c:pt idx="71">
                  <c:v>14.21896553278987</c:v>
                </c:pt>
                <c:pt idx="72">
                  <c:v>14.638652637910029</c:v>
                </c:pt>
                <c:pt idx="73">
                  <c:v>22.536434733292388</c:v>
                </c:pt>
                <c:pt idx="74">
                  <c:v>52.119910412214921</c:v>
                </c:pt>
                <c:pt idx="75">
                  <c:v>109.29459206773537</c:v>
                </c:pt>
                <c:pt idx="76">
                  <c:v>95.024267238281155</c:v>
                </c:pt>
                <c:pt idx="77">
                  <c:v>63.941774075381289</c:v>
                </c:pt>
                <c:pt idx="78">
                  <c:v>39.344124416188393</c:v>
                </c:pt>
                <c:pt idx="79">
                  <c:v>24.892975868843319</c:v>
                </c:pt>
                <c:pt idx="80">
                  <c:v>17.284476470722829</c:v>
                </c:pt>
                <c:pt idx="81">
                  <c:v>14.227614844273733</c:v>
                </c:pt>
                <c:pt idx="82">
                  <c:v>15.634306243069565</c:v>
                </c:pt>
                <c:pt idx="83">
                  <c:v>26.097346713096194</c:v>
                </c:pt>
                <c:pt idx="84">
                  <c:v>62.038860050579764</c:v>
                </c:pt>
                <c:pt idx="85">
                  <c:v>113.04167364724061</c:v>
                </c:pt>
                <c:pt idx="86">
                  <c:v>94.968407653258865</c:v>
                </c:pt>
                <c:pt idx="87">
                  <c:v>62.237999345691101</c:v>
                </c:pt>
                <c:pt idx="88">
                  <c:v>37.606578373529636</c:v>
                </c:pt>
                <c:pt idx="89">
                  <c:v>23.556180746407602</c:v>
                </c:pt>
                <c:pt idx="90">
                  <c:v>16.336623274354462</c:v>
                </c:pt>
                <c:pt idx="91">
                  <c:v>13.583826814223404</c:v>
                </c:pt>
                <c:pt idx="92">
                  <c:v>15.307259008856487</c:v>
                </c:pt>
                <c:pt idx="93">
                  <c:v>26.518909141659702</c:v>
                </c:pt>
                <c:pt idx="94">
                  <c:v>64.387972448353523</c:v>
                </c:pt>
                <c:pt idx="95">
                  <c:v>112.50239955044482</c:v>
                </c:pt>
                <c:pt idx="96">
                  <c:v>92.642484989062197</c:v>
                </c:pt>
                <c:pt idx="97">
                  <c:v>59.685363000940768</c:v>
                </c:pt>
                <c:pt idx="98">
                  <c:v>35.912265601813324</c:v>
                </c:pt>
                <c:pt idx="99">
                  <c:v>22.590821636783961</c:v>
                </c:pt>
                <c:pt idx="100">
                  <c:v>15.886866563870344</c:v>
                </c:pt>
                <c:pt idx="101">
                  <c:v>13.582875896548698</c:v>
                </c:pt>
                <c:pt idx="102">
                  <c:v>16.012653093105619</c:v>
                </c:pt>
                <c:pt idx="103">
                  <c:v>29.136397646015897</c:v>
                </c:pt>
                <c:pt idx="104">
                  <c:v>70.664255732455558</c:v>
                </c:pt>
                <c:pt idx="105">
                  <c:v>111.14654078392785</c:v>
                </c:pt>
                <c:pt idx="106">
                  <c:v>88.669286813814935</c:v>
                </c:pt>
                <c:pt idx="107">
                  <c:v>56.024781011040631</c:v>
                </c:pt>
                <c:pt idx="108">
                  <c:v>33.73562403835188</c:v>
                </c:pt>
                <c:pt idx="109">
                  <c:v>21.461875167507568</c:v>
                </c:pt>
                <c:pt idx="110">
                  <c:v>15.437753535462692</c:v>
                </c:pt>
                <c:pt idx="111">
                  <c:v>13.727507096512408</c:v>
                </c:pt>
                <c:pt idx="112">
                  <c:v>17.168844015086584</c:v>
                </c:pt>
                <c:pt idx="113">
                  <c:v>33.115969060994281</c:v>
                </c:pt>
                <c:pt idx="114">
                  <c:v>79.073953117763679</c:v>
                </c:pt>
                <c:pt idx="115">
                  <c:v>108.25820913696974</c:v>
                </c:pt>
                <c:pt idx="116">
                  <c:v>82.98686111706759</c:v>
                </c:pt>
                <c:pt idx="117">
                  <c:v>51.420369169289913</c:v>
                </c:pt>
                <c:pt idx="118">
                  <c:v>31.127414523771606</c:v>
                </c:pt>
                <c:pt idx="119">
                  <c:v>20.141820149077621</c:v>
                </c:pt>
                <c:pt idx="120">
                  <c:v>14.918075510159268</c:v>
                </c:pt>
                <c:pt idx="121">
                  <c:v>13.913549677123658</c:v>
                </c:pt>
                <c:pt idx="122">
                  <c:v>18.640396729457034</c:v>
                </c:pt>
                <c:pt idx="123">
                  <c:v>38.259459521776442</c:v>
                </c:pt>
                <c:pt idx="124">
                  <c:v>88.440309502078875</c:v>
                </c:pt>
                <c:pt idx="125">
                  <c:v>103.66760858645046</c:v>
                </c:pt>
                <c:pt idx="126">
                  <c:v>75.908998477753045</c:v>
                </c:pt>
                <c:pt idx="127">
                  <c:v>46.20750069975027</c:v>
                </c:pt>
                <c:pt idx="128">
                  <c:v>28.170955697085457</c:v>
                </c:pt>
                <c:pt idx="129">
                  <c:v>18.557917864575902</c:v>
                </c:pt>
                <c:pt idx="130">
                  <c:v>14.143238450152902</c:v>
                </c:pt>
                <c:pt idx="131">
                  <c:v>13.804636162347041</c:v>
                </c:pt>
                <c:pt idx="132">
                  <c:v>19.750605694684591</c:v>
                </c:pt>
                <c:pt idx="133">
                  <c:v>43.025867641440279</c:v>
                </c:pt>
                <c:pt idx="134">
                  <c:v>96.308160269658643</c:v>
                </c:pt>
                <c:pt idx="135">
                  <c:v>98.960528557779838</c:v>
                </c:pt>
                <c:pt idx="136">
                  <c:v>69.660823688857818</c:v>
                </c:pt>
                <c:pt idx="137">
                  <c:v>42.185250726299969</c:v>
                </c:pt>
                <c:pt idx="138">
                  <c:v>25.995840975325475</c:v>
                </c:pt>
                <c:pt idx="139">
                  <c:v>17.42945660343895</c:v>
                </c:pt>
                <c:pt idx="140">
                  <c:v>13.62136065091487</c:v>
                </c:pt>
                <c:pt idx="141">
                  <c:v>13.81071814658617</c:v>
                </c:pt>
                <c:pt idx="142">
                  <c:v>20.829775422858422</c:v>
                </c:pt>
                <c:pt idx="143">
                  <c:v>47.365293210654883</c:v>
                </c:pt>
                <c:pt idx="144">
                  <c:v>102.02305917618325</c:v>
                </c:pt>
                <c:pt idx="145">
                  <c:v>94.817900054884547</c:v>
                </c:pt>
                <c:pt idx="146">
                  <c:v>64.698442402405163</c:v>
                </c:pt>
                <c:pt idx="147">
                  <c:v>39.667205797551027</c:v>
                </c:pt>
                <c:pt idx="148">
                  <c:v>25.002267550569712</c:v>
                </c:pt>
                <c:pt idx="149">
                  <c:v>17.299734045276136</c:v>
                </c:pt>
                <c:pt idx="150">
                  <c:v>14.160180377112393</c:v>
                </c:pt>
                <c:pt idx="151">
                  <c:v>15.368606916724477</c:v>
                </c:pt>
                <c:pt idx="152">
                  <c:v>25.07448638893435</c:v>
                </c:pt>
                <c:pt idx="153">
                  <c:v>58.271141088242118</c:v>
                </c:pt>
                <c:pt idx="154">
                  <c:v>108.43305805980934</c:v>
                </c:pt>
                <c:pt idx="155">
                  <c:v>90.620969624357187</c:v>
                </c:pt>
                <c:pt idx="156">
                  <c:v>59.274264783862662</c:v>
                </c:pt>
                <c:pt idx="157">
                  <c:v>36.26510215347917</c:v>
                </c:pt>
                <c:pt idx="158">
                  <c:v>23.123254422796261</c:v>
                </c:pt>
                <c:pt idx="159">
                  <c:v>16.380617811849735</c:v>
                </c:pt>
                <c:pt idx="160">
                  <c:v>13.972791817905494</c:v>
                </c:pt>
                <c:pt idx="161">
                  <c:v>16.209822045825522</c:v>
                </c:pt>
                <c:pt idx="162">
                  <c:v>28.666342482729643</c:v>
                </c:pt>
                <c:pt idx="163">
                  <c:v>68.239338562191094</c:v>
                </c:pt>
                <c:pt idx="164">
                  <c:v>110.60716475589867</c:v>
                </c:pt>
                <c:pt idx="165">
                  <c:v>89.878750730397144</c:v>
                </c:pt>
                <c:pt idx="166">
                  <c:v>57.907553722686757</c:v>
                </c:pt>
                <c:pt idx="167">
                  <c:v>35.207032290321422</c:v>
                </c:pt>
                <c:pt idx="168">
                  <c:v>22.412328801289423</c:v>
                </c:pt>
                <c:pt idx="169">
                  <c:v>15.925150825325689</c:v>
                </c:pt>
                <c:pt idx="170">
                  <c:v>13.714685790160683</c:v>
                </c:pt>
                <c:pt idx="171">
                  <c:v>16.212199923668873</c:v>
                </c:pt>
                <c:pt idx="172">
                  <c:v>29.404921731845221</c:v>
                </c:pt>
                <c:pt idx="173">
                  <c:v>70.737624529541108</c:v>
                </c:pt>
                <c:pt idx="174">
                  <c:v>110.61223597692165</c:v>
                </c:pt>
                <c:pt idx="175">
                  <c:v>88.970489266755422</c:v>
                </c:pt>
                <c:pt idx="176">
                  <c:v>56.955905867034559</c:v>
                </c:pt>
                <c:pt idx="177">
                  <c:v>34.596950127851812</c:v>
                </c:pt>
                <c:pt idx="178">
                  <c:v>22.071847672658905</c:v>
                </c:pt>
                <c:pt idx="179">
                  <c:v>15.774194910904027</c:v>
                </c:pt>
                <c:pt idx="180">
                  <c:v>13.738828192642764</c:v>
                </c:pt>
                <c:pt idx="181">
                  <c:v>16.541141974193533</c:v>
                </c:pt>
                <c:pt idx="182">
                  <c:v>30.607163351859676</c:v>
                </c:pt>
                <c:pt idx="183">
                  <c:v>73.561088607552406</c:v>
                </c:pt>
                <c:pt idx="184">
                  <c:v>110.14449684242675</c:v>
                </c:pt>
                <c:pt idx="185">
                  <c:v>87.542416786260333</c:v>
                </c:pt>
                <c:pt idx="186">
                  <c:v>55.679372429667112</c:v>
                </c:pt>
                <c:pt idx="187">
                  <c:v>33.849446337990109</c:v>
                </c:pt>
                <c:pt idx="188">
                  <c:v>21.690166438116702</c:v>
                </c:pt>
                <c:pt idx="189">
                  <c:v>15.633459965620096</c:v>
                </c:pt>
                <c:pt idx="190">
                  <c:v>13.819791215638165</c:v>
                </c:pt>
                <c:pt idx="191">
                  <c:v>17.021944539817824</c:v>
                </c:pt>
                <c:pt idx="192">
                  <c:v>32.237271304151982</c:v>
                </c:pt>
                <c:pt idx="193">
                  <c:v>77.111606744689141</c:v>
                </c:pt>
                <c:pt idx="194">
                  <c:v>109.29041479265754</c:v>
                </c:pt>
                <c:pt idx="195">
                  <c:v>85.577896389902406</c:v>
                </c:pt>
                <c:pt idx="196">
                  <c:v>54.036739365835743</c:v>
                </c:pt>
                <c:pt idx="197">
                  <c:v>32.913565586821534</c:v>
                </c:pt>
                <c:pt idx="198">
                  <c:v>21.220312153463585</c:v>
                </c:pt>
                <c:pt idx="199">
                  <c:v>15.461562901347394</c:v>
                </c:pt>
                <c:pt idx="200">
                  <c:v>13.919359127883695</c:v>
                </c:pt>
                <c:pt idx="201">
                  <c:v>17.619210628667133</c:v>
                </c:pt>
                <c:pt idx="202">
                  <c:v>34.273676539509438</c:v>
                </c:pt>
                <c:pt idx="203">
                  <c:v>81.29807168780539</c:v>
                </c:pt>
                <c:pt idx="204">
                  <c:v>107.94421475520454</c:v>
                </c:pt>
                <c:pt idx="205">
                  <c:v>83.006033200383499</c:v>
                </c:pt>
                <c:pt idx="206">
                  <c:v>51.991512874853456</c:v>
                </c:pt>
                <c:pt idx="207">
                  <c:v>31.755661370624722</c:v>
                </c:pt>
                <c:pt idx="208">
                  <c:v>20.631304141807664</c:v>
                </c:pt>
                <c:pt idx="209">
                  <c:v>15.228905883604279</c:v>
                </c:pt>
                <c:pt idx="210">
                  <c:v>14.006634769285236</c:v>
                </c:pt>
                <c:pt idx="211">
                  <c:v>18.299495314971843</c:v>
                </c:pt>
                <c:pt idx="212">
                  <c:v>36.684683314788138</c:v>
                </c:pt>
                <c:pt idx="213">
                  <c:v>85.965083696156654</c:v>
                </c:pt>
                <c:pt idx="214">
                  <c:v>106.04221701556268</c:v>
                </c:pt>
                <c:pt idx="215">
                  <c:v>79.831786890527553</c:v>
                </c:pt>
                <c:pt idx="216">
                  <c:v>49.572123762146973</c:v>
                </c:pt>
                <c:pt idx="217">
                  <c:v>30.375905364530603</c:v>
                </c:pt>
                <c:pt idx="218">
                  <c:v>19.903318201152469</c:v>
                </c:pt>
                <c:pt idx="219">
                  <c:v>14.899319997267041</c:v>
                </c:pt>
                <c:pt idx="220">
                  <c:v>14.021538939452119</c:v>
                </c:pt>
                <c:pt idx="221">
                  <c:v>18.949919123031808</c:v>
                </c:pt>
                <c:pt idx="222">
                  <c:v>39.224458795498023</c:v>
                </c:pt>
                <c:pt idx="223">
                  <c:v>90.645143609727228</c:v>
                </c:pt>
                <c:pt idx="224">
                  <c:v>103.76463766932928</c:v>
                </c:pt>
                <c:pt idx="225">
                  <c:v>76.392744180729267</c:v>
                </c:pt>
                <c:pt idx="226">
                  <c:v>47.049126205062876</c:v>
                </c:pt>
                <c:pt idx="227">
                  <c:v>28.916485681227478</c:v>
                </c:pt>
                <c:pt idx="228">
                  <c:v>19.093496875465263</c:v>
                </c:pt>
                <c:pt idx="229">
                  <c:v>14.470373980616051</c:v>
                </c:pt>
                <c:pt idx="230">
                  <c:v>13.893286411706864</c:v>
                </c:pt>
                <c:pt idx="231">
                  <c:v>19.350809405457642</c:v>
                </c:pt>
                <c:pt idx="232">
                  <c:v>41.26622108246908</c:v>
                </c:pt>
                <c:pt idx="233">
                  <c:v>94.442602238743476</c:v>
                </c:pt>
                <c:pt idx="234">
                  <c:v>101.73582450270743</c:v>
                </c:pt>
                <c:pt idx="235">
                  <c:v>73.542869827106728</c:v>
                </c:pt>
                <c:pt idx="236">
                  <c:v>45.036432747909366</c:v>
                </c:pt>
                <c:pt idx="237">
                  <c:v>27.740284169924617</c:v>
                </c:pt>
                <c:pt idx="238">
                  <c:v>18.408197794472446</c:v>
                </c:pt>
                <c:pt idx="239">
                  <c:v>14.051930709164372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228360"/>
        <c:axId val="369228752"/>
      </c:lineChart>
      <c:catAx>
        <c:axId val="36922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3790026246719163"/>
              <c:y val="0.852460737489780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9227968"/>
        <c:crosses val="autoZero"/>
        <c:auto val="1"/>
        <c:lblAlgn val="ctr"/>
        <c:lblOffset val="100"/>
        <c:tickLblSkip val="19"/>
        <c:tickMarkSkip val="1"/>
        <c:noMultiLvlLbl val="0"/>
      </c:catAx>
      <c:valAx>
        <c:axId val="36922796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6529680365296802E-2"/>
              <c:y val="0.262295512241297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9227576"/>
        <c:crosses val="autoZero"/>
        <c:crossBetween val="between"/>
      </c:valAx>
      <c:catAx>
        <c:axId val="369228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9228752"/>
        <c:crosses val="autoZero"/>
        <c:auto val="1"/>
        <c:lblAlgn val="ctr"/>
        <c:lblOffset val="100"/>
        <c:noMultiLvlLbl val="0"/>
      </c:catAx>
      <c:valAx>
        <c:axId val="369228752"/>
        <c:scaling>
          <c:orientation val="minMax"/>
          <c:max val="100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92283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0137154088615636"/>
          <c:y val="0.39344348349898883"/>
          <c:w val="0.98173731708194012"/>
          <c:h val="0.55327997934684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Tilapia</a:t>
            </a:r>
          </a:p>
        </c:rich>
      </c:tx>
      <c:layout>
        <c:manualLayout>
          <c:xMode val="edge"/>
          <c:yMode val="edge"/>
          <c:x val="0.45605750587589849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39447835612563"/>
          <c:y val="0.23305084745762711"/>
          <c:w val="0.49406233073960198"/>
          <c:h val="0.4788135593220339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Ecosystem!$X$30:$X$269</c:f>
              <c:numCache>
                <c:formatCode>0</c:formatCode>
                <c:ptCount val="240"/>
                <c:pt idx="0" formatCode="General">
                  <c:v>200</c:v>
                </c:pt>
                <c:pt idx="1">
                  <c:v>178.42398204427499</c:v>
                </c:pt>
                <c:pt idx="2">
                  <c:v>146.21580372960813</c:v>
                </c:pt>
                <c:pt idx="3">
                  <c:v>113.37616755824631</c:v>
                </c:pt>
                <c:pt idx="4">
                  <c:v>83.774509330729984</c:v>
                </c:pt>
                <c:pt idx="5">
                  <c:v>65.133491166461312</c:v>
                </c:pt>
                <c:pt idx="6">
                  <c:v>55.877317635704763</c:v>
                </c:pt>
                <c:pt idx="7">
                  <c:v>56.182916463859812</c:v>
                </c:pt>
                <c:pt idx="8">
                  <c:v>68.728117799029036</c:v>
                </c:pt>
                <c:pt idx="9">
                  <c:v>89.278519830684701</c:v>
                </c:pt>
                <c:pt idx="10">
                  <c:v>99.038942366554878</c:v>
                </c:pt>
                <c:pt idx="11">
                  <c:v>100.47636486035334</c:v>
                </c:pt>
                <c:pt idx="12">
                  <c:v>94.964753270341646</c:v>
                </c:pt>
                <c:pt idx="13">
                  <c:v>86.79917572928656</c:v>
                </c:pt>
                <c:pt idx="14">
                  <c:v>79.396198177493915</c:v>
                </c:pt>
                <c:pt idx="15">
                  <c:v>74.86970287334627</c:v>
                </c:pt>
                <c:pt idx="16">
                  <c:v>74.530049957372228</c:v>
                </c:pt>
                <c:pt idx="17">
                  <c:v>78.509179438754884</c:v>
                </c:pt>
                <c:pt idx="18">
                  <c:v>84.047939310124676</c:v>
                </c:pt>
                <c:pt idx="19">
                  <c:v>85.883066264923258</c:v>
                </c:pt>
                <c:pt idx="20">
                  <c:v>82.191635998074233</c:v>
                </c:pt>
                <c:pt idx="21">
                  <c:v>75.610088209156601</c:v>
                </c:pt>
                <c:pt idx="22">
                  <c:v>68.985768511020751</c:v>
                </c:pt>
                <c:pt idx="23">
                  <c:v>64.289270976666913</c:v>
                </c:pt>
                <c:pt idx="24">
                  <c:v>63.034826061932435</c:v>
                </c:pt>
                <c:pt idx="25">
                  <c:v>66.294280206146368</c:v>
                </c:pt>
                <c:pt idx="26">
                  <c:v>73.122468304112729</c:v>
                </c:pt>
                <c:pt idx="27">
                  <c:v>78.139485029647119</c:v>
                </c:pt>
                <c:pt idx="28">
                  <c:v>76.521651477332952</c:v>
                </c:pt>
                <c:pt idx="29">
                  <c:v>70.46372419982589</c:v>
                </c:pt>
                <c:pt idx="30">
                  <c:v>63.306812394407302</c:v>
                </c:pt>
                <c:pt idx="31">
                  <c:v>57.138080064816066</c:v>
                </c:pt>
                <c:pt idx="32">
                  <c:v>53.505273511259674</c:v>
                </c:pt>
                <c:pt idx="33">
                  <c:v>54.026628161205871</c:v>
                </c:pt>
                <c:pt idx="34">
                  <c:v>60.273715032425173</c:v>
                </c:pt>
                <c:pt idx="35">
                  <c:v>70.575460226176887</c:v>
                </c:pt>
                <c:pt idx="36">
                  <c:v>75.540859882768828</c:v>
                </c:pt>
                <c:pt idx="37">
                  <c:v>72.213751917844149</c:v>
                </c:pt>
                <c:pt idx="38">
                  <c:v>64.97847463253359</c:v>
                </c:pt>
                <c:pt idx="39">
                  <c:v>57.018001712062798</c:v>
                </c:pt>
                <c:pt idx="40">
                  <c:v>50.021054266016051</c:v>
                </c:pt>
                <c:pt idx="41">
                  <c:v>45.171668436408119</c:v>
                </c:pt>
                <c:pt idx="42">
                  <c:v>43.887979532182328</c:v>
                </c:pt>
                <c:pt idx="43">
                  <c:v>48.532803884318717</c:v>
                </c:pt>
                <c:pt idx="44">
                  <c:v>61.226131792192966</c:v>
                </c:pt>
                <c:pt idx="45">
                  <c:v>73.945371993763743</c:v>
                </c:pt>
                <c:pt idx="46">
                  <c:v>74.866081918385134</c:v>
                </c:pt>
                <c:pt idx="47">
                  <c:v>70.194715175455471</c:v>
                </c:pt>
                <c:pt idx="48">
                  <c:v>62.593364842858115</c:v>
                </c:pt>
                <c:pt idx="49">
                  <c:v>54.629568284563682</c:v>
                </c:pt>
                <c:pt idx="50">
                  <c:v>47.745479137279567</c:v>
                </c:pt>
                <c:pt idx="51">
                  <c:v>42.984833878716969</c:v>
                </c:pt>
                <c:pt idx="52">
                  <c:v>41.723461458194578</c:v>
                </c:pt>
                <c:pt idx="53">
                  <c:v>46.482671172401325</c:v>
                </c:pt>
                <c:pt idx="54">
                  <c:v>60.036231960053925</c:v>
                </c:pt>
                <c:pt idx="55">
                  <c:v>74.371092399493662</c:v>
                </c:pt>
                <c:pt idx="56">
                  <c:v>76.036961305051591</c:v>
                </c:pt>
                <c:pt idx="57">
                  <c:v>71.868885712144802</c:v>
                </c:pt>
                <c:pt idx="58">
                  <c:v>64.301387195154661</c:v>
                </c:pt>
                <c:pt idx="59">
                  <c:v>56.13546400503715</c:v>
                </c:pt>
                <c:pt idx="60">
                  <c:v>48.891811280843498</c:v>
                </c:pt>
                <c:pt idx="61">
                  <c:v>43.59418043634011</c:v>
                </c:pt>
                <c:pt idx="62">
                  <c:v>41.482936467561586</c:v>
                </c:pt>
                <c:pt idx="63">
                  <c:v>44.882984002338439</c:v>
                </c:pt>
                <c:pt idx="64">
                  <c:v>57.164569233692298</c:v>
                </c:pt>
                <c:pt idx="65">
                  <c:v>73.978537990151565</c:v>
                </c:pt>
                <c:pt idx="66">
                  <c:v>76.228222228766384</c:v>
                </c:pt>
                <c:pt idx="67">
                  <c:v>72.416886834529748</c:v>
                </c:pt>
                <c:pt idx="68">
                  <c:v>65.166093740530329</c:v>
                </c:pt>
                <c:pt idx="69">
                  <c:v>57.243687827028573</c:v>
                </c:pt>
                <c:pt idx="70">
                  <c:v>50.196043500802446</c:v>
                </c:pt>
                <c:pt idx="71">
                  <c:v>45.120636858303236</c:v>
                </c:pt>
                <c:pt idx="72">
                  <c:v>43.370876002860669</c:v>
                </c:pt>
                <c:pt idx="73">
                  <c:v>47.381619326012569</c:v>
                </c:pt>
                <c:pt idx="74">
                  <c:v>60.230895227289345</c:v>
                </c:pt>
                <c:pt idx="75">
                  <c:v>76.093305939162761</c:v>
                </c:pt>
                <c:pt idx="76">
                  <c:v>77.442672734563914</c:v>
                </c:pt>
                <c:pt idx="77">
                  <c:v>72.929627348739402</c:v>
                </c:pt>
                <c:pt idx="78">
                  <c:v>65.400972855331133</c:v>
                </c:pt>
                <c:pt idx="79">
                  <c:v>57.452134836859344</c:v>
                </c:pt>
                <c:pt idx="80">
                  <c:v>50.58165388027588</c:v>
                </c:pt>
                <c:pt idx="81">
                  <c:v>45.931461097260659</c:v>
                </c:pt>
                <c:pt idx="82">
                  <c:v>45.037354360236364</c:v>
                </c:pt>
                <c:pt idx="83">
                  <c:v>50.606094698819909</c:v>
                </c:pt>
                <c:pt idx="84">
                  <c:v>65.103635997142106</c:v>
                </c:pt>
                <c:pt idx="85">
                  <c:v>79.000744930110841</c:v>
                </c:pt>
                <c:pt idx="86">
                  <c:v>79.829608686804448</c:v>
                </c:pt>
                <c:pt idx="87">
                  <c:v>74.708241806920952</c:v>
                </c:pt>
                <c:pt idx="88">
                  <c:v>66.659600103902633</c:v>
                </c:pt>
                <c:pt idx="89">
                  <c:v>58.352807561478073</c:v>
                </c:pt>
                <c:pt idx="90">
                  <c:v>51.297972837540456</c:v>
                </c:pt>
                <c:pt idx="91">
                  <c:v>46.654804556363075</c:v>
                </c:pt>
                <c:pt idx="92">
                  <c:v>46.04278296271788</c:v>
                </c:pt>
                <c:pt idx="93">
                  <c:v>52.323463159666893</c:v>
                </c:pt>
                <c:pt idx="94">
                  <c:v>67.720375076648708</c:v>
                </c:pt>
                <c:pt idx="95">
                  <c:v>81.036079486324269</c:v>
                </c:pt>
                <c:pt idx="96">
                  <c:v>81.353627158802311</c:v>
                </c:pt>
                <c:pt idx="97">
                  <c:v>75.706095662736843</c:v>
                </c:pt>
                <c:pt idx="98">
                  <c:v>67.356386228171488</c:v>
                </c:pt>
                <c:pt idx="99">
                  <c:v>58.930623540344584</c:v>
                </c:pt>
                <c:pt idx="100">
                  <c:v>51.925410631621318</c:v>
                </c:pt>
                <c:pt idx="101">
                  <c:v>47.545629671142734</c:v>
                </c:pt>
                <c:pt idx="102">
                  <c:v>47.547938545029766</c:v>
                </c:pt>
                <c:pt idx="103">
                  <c:v>54.92984180595522</c:v>
                </c:pt>
                <c:pt idx="104">
                  <c:v>71.098905013286469</c:v>
                </c:pt>
                <c:pt idx="105">
                  <c:v>82.590185188413656</c:v>
                </c:pt>
                <c:pt idx="106">
                  <c:v>82.095072610845676</c:v>
                </c:pt>
                <c:pt idx="107">
                  <c:v>75.809693300021209</c:v>
                </c:pt>
                <c:pt idx="108">
                  <c:v>67.218380957951936</c:v>
                </c:pt>
                <c:pt idx="109">
                  <c:v>58.798350048093099</c:v>
                </c:pt>
                <c:pt idx="110">
                  <c:v>51.995679101894716</c:v>
                </c:pt>
                <c:pt idx="111">
                  <c:v>48.064365373706494</c:v>
                </c:pt>
                <c:pt idx="112">
                  <c:v>48.927670394101703</c:v>
                </c:pt>
                <c:pt idx="113">
                  <c:v>57.683970318143274</c:v>
                </c:pt>
                <c:pt idx="114">
                  <c:v>74.409225531090655</c:v>
                </c:pt>
                <c:pt idx="115">
                  <c:v>83.37455979130128</c:v>
                </c:pt>
                <c:pt idx="116">
                  <c:v>81.822810311033493</c:v>
                </c:pt>
                <c:pt idx="117">
                  <c:v>74.858816885027238</c:v>
                </c:pt>
                <c:pt idx="118">
                  <c:v>66.117380692001234</c:v>
                </c:pt>
                <c:pt idx="119">
                  <c:v>57.838208813575122</c:v>
                </c:pt>
                <c:pt idx="120">
                  <c:v>51.383008286474471</c:v>
                </c:pt>
                <c:pt idx="121">
                  <c:v>48.056698243540971</c:v>
                </c:pt>
                <c:pt idx="122">
                  <c:v>49.969135890545175</c:v>
                </c:pt>
                <c:pt idx="123">
                  <c:v>60.253583147915045</c:v>
                </c:pt>
                <c:pt idx="124">
                  <c:v>77.144116680514585</c:v>
                </c:pt>
                <c:pt idx="125">
                  <c:v>83.283700859446725</c:v>
                </c:pt>
                <c:pt idx="126">
                  <c:v>80.519232187517403</c:v>
                </c:pt>
                <c:pt idx="127">
                  <c:v>72.918239070773339</c:v>
                </c:pt>
                <c:pt idx="128">
                  <c:v>64.11660523299372</c:v>
                </c:pt>
                <c:pt idx="129">
                  <c:v>56.064631763564144</c:v>
                </c:pt>
                <c:pt idx="130">
                  <c:v>50.009815465468613</c:v>
                </c:pt>
                <c:pt idx="131">
                  <c:v>47.291726955571427</c:v>
                </c:pt>
                <c:pt idx="132">
                  <c:v>50.198055492892465</c:v>
                </c:pt>
                <c:pt idx="133">
                  <c:v>61.880727327135681</c:v>
                </c:pt>
                <c:pt idx="134">
                  <c:v>78.706406726504298</c:v>
                </c:pt>
                <c:pt idx="135">
                  <c:v>82.544149795569012</c:v>
                </c:pt>
                <c:pt idx="136">
                  <c:v>78.787559840897245</c:v>
                </c:pt>
                <c:pt idx="137">
                  <c:v>70.868019868787627</c:v>
                </c:pt>
                <c:pt idx="138">
                  <c:v>62.164024341223026</c:v>
                </c:pt>
                <c:pt idx="139">
                  <c:v>54.395505003780158</c:v>
                </c:pt>
                <c:pt idx="140">
                  <c:v>48.726203264874499</c:v>
                </c:pt>
                <c:pt idx="141">
                  <c:v>46.533818037227952</c:v>
                </c:pt>
                <c:pt idx="142">
                  <c:v>50.252662599902543</c:v>
                </c:pt>
                <c:pt idx="143">
                  <c:v>62.989819899294602</c:v>
                </c:pt>
                <c:pt idx="144">
                  <c:v>79.441398044967031</c:v>
                </c:pt>
                <c:pt idx="145">
                  <c:v>81.596429573347422</c:v>
                </c:pt>
                <c:pt idx="146">
                  <c:v>77.098334854363415</c:v>
                </c:pt>
                <c:pt idx="147">
                  <c:v>69.211091007720157</c:v>
                </c:pt>
                <c:pt idx="148">
                  <c:v>60.826089839769907</c:v>
                </c:pt>
                <c:pt idx="149">
                  <c:v>53.532432464653851</c:v>
                </c:pt>
                <c:pt idx="150">
                  <c:v>48.510611825202062</c:v>
                </c:pt>
                <c:pt idx="151">
                  <c:v>47.29464315112736</c:v>
                </c:pt>
                <c:pt idx="152">
                  <c:v>52.526243160343611</c:v>
                </c:pt>
                <c:pt idx="153">
                  <c:v>66.636586482211484</c:v>
                </c:pt>
                <c:pt idx="154">
                  <c:v>80.83807034699889</c:v>
                </c:pt>
                <c:pt idx="155">
                  <c:v>81.218278492255223</c:v>
                </c:pt>
                <c:pt idx="156">
                  <c:v>75.716815359997653</c:v>
                </c:pt>
                <c:pt idx="157">
                  <c:v>67.550714618034533</c:v>
                </c:pt>
                <c:pt idx="158">
                  <c:v>59.249276779465092</c:v>
                </c:pt>
                <c:pt idx="159">
                  <c:v>52.272571423040709</c:v>
                </c:pt>
                <c:pt idx="160">
                  <c:v>47.801324403784733</c:v>
                </c:pt>
                <c:pt idx="161">
                  <c:v>47.521331096356406</c:v>
                </c:pt>
                <c:pt idx="162">
                  <c:v>54.291145794241551</c:v>
                </c:pt>
                <c:pt idx="163">
                  <c:v>69.716321682020904</c:v>
                </c:pt>
                <c:pt idx="164">
                  <c:v>81.633128414096888</c:v>
                </c:pt>
                <c:pt idx="165">
                  <c:v>81.529062555491763</c:v>
                </c:pt>
                <c:pt idx="166">
                  <c:v>75.661760567618103</c:v>
                </c:pt>
                <c:pt idx="167">
                  <c:v>67.289542326194933</c:v>
                </c:pt>
                <c:pt idx="168">
                  <c:v>58.901353680044039</c:v>
                </c:pt>
                <c:pt idx="169">
                  <c:v>51.933394008279294</c:v>
                </c:pt>
                <c:pt idx="170">
                  <c:v>47.566530515313175</c:v>
                </c:pt>
                <c:pt idx="171">
                  <c:v>47.53352342518852</c:v>
                </c:pt>
                <c:pt idx="172">
                  <c:v>54.772440032349991</c:v>
                </c:pt>
                <c:pt idx="173">
                  <c:v>70.63622559062722</c:v>
                </c:pt>
                <c:pt idx="174">
                  <c:v>81.937603818243645</c:v>
                </c:pt>
                <c:pt idx="175">
                  <c:v>81.590143331137298</c:v>
                </c:pt>
                <c:pt idx="176">
                  <c:v>75.532508222388685</c:v>
                </c:pt>
                <c:pt idx="177">
                  <c:v>67.082830277066535</c:v>
                </c:pt>
                <c:pt idx="178">
                  <c:v>58.693486885491438</c:v>
                </c:pt>
                <c:pt idx="179">
                  <c:v>51.787712590420917</c:v>
                </c:pt>
                <c:pt idx="180">
                  <c:v>47.559418312865041</c:v>
                </c:pt>
                <c:pt idx="181">
                  <c:v>47.791089251248152</c:v>
                </c:pt>
                <c:pt idx="182">
                  <c:v>55.465254932926371</c:v>
                </c:pt>
                <c:pt idx="183">
                  <c:v>71.575598244902551</c:v>
                </c:pt>
                <c:pt idx="184">
                  <c:v>82.104946909060629</c:v>
                </c:pt>
                <c:pt idx="185">
                  <c:v>81.456671265294545</c:v>
                </c:pt>
                <c:pt idx="186">
                  <c:v>75.194691200830903</c:v>
                </c:pt>
                <c:pt idx="187">
                  <c:v>66.695646651728424</c:v>
                </c:pt>
                <c:pt idx="188">
                  <c:v>58.346948715088793</c:v>
                </c:pt>
                <c:pt idx="189">
                  <c:v>51.550042698842795</c:v>
                </c:pt>
                <c:pt idx="190">
                  <c:v>47.515020519870177</c:v>
                </c:pt>
                <c:pt idx="191">
                  <c:v>48.085298081781836</c:v>
                </c:pt>
                <c:pt idx="192">
                  <c:v>56.284685937556908</c:v>
                </c:pt>
                <c:pt idx="193">
                  <c:v>72.615324955432072</c:v>
                </c:pt>
                <c:pt idx="194">
                  <c:v>82.16158316173545</c:v>
                </c:pt>
                <c:pt idx="195">
                  <c:v>81.135287982542494</c:v>
                </c:pt>
                <c:pt idx="196">
                  <c:v>74.640853410858185</c:v>
                </c:pt>
                <c:pt idx="197">
                  <c:v>66.107968112431735</c:v>
                </c:pt>
                <c:pt idx="198">
                  <c:v>57.833126636352077</c:v>
                </c:pt>
                <c:pt idx="199">
                  <c:v>51.186536920294813</c:v>
                </c:pt>
                <c:pt idx="200">
                  <c:v>47.3968362470088</c:v>
                </c:pt>
                <c:pt idx="201">
                  <c:v>48.379987264632192</c:v>
                </c:pt>
                <c:pt idx="202">
                  <c:v>57.197627201605101</c:v>
                </c:pt>
                <c:pt idx="203">
                  <c:v>73.71512184672352</c:v>
                </c:pt>
                <c:pt idx="204">
                  <c:v>82.094417393809806</c:v>
                </c:pt>
                <c:pt idx="205">
                  <c:v>80.605697610033857</c:v>
                </c:pt>
                <c:pt idx="206">
                  <c:v>73.849706999768699</c:v>
                </c:pt>
                <c:pt idx="207">
                  <c:v>65.296668837779379</c:v>
                </c:pt>
                <c:pt idx="208">
                  <c:v>57.127288250561477</c:v>
                </c:pt>
                <c:pt idx="209">
                  <c:v>50.67041113927457</c:v>
                </c:pt>
                <c:pt idx="210">
                  <c:v>47.175093241634087</c:v>
                </c:pt>
                <c:pt idx="211">
                  <c:v>48.641529331377157</c:v>
                </c:pt>
                <c:pt idx="212">
                  <c:v>58.164050376049339</c:v>
                </c:pt>
                <c:pt idx="213">
                  <c:v>74.817262443032561</c:v>
                </c:pt>
                <c:pt idx="214">
                  <c:v>81.891001363014325</c:v>
                </c:pt>
                <c:pt idx="215">
                  <c:v>79.861821594736753</c:v>
                </c:pt>
                <c:pt idx="216">
                  <c:v>72.824568201829834</c:v>
                </c:pt>
                <c:pt idx="217">
                  <c:v>64.263726971893789</c:v>
                </c:pt>
                <c:pt idx="218">
                  <c:v>56.223833237329984</c:v>
                </c:pt>
                <c:pt idx="219">
                  <c:v>49.982139812089166</c:v>
                </c:pt>
                <c:pt idx="220">
                  <c:v>46.807052244963977</c:v>
                </c:pt>
                <c:pt idx="221">
                  <c:v>48.789889466613779</c:v>
                </c:pt>
                <c:pt idx="222">
                  <c:v>59.055816956137264</c:v>
                </c:pt>
                <c:pt idx="223">
                  <c:v>75.794138642014801</c:v>
                </c:pt>
                <c:pt idx="224">
                  <c:v>81.564684832026771</c:v>
                </c:pt>
                <c:pt idx="225">
                  <c:v>78.976646524899962</c:v>
                </c:pt>
                <c:pt idx="226">
                  <c:v>71.675566385961929</c:v>
                </c:pt>
                <c:pt idx="227">
                  <c:v>63.119070746170777</c:v>
                </c:pt>
                <c:pt idx="228">
                  <c:v>55.211189089921703</c:v>
                </c:pt>
                <c:pt idx="229">
                  <c:v>49.171458445717569</c:v>
                </c:pt>
                <c:pt idx="230">
                  <c:v>46.279839318969834</c:v>
                </c:pt>
                <c:pt idx="231">
                  <c:v>48.710048205377412</c:v>
                </c:pt>
                <c:pt idx="232">
                  <c:v>59.629027407977581</c:v>
                </c:pt>
                <c:pt idx="233">
                  <c:v>76.450170352591257</c:v>
                </c:pt>
                <c:pt idx="234">
                  <c:v>81.193065872251239</c:v>
                </c:pt>
                <c:pt idx="235">
                  <c:v>78.167100102463806</c:v>
                </c:pt>
                <c:pt idx="236">
                  <c:v>70.687961310638443</c:v>
                </c:pt>
                <c:pt idx="237">
                  <c:v>62.151355985901581</c:v>
                </c:pt>
                <c:pt idx="238">
                  <c:v>54.347294920105753</c:v>
                </c:pt>
                <c:pt idx="239">
                  <c:v>48.444044451536115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64576"/>
        <c:axId val="417764968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Ecosystem!$AG$30:$AG$269</c:f>
              <c:numCache>
                <c:formatCode>0.0</c:formatCode>
                <c:ptCount val="240"/>
                <c:pt idx="0">
                  <c:v>71.576017955725007</c:v>
                </c:pt>
                <c:pt idx="1">
                  <c:v>65.951481891197048</c:v>
                </c:pt>
                <c:pt idx="2">
                  <c:v>49.86258356336306</c:v>
                </c:pt>
                <c:pt idx="3">
                  <c:v>35.338311652470672</c:v>
                </c:pt>
                <c:pt idx="4">
                  <c:v>23.634442718787206</c:v>
                </c:pt>
                <c:pt idx="5">
                  <c:v>16.732276520923484</c:v>
                </c:pt>
                <c:pt idx="6">
                  <c:v>13.265857568414365</c:v>
                </c:pt>
                <c:pt idx="7">
                  <c:v>12.544806390185947</c:v>
                </c:pt>
                <c:pt idx="8">
                  <c:v>14.726632028599717</c:v>
                </c:pt>
                <c:pt idx="9">
                  <c:v>18.70676478148755</c:v>
                </c:pt>
                <c:pt idx="10">
                  <c:v>20.582416938055172</c:v>
                </c:pt>
                <c:pt idx="11">
                  <c:v>20.90733619790246</c:v>
                </c:pt>
                <c:pt idx="12">
                  <c:v>19.808551151174235</c:v>
                </c:pt>
                <c:pt idx="13">
                  <c:v>18.031738253208395</c:v>
                </c:pt>
                <c:pt idx="14">
                  <c:v>16.308977346576501</c:v>
                </c:pt>
                <c:pt idx="15">
                  <c:v>15.152086358987082</c:v>
                </c:pt>
                <c:pt idx="16">
                  <c:v>14.872993448999535</c:v>
                </c:pt>
                <c:pt idx="17">
                  <c:v>15.525331813047133</c:v>
                </c:pt>
                <c:pt idx="18">
                  <c:v>16.600389070543063</c:v>
                </c:pt>
                <c:pt idx="19">
                  <c:v>17.069231928378329</c:v>
                </c:pt>
                <c:pt idx="20">
                  <c:v>16.455586458656704</c:v>
                </c:pt>
                <c:pt idx="21">
                  <c:v>15.144093599053766</c:v>
                </c:pt>
                <c:pt idx="22">
                  <c:v>13.707605576980285</c:v>
                </c:pt>
                <c:pt idx="23">
                  <c:v>12.607785748106114</c:v>
                </c:pt>
                <c:pt idx="24">
                  <c:v>12.191447814618433</c:v>
                </c:pt>
                <c:pt idx="25">
                  <c:v>12.693607741489458</c:v>
                </c:pt>
                <c:pt idx="26">
                  <c:v>13.973495636040575</c:v>
                </c:pt>
                <c:pt idx="27">
                  <c:v>15.055267697716364</c:v>
                </c:pt>
                <c:pt idx="28">
                  <c:v>14.940768552464966</c:v>
                </c:pt>
                <c:pt idx="29">
                  <c:v>13.845045311509395</c:v>
                </c:pt>
                <c:pt idx="30">
                  <c:v>12.374875816929759</c:v>
                </c:pt>
                <c:pt idx="31">
                  <c:v>11.019892182256426</c:v>
                </c:pt>
                <c:pt idx="32">
                  <c:v>10.145949997194768</c:v>
                </c:pt>
                <c:pt idx="33">
                  <c:v>10.086786732230028</c:v>
                </c:pt>
                <c:pt idx="34">
                  <c:v>11.15261084749821</c:v>
                </c:pt>
                <c:pt idx="35">
                  <c:v>13.096655926173209</c:v>
                </c:pt>
                <c:pt idx="36">
                  <c:v>14.25810192196214</c:v>
                </c:pt>
                <c:pt idx="37">
                  <c:v>13.900440650856815</c:v>
                </c:pt>
                <c:pt idx="38">
                  <c:v>12.583923283835151</c:v>
                </c:pt>
                <c:pt idx="39">
                  <c:v>10.950092308070424</c:v>
                </c:pt>
                <c:pt idx="40">
                  <c:v>9.439660886805596</c:v>
                </c:pt>
                <c:pt idx="41">
                  <c:v>8.3440769936672403</c:v>
                </c:pt>
                <c:pt idx="42">
                  <c:v>7.9410903328973399</c:v>
                </c:pt>
                <c:pt idx="43">
                  <c:v>8.6502249606078347</c:v>
                </c:pt>
                <c:pt idx="44">
                  <c:v>10.874440904403025</c:v>
                </c:pt>
                <c:pt idx="45">
                  <c:v>13.319982085307055</c:v>
                </c:pt>
                <c:pt idx="46">
                  <c:v>13.893046976829131</c:v>
                </c:pt>
                <c:pt idx="47">
                  <c:v>13.296148222276221</c:v>
                </c:pt>
                <c:pt idx="48">
                  <c:v>11.90215219304536</c:v>
                </c:pt>
                <c:pt idx="49">
                  <c:v>10.282008691171306</c:v>
                </c:pt>
                <c:pt idx="50">
                  <c:v>8.8213657543131525</c:v>
                </c:pt>
                <c:pt idx="51">
                  <c:v>7.770765409467101</c:v>
                </c:pt>
                <c:pt idx="52">
                  <c:v>7.3883971569254125</c:v>
                </c:pt>
                <c:pt idx="53">
                  <c:v>8.1095833276224134</c:v>
                </c:pt>
                <c:pt idx="54">
                  <c:v>10.440602270976255</c:v>
                </c:pt>
                <c:pt idx="55">
                  <c:v>13.122388201617873</c:v>
                </c:pt>
                <c:pt idx="56">
                  <c:v>13.850000375448005</c:v>
                </c:pt>
                <c:pt idx="57">
                  <c:v>13.400832388977008</c:v>
                </c:pt>
                <c:pt idx="58">
                  <c:v>12.068882554943787</c:v>
                </c:pt>
                <c:pt idx="59">
                  <c:v>10.448161116423632</c:v>
                </c:pt>
                <c:pt idx="60">
                  <c:v>8.9430964415667162</c:v>
                </c:pt>
                <c:pt idx="61">
                  <c:v>7.8066199231043907</c:v>
                </c:pt>
                <c:pt idx="62">
                  <c:v>7.2756373822124294</c:v>
                </c:pt>
                <c:pt idx="63">
                  <c:v>7.7472945416559824</c:v>
                </c:pt>
                <c:pt idx="64">
                  <c:v>9.8120473788218536</c:v>
                </c:pt>
                <c:pt idx="65">
                  <c:v>12.834068676036157</c:v>
                </c:pt>
                <c:pt idx="66">
                  <c:v>13.6181273138452</c:v>
                </c:pt>
                <c:pt idx="67">
                  <c:v>13.242611320005825</c:v>
                </c:pt>
                <c:pt idx="68">
                  <c:v>12.011013806730739</c:v>
                </c:pt>
                <c:pt idx="69">
                  <c:v>10.483764986893638</c:v>
                </c:pt>
                <c:pt idx="70">
                  <c:v>9.0547015442069512</c:v>
                </c:pt>
                <c:pt idx="71">
                  <c:v>7.9859428438459625</c:v>
                </c:pt>
                <c:pt idx="72">
                  <c:v>7.5346957078964927</c:v>
                </c:pt>
                <c:pt idx="73">
                  <c:v>8.1190666846229451</c:v>
                </c:pt>
                <c:pt idx="74">
                  <c:v>10.286165305375565</c:v>
                </c:pt>
                <c:pt idx="75">
                  <c:v>13.161003380577494</c:v>
                </c:pt>
                <c:pt idx="76">
                  <c:v>13.799356506293051</c:v>
                </c:pt>
                <c:pt idx="77">
                  <c:v>13.28257275999205</c:v>
                </c:pt>
                <c:pt idx="78">
                  <c:v>11.985361816667064</c:v>
                </c:pt>
                <c:pt idx="79">
                  <c:v>10.452856075491823</c:v>
                </c:pt>
                <c:pt idx="80">
                  <c:v>9.0639423084851618</c:v>
                </c:pt>
                <c:pt idx="81">
                  <c:v>8.0806722976268883</c:v>
                </c:pt>
                <c:pt idx="82">
                  <c:v>7.7871239246790029</c:v>
                </c:pt>
                <c:pt idx="83">
                  <c:v>8.6485032780753919</c:v>
                </c:pt>
                <c:pt idx="84">
                  <c:v>11.121823248467514</c:v>
                </c:pt>
                <c:pt idx="85">
                  <c:v>13.715346477447655</c:v>
                </c:pt>
                <c:pt idx="86">
                  <c:v>14.293302815787195</c:v>
                </c:pt>
                <c:pt idx="87">
                  <c:v>13.667061891588986</c:v>
                </c:pt>
                <c:pt idx="88">
                  <c:v>12.257494357464434</c:v>
                </c:pt>
                <c:pt idx="89">
                  <c:v>10.641859386305192</c:v>
                </c:pt>
                <c:pt idx="90">
                  <c:v>9.2071689937658583</c:v>
                </c:pt>
                <c:pt idx="91">
                  <c:v>8.2176303328861273</c:v>
                </c:pt>
                <c:pt idx="92">
                  <c:v>7.9695112006736295</c:v>
                </c:pt>
                <c:pt idx="93">
                  <c:v>8.9539370470414852</c:v>
                </c:pt>
                <c:pt idx="94">
                  <c:v>11.591048190727019</c:v>
                </c:pt>
                <c:pt idx="95">
                  <c:v>14.104117999694841</c:v>
                </c:pt>
                <c:pt idx="96">
                  <c:v>14.59424112504137</c:v>
                </c:pt>
                <c:pt idx="97">
                  <c:v>13.860472197297875</c:v>
                </c:pt>
                <c:pt idx="98">
                  <c:v>12.382547103561595</c:v>
                </c:pt>
                <c:pt idx="99">
                  <c:v>10.739394955163682</c:v>
                </c:pt>
                <c:pt idx="100">
                  <c:v>9.312890432160259</c:v>
                </c:pt>
                <c:pt idx="101">
                  <c:v>8.3713454854908953</c:v>
                </c:pt>
                <c:pt idx="102">
                  <c:v>8.2328828303185908</c:v>
                </c:pt>
                <c:pt idx="103">
                  <c:v>9.4142639657287415</c:v>
                </c:pt>
                <c:pt idx="104">
                  <c:v>12.207159341177988</c:v>
                </c:pt>
                <c:pt idx="105">
                  <c:v>14.442989775260013</c:v>
                </c:pt>
                <c:pt idx="106">
                  <c:v>14.783067025227648</c:v>
                </c:pt>
                <c:pt idx="107">
                  <c:v>13.906024399271834</c:v>
                </c:pt>
                <c:pt idx="108">
                  <c:v>12.360769430208819</c:v>
                </c:pt>
                <c:pt idx="109">
                  <c:v>10.709629660433372</c:v>
                </c:pt>
                <c:pt idx="110">
                  <c:v>9.3189682579914326</c:v>
                </c:pt>
                <c:pt idx="111">
                  <c:v>8.4595524008316065</c:v>
                </c:pt>
                <c:pt idx="112">
                  <c:v>8.4757368948342062</c:v>
                </c:pt>
                <c:pt idx="113">
                  <c:v>9.9052524141523453</c:v>
                </c:pt>
                <c:pt idx="114">
                  <c:v>12.826067820570824</c:v>
                </c:pt>
                <c:pt idx="115">
                  <c:v>14.669306142952113</c:v>
                </c:pt>
                <c:pt idx="116">
                  <c:v>14.801144959811536</c:v>
                </c:pt>
                <c:pt idx="117">
                  <c:v>13.757925367072181</c:v>
                </c:pt>
                <c:pt idx="118">
                  <c:v>12.155138978544402</c:v>
                </c:pt>
                <c:pt idx="119">
                  <c:v>10.519777099387502</c:v>
                </c:pt>
                <c:pt idx="120">
                  <c:v>9.1927132070989064</c:v>
                </c:pt>
                <c:pt idx="121">
                  <c:v>8.445234799610251</c:v>
                </c:pt>
                <c:pt idx="122">
                  <c:v>8.6504501193902801</c:v>
                </c:pt>
                <c:pt idx="123">
                  <c:v>10.356419827778272</c:v>
                </c:pt>
                <c:pt idx="124">
                  <c:v>13.341315079322307</c:v>
                </c:pt>
                <c:pt idx="125">
                  <c:v>14.7361044548</c:v>
                </c:pt>
                <c:pt idx="126">
                  <c:v>14.615610076301772</c:v>
                </c:pt>
                <c:pt idx="127">
                  <c:v>13.403877790987057</c:v>
                </c:pt>
                <c:pt idx="128">
                  <c:v>11.759680078451602</c:v>
                </c:pt>
                <c:pt idx="129">
                  <c:v>10.158988440890724</c:v>
                </c:pt>
                <c:pt idx="130">
                  <c:v>8.90861340309303</c:v>
                </c:pt>
                <c:pt idx="131">
                  <c:v>8.2758192170446581</c:v>
                </c:pt>
                <c:pt idx="132">
                  <c:v>8.6594266387858099</c:v>
                </c:pt>
                <c:pt idx="133">
                  <c:v>10.613079447400203</c:v>
                </c:pt>
                <c:pt idx="134">
                  <c:v>13.609819805908526</c:v>
                </c:pt>
                <c:pt idx="135">
                  <c:v>14.631687041757028</c:v>
                </c:pt>
                <c:pt idx="136">
                  <c:v>14.296816560908944</c:v>
                </c:pt>
                <c:pt idx="137">
                  <c:v>12.987176708455781</c:v>
                </c:pt>
                <c:pt idx="138">
                  <c:v>11.346030137717618</c:v>
                </c:pt>
                <c:pt idx="139">
                  <c:v>9.8002206766320263</c:v>
                </c:pt>
                <c:pt idx="140">
                  <c:v>8.6288316949352843</c:v>
                </c:pt>
                <c:pt idx="141">
                  <c:v>8.0976474283367921</c:v>
                </c:pt>
                <c:pt idx="142">
                  <c:v>8.6267065527205737</c:v>
                </c:pt>
                <c:pt idx="143">
                  <c:v>10.764000783765292</c:v>
                </c:pt>
                <c:pt idx="144">
                  <c:v>13.710637622549875</c:v>
                </c:pt>
                <c:pt idx="145">
                  <c:v>14.455836519621576</c:v>
                </c:pt>
                <c:pt idx="146">
                  <c:v>13.957693579731872</c:v>
                </c:pt>
                <c:pt idx="147">
                  <c:v>12.627987950603991</c:v>
                </c:pt>
                <c:pt idx="148">
                  <c:v>11.042768815844024</c:v>
                </c:pt>
                <c:pt idx="149">
                  <c:v>9.5928467556731825</c:v>
                </c:pt>
                <c:pt idx="150">
                  <c:v>8.5494892574232448</c:v>
                </c:pt>
                <c:pt idx="151">
                  <c:v>8.2004539461173032</c:v>
                </c:pt>
                <c:pt idx="152">
                  <c:v>9.0023360776061203</c:v>
                </c:pt>
                <c:pt idx="153">
                  <c:v>11.401975770502304</c:v>
                </c:pt>
                <c:pt idx="154">
                  <c:v>14.021997654621577</c:v>
                </c:pt>
                <c:pt idx="155">
                  <c:v>14.48584048434113</c:v>
                </c:pt>
                <c:pt idx="156">
                  <c:v>13.772159145506453</c:v>
                </c:pt>
                <c:pt idx="157">
                  <c:v>12.348416641758375</c:v>
                </c:pt>
                <c:pt idx="158">
                  <c:v>10.754827675015415</c:v>
                </c:pt>
                <c:pt idx="159">
                  <c:v>9.35435402014663</c:v>
                </c:pt>
                <c:pt idx="160">
                  <c:v>8.4092406534768323</c:v>
                </c:pt>
                <c:pt idx="161">
                  <c:v>8.227439236732728</c:v>
                </c:pt>
                <c:pt idx="162">
                  <c:v>9.3025979745284069</c:v>
                </c:pt>
                <c:pt idx="163">
                  <c:v>11.95418128137254</c:v>
                </c:pt>
                <c:pt idx="164">
                  <c:v>14.234987307445504</c:v>
                </c:pt>
                <c:pt idx="165">
                  <c:v>14.628011255837556</c:v>
                </c:pt>
                <c:pt idx="166">
                  <c:v>13.836834986284746</c:v>
                </c:pt>
                <c:pt idx="167">
                  <c:v>12.354838749387856</c:v>
                </c:pt>
                <c:pt idx="168">
                  <c:v>10.72808233109355</c:v>
                </c:pt>
                <c:pt idx="169">
                  <c:v>9.3177645937144398</c:v>
                </c:pt>
                <c:pt idx="170">
                  <c:v>8.3848255783438166</c:v>
                </c:pt>
                <c:pt idx="171">
                  <c:v>8.2437289208308471</c:v>
                </c:pt>
                <c:pt idx="172">
                  <c:v>9.4018178987348566</c:v>
                </c:pt>
                <c:pt idx="173">
                  <c:v>12.139179976244968</c:v>
                </c:pt>
                <c:pt idx="174">
                  <c:v>14.331107220022421</c:v>
                </c:pt>
                <c:pt idx="175">
                  <c:v>14.682398336431733</c:v>
                </c:pt>
                <c:pt idx="176">
                  <c:v>13.847399692648242</c:v>
                </c:pt>
                <c:pt idx="177">
                  <c:v>12.339720668875838</c:v>
                </c:pt>
                <c:pt idx="178">
                  <c:v>10.704634602883047</c:v>
                </c:pt>
                <c:pt idx="179">
                  <c:v>9.3009748188427874</c:v>
                </c:pt>
                <c:pt idx="180">
                  <c:v>8.3906265750824609</c:v>
                </c:pt>
                <c:pt idx="181">
                  <c:v>8.2957863018507574</c:v>
                </c:pt>
                <c:pt idx="182">
                  <c:v>9.5324029485553616</c:v>
                </c:pt>
                <c:pt idx="183">
                  <c:v>12.323653909701624</c:v>
                </c:pt>
                <c:pt idx="184">
                  <c:v>14.399104209640821</c:v>
                </c:pt>
                <c:pt idx="185">
                  <c:v>14.694432667172105</c:v>
                </c:pt>
                <c:pt idx="186">
                  <c:v>13.809726382863168</c:v>
                </c:pt>
                <c:pt idx="187">
                  <c:v>12.281007145796544</c:v>
                </c:pt>
                <c:pt idx="188">
                  <c:v>10.646740592468383</c:v>
                </c:pt>
                <c:pt idx="189">
                  <c:v>9.2602008200714394</c:v>
                </c:pt>
                <c:pt idx="190">
                  <c:v>8.3839041908196368</c:v>
                </c:pt>
                <c:pt idx="191">
                  <c:v>8.3494348774665568</c:v>
                </c:pt>
                <c:pt idx="192">
                  <c:v>9.6810726610340847</c:v>
                </c:pt>
                <c:pt idx="193">
                  <c:v>12.523503556677632</c:v>
                </c:pt>
                <c:pt idx="194">
                  <c:v>14.447800756652352</c:v>
                </c:pt>
                <c:pt idx="195">
                  <c:v>14.669984966462286</c:v>
                </c:pt>
                <c:pt idx="196">
                  <c:v>13.726607811398285</c:v>
                </c:pt>
                <c:pt idx="197">
                  <c:v>12.178215560433909</c:v>
                </c:pt>
                <c:pt idx="198">
                  <c:v>10.551352720297729</c:v>
                </c:pt>
                <c:pt idx="199">
                  <c:v>9.1906848122147196</c:v>
                </c:pt>
                <c:pt idx="200">
                  <c:v>8.3589101851062768</c:v>
                </c:pt>
                <c:pt idx="201">
                  <c:v>8.3986351560591679</c:v>
                </c:pt>
                <c:pt idx="202">
                  <c:v>9.8420828483812688</c:v>
                </c:pt>
                <c:pt idx="203">
                  <c:v>12.731591446574997</c:v>
                </c:pt>
                <c:pt idx="204">
                  <c:v>14.474177283314095</c:v>
                </c:pt>
                <c:pt idx="205">
                  <c:v>14.604028542196902</c:v>
                </c:pt>
                <c:pt idx="206">
                  <c:v>13.592553034239257</c:v>
                </c:pt>
                <c:pt idx="207">
                  <c:v>12.025632844114771</c:v>
                </c:pt>
                <c:pt idx="208">
                  <c:v>10.412626331120869</c:v>
                </c:pt>
                <c:pt idx="209">
                  <c:v>9.0863344096557928</c:v>
                </c:pt>
                <c:pt idx="210">
                  <c:v>8.3090398803038017</c:v>
                </c:pt>
                <c:pt idx="211">
                  <c:v>8.4359276084377157</c:v>
                </c:pt>
                <c:pt idx="212">
                  <c:v>10.006382402351145</c:v>
                </c:pt>
                <c:pt idx="213">
                  <c:v>12.93498732853736</c:v>
                </c:pt>
                <c:pt idx="214">
                  <c:v>14.471994981530077</c:v>
                </c:pt>
                <c:pt idx="215">
                  <c:v>14.491058960830877</c:v>
                </c:pt>
                <c:pt idx="216">
                  <c:v>13.404450778711503</c:v>
                </c:pt>
                <c:pt idx="217">
                  <c:v>11.820917896540907</c:v>
                </c:pt>
                <c:pt idx="218">
                  <c:v>10.227508839114789</c:v>
                </c:pt>
                <c:pt idx="219">
                  <c:v>8.9419053657377976</c:v>
                </c:pt>
                <c:pt idx="220">
                  <c:v>8.2249264187593454</c:v>
                </c:pt>
                <c:pt idx="221">
                  <c:v>8.4449740861354883</c:v>
                </c:pt>
                <c:pt idx="222">
                  <c:v>10.147989294619324</c:v>
                </c:pt>
                <c:pt idx="223">
                  <c:v>13.105159754859461</c:v>
                </c:pt>
                <c:pt idx="224">
                  <c:v>14.434747673435528</c:v>
                </c:pt>
                <c:pt idx="225">
                  <c:v>14.336854400659954</c:v>
                </c:pt>
                <c:pt idx="226">
                  <c:v>13.178345878622469</c:v>
                </c:pt>
                <c:pt idx="227">
                  <c:v>11.582795437048874</c:v>
                </c:pt>
                <c:pt idx="228">
                  <c:v>10.011985795299282</c:v>
                </c:pt>
                <c:pt idx="229">
                  <c:v>8.7666092175283392</c:v>
                </c:pt>
                <c:pt idx="230">
                  <c:v>8.1043549636053225</c:v>
                </c:pt>
                <c:pt idx="231">
                  <c:v>8.4048922741110133</c:v>
                </c:pt>
                <c:pt idx="232">
                  <c:v>10.22156164698861</c:v>
                </c:pt>
                <c:pt idx="233">
                  <c:v>13.200271194567691</c:v>
                </c:pt>
                <c:pt idx="234">
                  <c:v>14.36446577154878</c:v>
                </c:pt>
                <c:pt idx="235">
                  <c:v>14.173592199704871</c:v>
                </c:pt>
                <c:pt idx="236">
                  <c:v>12.965872806470294</c:v>
                </c:pt>
                <c:pt idx="237">
                  <c:v>11.367615664231092</c:v>
                </c:pt>
                <c:pt idx="238">
                  <c:v>9.8179679184680815</c:v>
                </c:pt>
                <c:pt idx="239">
                  <c:v>8.6026120053732544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65360"/>
        <c:axId val="417765752"/>
      </c:lineChart>
      <c:catAx>
        <c:axId val="4177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230408787975137"/>
              <c:y val="0.84745762711864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764968"/>
        <c:crosses val="autoZero"/>
        <c:auto val="1"/>
        <c:lblAlgn val="ctr"/>
        <c:lblOffset val="100"/>
        <c:tickLblSkip val="21"/>
        <c:tickMarkSkip val="1"/>
        <c:noMultiLvlLbl val="0"/>
      </c:catAx>
      <c:valAx>
        <c:axId val="417764968"/>
        <c:scaling>
          <c:orientation val="minMax"/>
          <c:max val="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800475059382423E-2"/>
              <c:y val="0.25423728813559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764576"/>
        <c:crosses val="autoZero"/>
        <c:crossBetween val="between"/>
      </c:valAx>
      <c:catAx>
        <c:axId val="41776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765752"/>
        <c:crosses val="autoZero"/>
        <c:auto val="1"/>
        <c:lblAlgn val="ctr"/>
        <c:lblOffset val="100"/>
        <c:noMultiLvlLbl val="0"/>
      </c:catAx>
      <c:valAx>
        <c:axId val="417765752"/>
        <c:scaling>
          <c:orientation val="minMax"/>
          <c:max val="10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7653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247130628861415"/>
          <c:y val="0.38983050847457629"/>
          <c:w val="0.98099887157810739"/>
          <c:h val="0.55508474576271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Tiger fish
</a:t>
            </a:r>
          </a:p>
        </c:rich>
      </c:tx>
      <c:layout>
        <c:manualLayout>
          <c:xMode val="edge"/>
          <c:yMode val="edge"/>
          <c:x val="0.4388781763001067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36588642704"/>
          <c:y val="0.26480836236933797"/>
          <c:w val="0.55511076362761036"/>
          <c:h val="0.49825783972125437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Ecosystem!$BC$30:$BC$269</c:f>
              <c:numCache>
                <c:formatCode>0</c:formatCode>
                <c:ptCount val="240"/>
                <c:pt idx="0" formatCode="General">
                  <c:v>10</c:v>
                </c:pt>
                <c:pt idx="1">
                  <c:v>10.928280854969463</c:v>
                </c:pt>
                <c:pt idx="2">
                  <c:v>10.805379760353414</c:v>
                </c:pt>
                <c:pt idx="3">
                  <c:v>10.300621045251502</c:v>
                </c:pt>
                <c:pt idx="4">
                  <c:v>9.5146476073162631</c:v>
                </c:pt>
                <c:pt idx="5">
                  <c:v>8.6065734312480657</c:v>
                </c:pt>
                <c:pt idx="6">
                  <c:v>7.7414842213540265</c:v>
                </c:pt>
                <c:pt idx="7">
                  <c:v>6.9909623141465875</c:v>
                </c:pt>
                <c:pt idx="8">
                  <c:v>6.4115171164581524</c:v>
                </c:pt>
                <c:pt idx="9">
                  <c:v>6.0814479961092971</c:v>
                </c:pt>
                <c:pt idx="10">
                  <c:v>6.042733306572222</c:v>
                </c:pt>
                <c:pt idx="11">
                  <c:v>6.1511367896324511</c:v>
                </c:pt>
                <c:pt idx="12">
                  <c:v>6.2884616892364793</c:v>
                </c:pt>
                <c:pt idx="13">
                  <c:v>6.346881872273503</c:v>
                </c:pt>
                <c:pt idx="14">
                  <c:v>6.2981130259706664</c:v>
                </c:pt>
                <c:pt idx="15">
                  <c:v>6.1716154058021733</c:v>
                </c:pt>
                <c:pt idx="16">
                  <c:v>6.0189146626594461</c:v>
                </c:pt>
                <c:pt idx="17">
                  <c:v>5.8985496542924931</c:v>
                </c:pt>
                <c:pt idx="18">
                  <c:v>5.8642920713608122</c:v>
                </c:pt>
                <c:pt idx="19">
                  <c:v>5.9298191318986486</c:v>
                </c:pt>
                <c:pt idx="20">
                  <c:v>6.0237989559515341</c:v>
                </c:pt>
                <c:pt idx="21">
                  <c:v>6.0469565132176069</c:v>
                </c:pt>
                <c:pt idx="22">
                  <c:v>5.9685038040602638</c:v>
                </c:pt>
                <c:pt idx="23">
                  <c:v>5.8127963589533636</c:v>
                </c:pt>
                <c:pt idx="24">
                  <c:v>5.6247245335226683</c:v>
                </c:pt>
                <c:pt idx="25">
                  <c:v>5.4578189225244591</c:v>
                </c:pt>
                <c:pt idx="26">
                  <c:v>5.3710764846198424</c:v>
                </c:pt>
                <c:pt idx="27">
                  <c:v>5.4070033534271777</c:v>
                </c:pt>
                <c:pt idx="28">
                  <c:v>5.5196655484159631</c:v>
                </c:pt>
                <c:pt idx="29">
                  <c:v>5.5765074425595786</c:v>
                </c:pt>
                <c:pt idx="30">
                  <c:v>5.5186597800768737</c:v>
                </c:pt>
                <c:pt idx="31">
                  <c:v>5.3643545842285008</c:v>
                </c:pt>
                <c:pt idx="32">
                  <c:v>5.1541893942514019</c:v>
                </c:pt>
                <c:pt idx="33">
                  <c:v>4.9351475659438897</c:v>
                </c:pt>
                <c:pt idx="34">
                  <c:v>4.7624457871442436</c:v>
                </c:pt>
                <c:pt idx="35">
                  <c:v>4.7051596168789818</c:v>
                </c:pt>
                <c:pt idx="36">
                  <c:v>4.8113361488531012</c:v>
                </c:pt>
                <c:pt idx="37">
                  <c:v>4.9701505482376014</c:v>
                </c:pt>
                <c:pt idx="38">
                  <c:v>5.0241290983571467</c:v>
                </c:pt>
                <c:pt idx="39">
                  <c:v>4.9489682224081379</c:v>
                </c:pt>
                <c:pt idx="40">
                  <c:v>4.7771595413927335</c:v>
                </c:pt>
                <c:pt idx="41">
                  <c:v>4.5485451819264302</c:v>
                </c:pt>
                <c:pt idx="42">
                  <c:v>4.3025217081387055</c:v>
                </c:pt>
                <c:pt idx="43">
                  <c:v>4.0825113773572896</c:v>
                </c:pt>
                <c:pt idx="44">
                  <c:v>3.9501631372027863</c:v>
                </c:pt>
                <c:pt idx="45">
                  <c:v>3.9958887037741135</c:v>
                </c:pt>
                <c:pt idx="46">
                  <c:v>4.2134761230917919</c:v>
                </c:pt>
                <c:pt idx="47">
                  <c:v>4.3795531739211224</c:v>
                </c:pt>
                <c:pt idx="48">
                  <c:v>4.4294563306059374</c:v>
                </c:pt>
                <c:pt idx="49">
                  <c:v>4.3640295440383934</c:v>
                </c:pt>
                <c:pt idx="50">
                  <c:v>4.2142346073640446</c:v>
                </c:pt>
                <c:pt idx="51">
                  <c:v>4.014353372179106</c:v>
                </c:pt>
                <c:pt idx="52">
                  <c:v>3.7979724808399271</c:v>
                </c:pt>
                <c:pt idx="53">
                  <c:v>3.6027261149723322</c:v>
                </c:pt>
                <c:pt idx="54">
                  <c:v>3.4842594886097649</c:v>
                </c:pt>
                <c:pt idx="55">
                  <c:v>3.5315391825612554</c:v>
                </c:pt>
                <c:pt idx="56">
                  <c:v>3.754585456220437</c:v>
                </c:pt>
                <c:pt idx="57">
                  <c:v>3.9403273156901815</c:v>
                </c:pt>
                <c:pt idx="58">
                  <c:v>4.0231688481834729</c:v>
                </c:pt>
                <c:pt idx="59">
                  <c:v>3.9956064788325065</c:v>
                </c:pt>
                <c:pt idx="60">
                  <c:v>3.883555345937725</c:v>
                </c:pt>
                <c:pt idx="61">
                  <c:v>3.7176027091005852</c:v>
                </c:pt>
                <c:pt idx="62">
                  <c:v>3.5280854602797858</c:v>
                </c:pt>
                <c:pt idx="63">
                  <c:v>3.3481275069210885</c:v>
                </c:pt>
                <c:pt idx="64">
                  <c:v>3.2248800988176507</c:v>
                </c:pt>
                <c:pt idx="65">
                  <c:v>3.2380515308288342</c:v>
                </c:pt>
                <c:pt idx="66">
                  <c:v>3.4415984550988235</c:v>
                </c:pt>
                <c:pt idx="67">
                  <c:v>3.6268059859576001</c:v>
                </c:pt>
                <c:pt idx="68">
                  <c:v>3.7235051746343277</c:v>
                </c:pt>
                <c:pt idx="69">
                  <c:v>3.7200456131171595</c:v>
                </c:pt>
                <c:pt idx="70">
                  <c:v>3.6372101494237219</c:v>
                </c:pt>
                <c:pt idx="71">
                  <c:v>3.5019934350749002</c:v>
                </c:pt>
                <c:pt idx="72">
                  <c:v>3.3428379982823979</c:v>
                </c:pt>
                <c:pt idx="73">
                  <c:v>3.1924378974129799</c:v>
                </c:pt>
                <c:pt idx="74">
                  <c:v>3.0985270698309058</c:v>
                </c:pt>
                <c:pt idx="75">
                  <c:v>3.1390948701819452</c:v>
                </c:pt>
                <c:pt idx="76">
                  <c:v>3.3512141735084198</c:v>
                </c:pt>
                <c:pt idx="77">
                  <c:v>3.533873835096498</c:v>
                </c:pt>
                <c:pt idx="78">
                  <c:v>3.6264811367099012</c:v>
                </c:pt>
                <c:pt idx="79">
                  <c:v>3.6232866798159487</c:v>
                </c:pt>
                <c:pt idx="80">
                  <c:v>3.5449678564194698</c:v>
                </c:pt>
                <c:pt idx="81">
                  <c:v>3.4179272280227799</c:v>
                </c:pt>
                <c:pt idx="82">
                  <c:v>3.2707416556199758</c:v>
                </c:pt>
                <c:pt idx="83">
                  <c:v>3.1379619107053882</c:v>
                </c:pt>
                <c:pt idx="84">
                  <c:v>3.0720903494422136</c:v>
                </c:pt>
                <c:pt idx="85">
                  <c:v>3.1536139325182511</c:v>
                </c:pt>
                <c:pt idx="86">
                  <c:v>3.3814800513587788</c:v>
                </c:pt>
                <c:pt idx="87">
                  <c:v>3.5724050077487055</c:v>
                </c:pt>
                <c:pt idx="88">
                  <c:v>3.6681499185082704</c:v>
                </c:pt>
                <c:pt idx="89">
                  <c:v>3.6652022145958627</c:v>
                </c:pt>
                <c:pt idx="90">
                  <c:v>3.5856500051139379</c:v>
                </c:pt>
                <c:pt idx="91">
                  <c:v>3.4569844370763656</c:v>
                </c:pt>
                <c:pt idx="92">
                  <c:v>3.3089029583755085</c:v>
                </c:pt>
                <c:pt idx="93">
                  <c:v>3.1776518176954029</c:v>
                </c:pt>
                <c:pt idx="94">
                  <c:v>3.1187893597349494</c:v>
                </c:pt>
                <c:pt idx="95">
                  <c:v>3.2150883513071458</c:v>
                </c:pt>
                <c:pt idx="96">
                  <c:v>3.4509109030151639</c:v>
                </c:pt>
                <c:pt idx="97">
                  <c:v>3.6450170231278847</c:v>
                </c:pt>
                <c:pt idx="98">
                  <c:v>3.7400097785839259</c:v>
                </c:pt>
                <c:pt idx="99">
                  <c:v>3.7350282614134782</c:v>
                </c:pt>
                <c:pt idx="100">
                  <c:v>3.6532344008669098</c:v>
                </c:pt>
                <c:pt idx="101">
                  <c:v>3.523115581294852</c:v>
                </c:pt>
                <c:pt idx="102">
                  <c:v>3.3758553355543315</c:v>
                </c:pt>
                <c:pt idx="103">
                  <c:v>3.2504888483460981</c:v>
                </c:pt>
                <c:pt idx="104">
                  <c:v>3.2075181776325388</c:v>
                </c:pt>
                <c:pt idx="105">
                  <c:v>3.3301817737920114</c:v>
                </c:pt>
                <c:pt idx="106">
                  <c:v>3.5723324486302692</c:v>
                </c:pt>
                <c:pt idx="107">
                  <c:v>3.7634187555730909</c:v>
                </c:pt>
                <c:pt idx="108">
                  <c:v>3.8497349343673175</c:v>
                </c:pt>
                <c:pt idx="109">
                  <c:v>3.8352563265082771</c:v>
                </c:pt>
                <c:pt idx="110">
                  <c:v>3.7449408309477521</c:v>
                </c:pt>
                <c:pt idx="111">
                  <c:v>3.6086396215825189</c:v>
                </c:pt>
                <c:pt idx="112">
                  <c:v>3.459412967558356</c:v>
                </c:pt>
                <c:pt idx="113">
                  <c:v>3.33988319594962</c:v>
                </c:pt>
                <c:pt idx="114">
                  <c:v>3.3167434395028526</c:v>
                </c:pt>
                <c:pt idx="115">
                  <c:v>3.4704563477582497</c:v>
                </c:pt>
                <c:pt idx="116">
                  <c:v>3.7132606602749201</c:v>
                </c:pt>
                <c:pt idx="117">
                  <c:v>3.8924394303148757</c:v>
                </c:pt>
                <c:pt idx="118">
                  <c:v>3.9612619527387833</c:v>
                </c:pt>
                <c:pt idx="119">
                  <c:v>3.9300769218191096</c:v>
                </c:pt>
                <c:pt idx="120">
                  <c:v>3.8259587598673948</c:v>
                </c:pt>
                <c:pt idx="121">
                  <c:v>3.6800793361580606</c:v>
                </c:pt>
                <c:pt idx="122">
                  <c:v>3.5273542321695528</c:v>
                </c:pt>
                <c:pt idx="123">
                  <c:v>3.4143227102266831</c:v>
                </c:pt>
                <c:pt idx="124">
                  <c:v>3.4142630387633903</c:v>
                </c:pt>
                <c:pt idx="125">
                  <c:v>3.5992599189521668</c:v>
                </c:pt>
                <c:pt idx="126">
                  <c:v>3.8347785009512334</c:v>
                </c:pt>
                <c:pt idx="127">
                  <c:v>3.9927901185112447</c:v>
                </c:pt>
                <c:pt idx="128">
                  <c:v>4.0369183992499513</c:v>
                </c:pt>
                <c:pt idx="129">
                  <c:v>3.9840483951379824</c:v>
                </c:pt>
                <c:pt idx="130">
                  <c:v>3.8630188061803237</c:v>
                </c:pt>
                <c:pt idx="131">
                  <c:v>3.7056843409377711</c:v>
                </c:pt>
                <c:pt idx="132">
                  <c:v>3.5480655507249672</c:v>
                </c:pt>
                <c:pt idx="133">
                  <c:v>3.4398314793942002</c:v>
                </c:pt>
                <c:pt idx="134">
                  <c:v>3.4598750910887177</c:v>
                </c:pt>
                <c:pt idx="135">
                  <c:v>3.6688075497657593</c:v>
                </c:pt>
                <c:pt idx="136">
                  <c:v>3.8930529422976914</c:v>
                </c:pt>
                <c:pt idx="137">
                  <c:v>4.0293176248632978</c:v>
                </c:pt>
                <c:pt idx="138">
                  <c:v>4.0525878165300444</c:v>
                </c:pt>
                <c:pt idx="139">
                  <c:v>3.983388816719672</c:v>
                </c:pt>
                <c:pt idx="140">
                  <c:v>3.8510504750723422</c:v>
                </c:pt>
                <c:pt idx="141">
                  <c:v>3.6873083413678378</c:v>
                </c:pt>
                <c:pt idx="142">
                  <c:v>3.5285982353305987</c:v>
                </c:pt>
                <c:pt idx="143">
                  <c:v>3.4267705053855746</c:v>
                </c:pt>
                <c:pt idx="144">
                  <c:v>3.4645116807031293</c:v>
                </c:pt>
                <c:pt idx="145">
                  <c:v>3.6892076313310525</c:v>
                </c:pt>
                <c:pt idx="146">
                  <c:v>3.9016671347168943</c:v>
                </c:pt>
                <c:pt idx="147">
                  <c:v>4.0193442088282012</c:v>
                </c:pt>
                <c:pt idx="148">
                  <c:v>4.0290841444048402</c:v>
                </c:pt>
                <c:pt idx="149">
                  <c:v>3.9523847430780714</c:v>
                </c:pt>
                <c:pt idx="150">
                  <c:v>3.8183722848710158</c:v>
                </c:pt>
                <c:pt idx="151">
                  <c:v>3.659067500507128</c:v>
                </c:pt>
                <c:pt idx="152">
                  <c:v>3.5129170521987234</c:v>
                </c:pt>
                <c:pt idx="153">
                  <c:v>3.4368922544055858</c:v>
                </c:pt>
                <c:pt idx="154">
                  <c:v>3.5166641232104752</c:v>
                </c:pt>
                <c:pt idx="155">
                  <c:v>3.7592348157698208</c:v>
                </c:pt>
                <c:pt idx="156">
                  <c:v>3.9594273458589551</c:v>
                </c:pt>
                <c:pt idx="157">
                  <c:v>4.0548929061067991</c:v>
                </c:pt>
                <c:pt idx="158">
                  <c:v>4.0443506693922124</c:v>
                </c:pt>
                <c:pt idx="159">
                  <c:v>3.9520472836505194</c:v>
                </c:pt>
                <c:pt idx="160">
                  <c:v>3.8080569716902377</c:v>
                </c:pt>
                <c:pt idx="161">
                  <c:v>3.6452938837111164</c:v>
                </c:pt>
                <c:pt idx="162">
                  <c:v>3.5045523636545397</c:v>
                </c:pt>
                <c:pt idx="163">
                  <c:v>3.4482583092027399</c:v>
                </c:pt>
                <c:pt idx="164">
                  <c:v>3.5635297167098181</c:v>
                </c:pt>
                <c:pt idx="165">
                  <c:v>3.8126722974906269</c:v>
                </c:pt>
                <c:pt idx="166">
                  <c:v>4.0107237634721482</c:v>
                </c:pt>
                <c:pt idx="167">
                  <c:v>4.0996045707217732</c:v>
                </c:pt>
                <c:pt idx="168">
                  <c:v>4.0812340271827701</c:v>
                </c:pt>
                <c:pt idx="169">
                  <c:v>3.9813755560336963</c:v>
                </c:pt>
                <c:pt idx="170">
                  <c:v>3.8309940061948025</c:v>
                </c:pt>
                <c:pt idx="171">
                  <c:v>3.6636906421604074</c:v>
                </c:pt>
                <c:pt idx="172">
                  <c:v>3.5212673250806787</c:v>
                </c:pt>
                <c:pt idx="173">
                  <c:v>3.4681368722849881</c:v>
                </c:pt>
                <c:pt idx="174">
                  <c:v>3.5921099738627116</c:v>
                </c:pt>
                <c:pt idx="175">
                  <c:v>3.8419851640525806</c:v>
                </c:pt>
                <c:pt idx="176">
                  <c:v>4.0373980847127653</c:v>
                </c:pt>
                <c:pt idx="177">
                  <c:v>4.1218399274242552</c:v>
                </c:pt>
                <c:pt idx="178">
                  <c:v>4.0989885630330836</c:v>
                </c:pt>
                <c:pt idx="179">
                  <c:v>3.9953267572461737</c:v>
                </c:pt>
                <c:pt idx="180">
                  <c:v>3.8422719996847232</c:v>
                </c:pt>
                <c:pt idx="181">
                  <c:v>3.6739283847291802</c:v>
                </c:pt>
                <c:pt idx="182">
                  <c:v>3.5330588517467421</c:v>
                </c:pt>
                <c:pt idx="183">
                  <c:v>3.485864997238632</c:v>
                </c:pt>
                <c:pt idx="184">
                  <c:v>3.6194926542756787</c:v>
                </c:pt>
                <c:pt idx="185">
                  <c:v>3.868694716851536</c:v>
                </c:pt>
                <c:pt idx="186">
                  <c:v>4.0596002596941139</c:v>
                </c:pt>
                <c:pt idx="187">
                  <c:v>4.138028731539336</c:v>
                </c:pt>
                <c:pt idx="188">
                  <c:v>4.1098070630146832</c:v>
                </c:pt>
                <c:pt idx="189">
                  <c:v>4.0020691773426122</c:v>
                </c:pt>
                <c:pt idx="190">
                  <c:v>3.8465756241536226</c:v>
                </c:pt>
                <c:pt idx="191">
                  <c:v>3.6778962713280698</c:v>
                </c:pt>
                <c:pt idx="192">
                  <c:v>3.5398739029749411</c:v>
                </c:pt>
                <c:pt idx="193">
                  <c:v>3.5007591734380323</c:v>
                </c:pt>
                <c:pt idx="194">
                  <c:v>3.6461100898649335</c:v>
                </c:pt>
                <c:pt idx="195">
                  <c:v>3.8933382029611741</c:v>
                </c:pt>
                <c:pt idx="196">
                  <c:v>4.0776517511300447</c:v>
                </c:pt>
                <c:pt idx="197">
                  <c:v>4.1481682122534069</c:v>
                </c:pt>
                <c:pt idx="198">
                  <c:v>4.1133088849430788</c:v>
                </c:pt>
                <c:pt idx="199">
                  <c:v>4.0008518229687287</c:v>
                </c:pt>
                <c:pt idx="200">
                  <c:v>3.8428176363848605</c:v>
                </c:pt>
                <c:pt idx="201">
                  <c:v>3.6742084070609535</c:v>
                </c:pt>
                <c:pt idx="202">
                  <c:v>3.5400615210677824</c:v>
                </c:pt>
                <c:pt idx="203">
                  <c:v>3.5109217709454121</c:v>
                </c:pt>
                <c:pt idx="204">
                  <c:v>3.6695942851910188</c:v>
                </c:pt>
                <c:pt idx="205">
                  <c:v>3.9131859596377132</c:v>
                </c:pt>
                <c:pt idx="206">
                  <c:v>4.0885310816573268</c:v>
                </c:pt>
                <c:pt idx="207">
                  <c:v>4.1491084028958909</c:v>
                </c:pt>
                <c:pt idx="208">
                  <c:v>4.1063001734699052</c:v>
                </c:pt>
                <c:pt idx="209">
                  <c:v>3.9884893136900512</c:v>
                </c:pt>
                <c:pt idx="210">
                  <c:v>3.8278372091699557</c:v>
                </c:pt>
                <c:pt idx="211">
                  <c:v>3.6597049823426415</c:v>
                </c:pt>
                <c:pt idx="212">
                  <c:v>3.5303957718467336</c:v>
                </c:pt>
                <c:pt idx="213">
                  <c:v>3.5129204965209997</c:v>
                </c:pt>
                <c:pt idx="214">
                  <c:v>3.6858807103618747</c:v>
                </c:pt>
                <c:pt idx="215">
                  <c:v>3.9239803867685668</c:v>
                </c:pt>
                <c:pt idx="216">
                  <c:v>4.0880415882638914</c:v>
                </c:pt>
                <c:pt idx="217">
                  <c:v>4.1369532274303964</c:v>
                </c:pt>
                <c:pt idx="218">
                  <c:v>4.0851958875489007</c:v>
                </c:pt>
                <c:pt idx="219">
                  <c:v>3.9616351435010593</c:v>
                </c:pt>
                <c:pt idx="220">
                  <c:v>3.7983851347336732</c:v>
                </c:pt>
                <c:pt idx="221">
                  <c:v>3.6309993569002113</c:v>
                </c:pt>
                <c:pt idx="222">
                  <c:v>3.5069575119606533</c:v>
                </c:pt>
                <c:pt idx="223">
                  <c:v>3.5016828303141865</c:v>
                </c:pt>
                <c:pt idx="224">
                  <c:v>3.6883740666971865</c:v>
                </c:pt>
                <c:pt idx="225">
                  <c:v>3.9196807186945986</c:v>
                </c:pt>
                <c:pt idx="226">
                  <c:v>4.0714914075220845</c:v>
                </c:pt>
                <c:pt idx="227">
                  <c:v>4.1086047517454949</c:v>
                </c:pt>
                <c:pt idx="228">
                  <c:v>4.0482170320676634</c:v>
                </c:pt>
                <c:pt idx="229">
                  <c:v>3.919407086936245</c:v>
                </c:pt>
                <c:pt idx="230">
                  <c:v>3.7539727373280662</c:v>
                </c:pt>
                <c:pt idx="231">
                  <c:v>3.5873473646696938</c:v>
                </c:pt>
                <c:pt idx="232">
                  <c:v>3.4677524669549138</c:v>
                </c:pt>
                <c:pt idx="233">
                  <c:v>3.4724909150663068</c:v>
                </c:pt>
                <c:pt idx="234">
                  <c:v>3.669745742866648</c:v>
                </c:pt>
                <c:pt idx="235">
                  <c:v>3.8948443712339103</c:v>
                </c:pt>
                <c:pt idx="236">
                  <c:v>4.0367523987325615</c:v>
                </c:pt>
                <c:pt idx="237">
                  <c:v>4.0652597389884759</c:v>
                </c:pt>
                <c:pt idx="238">
                  <c:v>3.9992047727178663</c:v>
                </c:pt>
                <c:pt idx="239">
                  <c:v>3.8674754659808546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65912"/>
        <c:axId val="501566304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Ecosystem!$BN$30:$BN$269</c:f>
              <c:numCache>
                <c:formatCode>0.0</c:formatCode>
                <c:ptCount val="240"/>
                <c:pt idx="0">
                  <c:v>3.3717191450305375</c:v>
                </c:pt>
                <c:pt idx="1">
                  <c:v>3.8131540026083686</c:v>
                </c:pt>
                <c:pt idx="2">
                  <c:v>3.4610960938633717</c:v>
                </c:pt>
                <c:pt idx="3">
                  <c:v>2.9973020465205775</c:v>
                </c:pt>
                <c:pt idx="4">
                  <c:v>2.4872389106270649</c:v>
                </c:pt>
                <c:pt idx="5">
                  <c:v>2.0327339207544441</c:v>
                </c:pt>
                <c:pt idx="6">
                  <c:v>1.6775970248981709</c:v>
                </c:pt>
                <c:pt idx="7">
                  <c:v>1.416207431104624</c:v>
                </c:pt>
                <c:pt idx="8">
                  <c:v>1.2410490419005169</c:v>
                </c:pt>
                <c:pt idx="9">
                  <c:v>1.1483262188849062</c:v>
                </c:pt>
                <c:pt idx="10">
                  <c:v>1.1306756373508635</c:v>
                </c:pt>
                <c:pt idx="11">
                  <c:v>1.1525628375338752</c:v>
                </c:pt>
                <c:pt idx="12">
                  <c:v>1.1814779403530635</c:v>
                </c:pt>
                <c:pt idx="13">
                  <c:v>1.1870745638588542</c:v>
                </c:pt>
                <c:pt idx="14">
                  <c:v>1.1632891726689047</c:v>
                </c:pt>
                <c:pt idx="15">
                  <c:v>1.1212049963417825</c:v>
                </c:pt>
                <c:pt idx="16">
                  <c:v>1.0764758353102302</c:v>
                </c:pt>
                <c:pt idx="17">
                  <c:v>1.0443006311358909</c:v>
                </c:pt>
                <c:pt idx="18">
                  <c:v>1.0368231610751193</c:v>
                </c:pt>
                <c:pt idx="19">
                  <c:v>1.0557539203521413</c:v>
                </c:pt>
                <c:pt idx="20">
                  <c:v>1.0812828322114161</c:v>
                </c:pt>
                <c:pt idx="21">
                  <c:v>1.0859354035567073</c:v>
                </c:pt>
                <c:pt idx="22">
                  <c:v>1.0623564221839388</c:v>
                </c:pt>
                <c:pt idx="23">
                  <c:v>1.0195766086308438</c:v>
                </c:pt>
                <c:pt idx="24">
                  <c:v>0.97138967059069314</c:v>
                </c:pt>
                <c:pt idx="25">
                  <c:v>0.9320070340202794</c:v>
                </c:pt>
                <c:pt idx="26">
                  <c:v>0.91517224051354606</c:v>
                </c:pt>
                <c:pt idx="27">
                  <c:v>0.92980737422238668</c:v>
                </c:pt>
                <c:pt idx="28">
                  <c:v>0.96340644491727612</c:v>
                </c:pt>
                <c:pt idx="29">
                  <c:v>0.98021922507407999</c:v>
                </c:pt>
                <c:pt idx="30">
                  <c:v>0.96447661223537695</c:v>
                </c:pt>
                <c:pt idx="31">
                  <c:v>0.92350615580761231</c:v>
                </c:pt>
                <c:pt idx="32">
                  <c:v>0.87063051137068603</c:v>
                </c:pt>
                <c:pt idx="33">
                  <c:v>0.81919554320471721</c:v>
                </c:pt>
                <c:pt idx="34">
                  <c:v>0.7825868471994466</c:v>
                </c:pt>
                <c:pt idx="35">
                  <c:v>0.77569905146625606</c:v>
                </c:pt>
                <c:pt idx="36">
                  <c:v>0.80849071397325301</c:v>
                </c:pt>
                <c:pt idx="37">
                  <c:v>0.85378260016873053</c:v>
                </c:pt>
                <c:pt idx="38">
                  <c:v>0.8689471318566736</c:v>
                </c:pt>
                <c:pt idx="39">
                  <c:v>0.84794659134363448</c:v>
                </c:pt>
                <c:pt idx="40">
                  <c:v>0.8025894493257586</c:v>
                </c:pt>
                <c:pt idx="41">
                  <c:v>0.74601181179860077</c:v>
                </c:pt>
                <c:pt idx="42">
                  <c:v>0.68940083718990763</c:v>
                </c:pt>
                <c:pt idx="43">
                  <c:v>0.64310342734686143</c:v>
                </c:pt>
                <c:pt idx="44">
                  <c:v>0.6197921679498215</c:v>
                </c:pt>
                <c:pt idx="45">
                  <c:v>0.63704279663033692</c:v>
                </c:pt>
                <c:pt idx="46">
                  <c:v>0.69464970028810757</c:v>
                </c:pt>
                <c:pt idx="47">
                  <c:v>0.738874001677299</c:v>
                </c:pt>
                <c:pt idx="48">
                  <c:v>0.75053685224056754</c:v>
                </c:pt>
                <c:pt idx="49">
                  <c:v>0.73099710272130425</c:v>
                </c:pt>
                <c:pt idx="50">
                  <c:v>0.69134502415906574</c:v>
                </c:pt>
                <c:pt idx="51">
                  <c:v>0.64258180065967141</c:v>
                </c:pt>
                <c:pt idx="52">
                  <c:v>0.59389648803574646</c:v>
                </c:pt>
                <c:pt idx="53">
                  <c:v>0.55394249554931108</c:v>
                </c:pt>
                <c:pt idx="54">
                  <c:v>0.53377756863343317</c:v>
                </c:pt>
                <c:pt idx="55">
                  <c:v>0.54998978711424307</c:v>
                </c:pt>
                <c:pt idx="56">
                  <c:v>0.60614060294894312</c:v>
                </c:pt>
                <c:pt idx="57">
                  <c:v>0.65312521260171119</c:v>
                </c:pt>
                <c:pt idx="58">
                  <c:v>0.67180578541768032</c:v>
                </c:pt>
                <c:pt idx="59">
                  <c:v>0.66093682667503395</c:v>
                </c:pt>
                <c:pt idx="60">
                  <c:v>0.62994321493321215</c:v>
                </c:pt>
                <c:pt idx="61">
                  <c:v>0.58874425964892996</c:v>
                </c:pt>
                <c:pt idx="62">
                  <c:v>0.54572603227735828</c:v>
                </c:pt>
                <c:pt idx="63">
                  <c:v>0.50858986098203296</c:v>
                </c:pt>
                <c:pt idx="64">
                  <c:v>0.48675513066841747</c:v>
                </c:pt>
                <c:pt idx="65">
                  <c:v>0.4946949422605369</c:v>
                </c:pt>
                <c:pt idx="66">
                  <c:v>0.54357032691128016</c:v>
                </c:pt>
                <c:pt idx="67">
                  <c:v>0.58811621603577469</c:v>
                </c:pt>
                <c:pt idx="68">
                  <c:v>0.60918658671821191</c:v>
                </c:pt>
                <c:pt idx="69">
                  <c:v>0.60426393471904372</c:v>
                </c:pt>
                <c:pt idx="70">
                  <c:v>0.58078456119977151</c:v>
                </c:pt>
                <c:pt idx="71">
                  <c:v>0.5473011317058244</c:v>
                </c:pt>
                <c:pt idx="72">
                  <c:v>0.51151741401469286</c:v>
                </c:pt>
                <c:pt idx="73">
                  <c:v>0.48092991177765487</c:v>
                </c:pt>
                <c:pt idx="74">
                  <c:v>0.46499816551927797</c:v>
                </c:pt>
                <c:pt idx="75">
                  <c:v>0.47792901055704184</c:v>
                </c:pt>
                <c:pt idx="76">
                  <c:v>0.52774868717235135</c:v>
                </c:pt>
                <c:pt idx="77">
                  <c:v>0.57043950417664457</c:v>
                </c:pt>
                <c:pt idx="78">
                  <c:v>0.58948999110678268</c:v>
                </c:pt>
                <c:pt idx="79">
                  <c:v>0.58419004764309745</c:v>
                </c:pt>
                <c:pt idx="80">
                  <c:v>0.56182809508903364</c:v>
                </c:pt>
                <c:pt idx="81">
                  <c:v>0.53053320623258093</c:v>
                </c:pt>
                <c:pt idx="82">
                  <c:v>0.49779214938233385</c:v>
                </c:pt>
                <c:pt idx="83">
                  <c:v>0.47129136972126739</c:v>
                </c:pt>
                <c:pt idx="84">
                  <c:v>0.46119578893799562</c:v>
                </c:pt>
                <c:pt idx="85">
                  <c:v>0.48219440855873075</c:v>
                </c:pt>
                <c:pt idx="86">
                  <c:v>0.53542173191718856</c:v>
                </c:pt>
                <c:pt idx="87">
                  <c:v>0.57955472918040618</c:v>
                </c:pt>
                <c:pt idx="88">
                  <c:v>0.5985457091044033</c:v>
                </c:pt>
                <c:pt idx="89">
                  <c:v>0.59252691295495219</c:v>
                </c:pt>
                <c:pt idx="90">
                  <c:v>0.56931479095535953</c:v>
                </c:pt>
                <c:pt idx="91">
                  <c:v>0.53731451115102857</c:v>
                </c:pt>
                <c:pt idx="92">
                  <c:v>0.50421421984001313</c:v>
                </c:pt>
                <c:pt idx="93">
                  <c:v>0.47797742302754431</c:v>
                </c:pt>
                <c:pt idx="94">
                  <c:v>0.46922887611597841</c:v>
                </c:pt>
                <c:pt idx="95">
                  <c:v>0.4929991178723156</c:v>
                </c:pt>
                <c:pt idx="96">
                  <c:v>0.54760591448028006</c:v>
                </c:pt>
                <c:pt idx="97">
                  <c:v>0.59185770437670449</c:v>
                </c:pt>
                <c:pt idx="98">
                  <c:v>0.61010068601638423</c:v>
                </c:pt>
                <c:pt idx="99">
                  <c:v>0.60331820577221873</c:v>
                </c:pt>
                <c:pt idx="100">
                  <c:v>0.57956055815767304</c:v>
                </c:pt>
                <c:pt idx="101">
                  <c:v>0.5473566628040637</c:v>
                </c:pt>
                <c:pt idx="102">
                  <c:v>0.51461851365952127</c:v>
                </c:pt>
                <c:pt idx="103">
                  <c:v>0.48978002692372469</c:v>
                </c:pt>
                <c:pt idx="104">
                  <c:v>0.48428544394134676</c:v>
                </c:pt>
                <c:pt idx="105">
                  <c:v>0.51340480545792988</c:v>
                </c:pt>
                <c:pt idx="106">
                  <c:v>0.56930243811642978</c:v>
                </c:pt>
                <c:pt idx="107">
                  <c:v>0.61240289487374677</c:v>
                </c:pt>
                <c:pt idx="108">
                  <c:v>0.6282057035066787</c:v>
                </c:pt>
                <c:pt idx="109">
                  <c:v>0.61913883126269575</c:v>
                </c:pt>
                <c:pt idx="110">
                  <c:v>0.5936392026388323</c:v>
                </c:pt>
                <c:pt idx="111">
                  <c:v>0.56040905651193507</c:v>
                </c:pt>
                <c:pt idx="112">
                  <c:v>0.52763573453058232</c:v>
                </c:pt>
                <c:pt idx="113">
                  <c:v>0.50434801956611097</c:v>
                </c:pt>
                <c:pt idx="114">
                  <c:v>0.50303003120493894</c:v>
                </c:pt>
                <c:pt idx="115">
                  <c:v>0.53874134257644157</c:v>
                </c:pt>
                <c:pt idx="116">
                  <c:v>0.59480670711947314</c:v>
                </c:pt>
                <c:pt idx="117">
                  <c:v>0.63476654343921457</c:v>
                </c:pt>
                <c:pt idx="118">
                  <c:v>0.6462150628224681</c:v>
                </c:pt>
                <c:pt idx="119">
                  <c:v>0.63342879079528847</c:v>
                </c:pt>
                <c:pt idx="120">
                  <c:v>0.60525721604490523</c:v>
                </c:pt>
                <c:pt idx="121">
                  <c:v>0.57051031994691992</c:v>
                </c:pt>
                <c:pt idx="122">
                  <c:v>0.5375959048747998</c:v>
                </c:pt>
                <c:pt idx="123">
                  <c:v>0.51615131846769913</c:v>
                </c:pt>
                <c:pt idx="124">
                  <c:v>0.51976000324653904</c:v>
                </c:pt>
                <c:pt idx="125">
                  <c:v>0.56231403642899713</c:v>
                </c:pt>
                <c:pt idx="126">
                  <c:v>0.61666625274047537</c:v>
                </c:pt>
                <c:pt idx="127">
                  <c:v>0.65127386020918532</c:v>
                </c:pt>
                <c:pt idx="128">
                  <c:v>0.65681735909346528</c:v>
                </c:pt>
                <c:pt idx="129">
                  <c:v>0.63941268022634823</c:v>
                </c:pt>
                <c:pt idx="130">
                  <c:v>0.60815166192545445</c:v>
                </c:pt>
                <c:pt idx="131">
                  <c:v>0.57173854139184033</c:v>
                </c:pt>
                <c:pt idx="132">
                  <c:v>0.53858586737953928</c:v>
                </c:pt>
                <c:pt idx="133">
                  <c:v>0.51872818907459983</c:v>
                </c:pt>
                <c:pt idx="134">
                  <c:v>0.52662985469299517</c:v>
                </c:pt>
                <c:pt idx="135">
                  <c:v>0.57435456290802844</c:v>
                </c:pt>
                <c:pt idx="136">
                  <c:v>0.62581664657293512</c:v>
                </c:pt>
                <c:pt idx="137">
                  <c:v>0.65496743924224743</c:v>
                </c:pt>
                <c:pt idx="138">
                  <c:v>0.65574700810661046</c:v>
                </c:pt>
                <c:pt idx="139">
                  <c:v>0.63518252468866709</c:v>
                </c:pt>
                <c:pt idx="140">
                  <c:v>0.60222705757919992</c:v>
                </c:pt>
                <c:pt idx="141">
                  <c:v>0.56529469069540517</c:v>
                </c:pt>
                <c:pt idx="142">
                  <c:v>0.53267182933131574</c:v>
                </c:pt>
                <c:pt idx="143">
                  <c:v>0.51462071984826419</c:v>
                </c:pt>
                <c:pt idx="144">
                  <c:v>0.52618967177316611</c:v>
                </c:pt>
                <c:pt idx="145">
                  <c:v>0.57719289859772438</c:v>
                </c:pt>
                <c:pt idx="146">
                  <c:v>0.62555184847964473</c:v>
                </c:pt>
                <c:pt idx="147">
                  <c:v>0.65012071279212535</c:v>
                </c:pt>
                <c:pt idx="148">
                  <c:v>0.64803148156541546</c:v>
                </c:pt>
                <c:pt idx="149">
                  <c:v>0.62640847724710802</c:v>
                </c:pt>
                <c:pt idx="150">
                  <c:v>0.59387675829917919</c:v>
                </c:pt>
                <c:pt idx="151">
                  <c:v>0.55867587021323917</c:v>
                </c:pt>
                <c:pt idx="152">
                  <c:v>0.52932360661631361</c:v>
                </c:pt>
                <c:pt idx="153">
                  <c:v>0.51690400736750131</c:v>
                </c:pt>
                <c:pt idx="154">
                  <c:v>0.53716929110747125</c:v>
                </c:pt>
                <c:pt idx="155">
                  <c:v>0.59263857969673628</c:v>
                </c:pt>
                <c:pt idx="156">
                  <c:v>0.63818916772753687</c:v>
                </c:pt>
                <c:pt idx="157">
                  <c:v>0.65727375478669492</c:v>
                </c:pt>
                <c:pt idx="158">
                  <c:v>0.65037251357940318</c:v>
                </c:pt>
                <c:pt idx="159">
                  <c:v>0.6253925830973226</c:v>
                </c:pt>
                <c:pt idx="160">
                  <c:v>0.59105799374856383</c:v>
                </c:pt>
                <c:pt idx="161">
                  <c:v>0.55562780583726568</c:v>
                </c:pt>
                <c:pt idx="162">
                  <c:v>0.52791990740757011</c:v>
                </c:pt>
                <c:pt idx="163">
                  <c:v>0.51986193610144704</c:v>
                </c:pt>
                <c:pt idx="164">
                  <c:v>0.54760548708772938</c:v>
                </c:pt>
                <c:pt idx="165">
                  <c:v>0.6051193037227981</c:v>
                </c:pt>
                <c:pt idx="166">
                  <c:v>0.6504164368985077</c:v>
                </c:pt>
                <c:pt idx="167">
                  <c:v>0.66782123866449983</c:v>
                </c:pt>
                <c:pt idx="168">
                  <c:v>0.65882648956979306</c:v>
                </c:pt>
                <c:pt idx="169">
                  <c:v>0.63188179964639679</c:v>
                </c:pt>
                <c:pt idx="170">
                  <c:v>0.59597842513425991</c:v>
                </c:pt>
                <c:pt idx="171">
                  <c:v>0.55952474573010391</c:v>
                </c:pt>
                <c:pt idx="172">
                  <c:v>0.53151478085027337</c:v>
                </c:pt>
                <c:pt idx="173">
                  <c:v>0.52419745505169812</c:v>
                </c:pt>
                <c:pt idx="174">
                  <c:v>0.55388364987509686</c:v>
                </c:pt>
                <c:pt idx="175">
                  <c:v>0.61181659654707676</c:v>
                </c:pt>
                <c:pt idx="176">
                  <c:v>0.65657037786091621</c:v>
                </c:pt>
                <c:pt idx="177">
                  <c:v>0.67284647368602191</c:v>
                </c:pt>
                <c:pt idx="178">
                  <c:v>0.6626990940787314</c:v>
                </c:pt>
                <c:pt idx="179">
                  <c:v>0.63481717035121366</c:v>
                </c:pt>
                <c:pt idx="180">
                  <c:v>0.59830285690388685</c:v>
                </c:pt>
                <c:pt idx="181">
                  <c:v>0.5616562051816486</c:v>
                </c:pt>
                <c:pt idx="182">
                  <c:v>0.53403747991712469</c:v>
                </c:pt>
                <c:pt idx="183">
                  <c:v>0.52799900401102073</c:v>
                </c:pt>
                <c:pt idx="184">
                  <c:v>0.55981319409238073</c:v>
                </c:pt>
                <c:pt idx="185">
                  <c:v>0.61778225639541928</c:v>
                </c:pt>
                <c:pt idx="186">
                  <c:v>0.66149062384546697</c:v>
                </c:pt>
                <c:pt idx="187">
                  <c:v>0.67626515987261171</c:v>
                </c:pt>
                <c:pt idx="188">
                  <c:v>0.664822065616684</c:v>
                </c:pt>
                <c:pt idx="189">
                  <c:v>0.63603683762039842</c:v>
                </c:pt>
                <c:pt idx="190">
                  <c:v>0.59906289653376077</c:v>
                </c:pt>
                <c:pt idx="191">
                  <c:v>0.56246002364965431</c:v>
                </c:pt>
                <c:pt idx="192">
                  <c:v>0.53556069141287477</c:v>
                </c:pt>
                <c:pt idx="193">
                  <c:v>0.53125934947914533</c:v>
                </c:pt>
                <c:pt idx="194">
                  <c:v>0.5656502538843301</c:v>
                </c:pt>
                <c:pt idx="195">
                  <c:v>0.62332640201904388</c:v>
                </c:pt>
                <c:pt idx="196">
                  <c:v>0.66544789040437247</c:v>
                </c:pt>
                <c:pt idx="197">
                  <c:v>0.67826236005462581</c:v>
                </c:pt>
                <c:pt idx="198">
                  <c:v>0.6652726597780636</c:v>
                </c:pt>
                <c:pt idx="199">
                  <c:v>0.63551371149864289</c:v>
                </c:pt>
                <c:pt idx="200">
                  <c:v>0.59814191321906973</c:v>
                </c:pt>
                <c:pt idx="201">
                  <c:v>0.56174650687031158</c:v>
                </c:pt>
                <c:pt idx="202">
                  <c:v>0.53583556445319569</c:v>
                </c:pt>
                <c:pt idx="203">
                  <c:v>0.5336785538025749</c:v>
                </c:pt>
                <c:pt idx="204">
                  <c:v>0.57100050844054673</c:v>
                </c:pt>
                <c:pt idx="205">
                  <c:v>0.62795066623419049</c:v>
                </c:pt>
                <c:pt idx="206">
                  <c:v>0.6678566093496352</c:v>
                </c:pt>
                <c:pt idx="207">
                  <c:v>0.67821735755885659</c:v>
                </c:pt>
                <c:pt idx="208">
                  <c:v>0.663423900747804</c:v>
                </c:pt>
                <c:pt idx="209">
                  <c:v>0.63263072117233776</c:v>
                </c:pt>
                <c:pt idx="210">
                  <c:v>0.59493680391278425</c:v>
                </c:pt>
                <c:pt idx="211">
                  <c:v>0.55891886756932851</c:v>
                </c:pt>
                <c:pt idx="212">
                  <c:v>0.53425147256343997</c:v>
                </c:pt>
                <c:pt idx="213">
                  <c:v>0.5345947079296115</c:v>
                </c:pt>
                <c:pt idx="214">
                  <c:v>0.57505075235372782</c:v>
                </c:pt>
                <c:pt idx="215">
                  <c:v>0.63075422543653059</c:v>
                </c:pt>
                <c:pt idx="216">
                  <c:v>0.66780930417194806</c:v>
                </c:pt>
                <c:pt idx="217">
                  <c:v>0.67529838627288585</c:v>
                </c:pt>
                <c:pt idx="218">
                  <c:v>0.65852877630783069</c:v>
                </c:pt>
                <c:pt idx="219">
                  <c:v>0.6267062622038595</c:v>
                </c:pt>
                <c:pt idx="220">
                  <c:v>0.58879389648251446</c:v>
                </c:pt>
                <c:pt idx="221">
                  <c:v>0.55329325574837029</c:v>
                </c:pt>
                <c:pt idx="222">
                  <c:v>0.53000325055365083</c:v>
                </c:pt>
                <c:pt idx="223">
                  <c:v>0.53294381660687795</c:v>
                </c:pt>
                <c:pt idx="224">
                  <c:v>0.57636315891532952</c:v>
                </c:pt>
                <c:pt idx="225">
                  <c:v>0.63038131077490134</c:v>
                </c:pt>
                <c:pt idx="226">
                  <c:v>0.66427558342333204</c:v>
                </c:pt>
                <c:pt idx="227">
                  <c:v>0.66887629313039565</c:v>
                </c:pt>
                <c:pt idx="228">
                  <c:v>0.65027166501808364</c:v>
                </c:pt>
                <c:pt idx="229">
                  <c:v>0.61761376140063018</c:v>
                </c:pt>
                <c:pt idx="230">
                  <c:v>0.57964395045730199</c:v>
                </c:pt>
                <c:pt idx="231">
                  <c:v>0.54470741490681251</c:v>
                </c:pt>
                <c:pt idx="232">
                  <c:v>0.52262861338647282</c:v>
                </c:pt>
                <c:pt idx="233">
                  <c:v>0.52766880828356855</c:v>
                </c:pt>
                <c:pt idx="234">
                  <c:v>0.5732481220346719</c:v>
                </c:pt>
                <c:pt idx="235">
                  <c:v>0.62557468427586238</c:v>
                </c:pt>
                <c:pt idx="236">
                  <c:v>0.6568437351036237</c:v>
                </c:pt>
                <c:pt idx="237">
                  <c:v>0.65936057184119778</c:v>
                </c:pt>
                <c:pt idx="238">
                  <c:v>0.6396496081078078</c:v>
                </c:pt>
                <c:pt idx="239">
                  <c:v>0.60669143428343664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Ecosystem!$BH$29</c:f>
              <c:strCache>
                <c:ptCount val="1"/>
                <c:pt idx="0">
                  <c:v>Consumption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Ecosystem!$BH$30:$BH$269</c:f>
              <c:numCache>
                <c:formatCode>0.0</c:formatCode>
                <c:ptCount val="240"/>
                <c:pt idx="0">
                  <c:v>30.800000000000008</c:v>
                </c:pt>
                <c:pt idx="1">
                  <c:v>25.386657459282841</c:v>
                </c:pt>
                <c:pt idx="2">
                  <c:v>19.740485067029574</c:v>
                </c:pt>
                <c:pt idx="3">
                  <c:v>13.963864980064585</c:v>
                </c:pt>
                <c:pt idx="4">
                  <c:v>9.4179398942080521</c:v>
                </c:pt>
                <c:pt idx="5">
                  <c:v>6.6412006203248488</c:v>
                </c:pt>
                <c:pt idx="6">
                  <c:v>5.0734333811569901</c:v>
                </c:pt>
                <c:pt idx="7">
                  <c:v>4.4588749269261907</c:v>
                </c:pt>
                <c:pt idx="8">
                  <c:v>4.8145092413845587</c:v>
                </c:pt>
                <c:pt idx="9">
                  <c:v>5.9593033114886822</c:v>
                </c:pt>
                <c:pt idx="10">
                  <c:v>6.8238558144840971</c:v>
                </c:pt>
                <c:pt idx="11">
                  <c:v>7.2252000149416498</c:v>
                </c:pt>
                <c:pt idx="12">
                  <c:v>6.9462089066392432</c:v>
                </c:pt>
                <c:pt idx="13">
                  <c:v>6.3282209767279118</c:v>
                </c:pt>
                <c:pt idx="14">
                  <c:v>5.7246767124637268</c:v>
                </c:pt>
                <c:pt idx="15">
                  <c:v>5.3400275576008012</c:v>
                </c:pt>
                <c:pt idx="16">
                  <c:v>5.3125145185209801</c:v>
                </c:pt>
                <c:pt idx="17">
                  <c:v>5.7180527963002765</c:v>
                </c:pt>
                <c:pt idx="18">
                  <c:v>6.3881039655437641</c:v>
                </c:pt>
                <c:pt idx="19">
                  <c:v>6.7378329906507775</c:v>
                </c:pt>
                <c:pt idx="20">
                  <c:v>6.4164662003039901</c:v>
                </c:pt>
                <c:pt idx="21">
                  <c:v>5.7567749925789924</c:v>
                </c:pt>
                <c:pt idx="22">
                  <c:v>5.1084451146405252</c:v>
                </c:pt>
                <c:pt idx="23">
                  <c:v>4.6539807691967328</c:v>
                </c:pt>
                <c:pt idx="24">
                  <c:v>4.523517257676505</c:v>
                </c:pt>
                <c:pt idx="25">
                  <c:v>4.8429524885298738</c:v>
                </c:pt>
                <c:pt idx="26">
                  <c:v>5.6053440516133675</c:v>
                </c:pt>
                <c:pt idx="27">
                  <c:v>6.248927273183817</c:v>
                </c:pt>
                <c:pt idx="28">
                  <c:v>6.0379205710409103</c:v>
                </c:pt>
                <c:pt idx="29">
                  <c:v>5.3146830977263049</c:v>
                </c:pt>
                <c:pt idx="30">
                  <c:v>4.5587967889584524</c:v>
                </c:pt>
                <c:pt idx="31">
                  <c:v>3.9513723855670482</c:v>
                </c:pt>
                <c:pt idx="32">
                  <c:v>3.5934124754765748</c:v>
                </c:pt>
                <c:pt idx="33">
                  <c:v>3.6078924239135954</c:v>
                </c:pt>
                <c:pt idx="34">
                  <c:v>4.1775257720276189</c:v>
                </c:pt>
                <c:pt idx="35">
                  <c:v>5.2821196111330124</c:v>
                </c:pt>
                <c:pt idx="36">
                  <c:v>5.8366737295715732</c:v>
                </c:pt>
                <c:pt idx="37">
                  <c:v>5.3058485896016689</c:v>
                </c:pt>
                <c:pt idx="38">
                  <c:v>4.4712488014992449</c:v>
                </c:pt>
                <c:pt idx="39">
                  <c:v>3.7000062734543624</c:v>
                </c:pt>
                <c:pt idx="40">
                  <c:v>3.079128603217987</c:v>
                </c:pt>
                <c:pt idx="41">
                  <c:v>2.6574540141912277</c:v>
                </c:pt>
                <c:pt idx="42">
                  <c:v>2.5112572034975873</c:v>
                </c:pt>
                <c:pt idx="43">
                  <c:v>2.8186181696910477</c:v>
                </c:pt>
                <c:pt idx="44">
                  <c:v>3.8808576307020153</c:v>
                </c:pt>
                <c:pt idx="45">
                  <c:v>5.1799335824987516</c:v>
                </c:pt>
                <c:pt idx="46">
                  <c:v>5.07586260037173</c:v>
                </c:pt>
                <c:pt idx="47">
                  <c:v>4.4665618304175174</c:v>
                </c:pt>
                <c:pt idx="48">
                  <c:v>3.7383408896821684</c:v>
                </c:pt>
                <c:pt idx="49">
                  <c:v>3.0856927849975602</c:v>
                </c:pt>
                <c:pt idx="50">
                  <c:v>2.5621985577323905</c:v>
                </c:pt>
                <c:pt idx="51">
                  <c:v>2.2044696039446352</c:v>
                </c:pt>
                <c:pt idx="52">
                  <c:v>2.0777910531926462</c:v>
                </c:pt>
                <c:pt idx="53">
                  <c:v>2.3450770128392278</c:v>
                </c:pt>
                <c:pt idx="54">
                  <c:v>3.3200603599792955</c:v>
                </c:pt>
                <c:pt idx="55">
                  <c:v>4.6172038725794309</c:v>
                </c:pt>
                <c:pt idx="56">
                  <c:v>4.6020485362657784</c:v>
                </c:pt>
                <c:pt idx="57">
                  <c:v>4.1039491635071439</c:v>
                </c:pt>
                <c:pt idx="58">
                  <c:v>3.4567219256995543</c:v>
                </c:pt>
                <c:pt idx="59">
                  <c:v>2.8636975600853436</c:v>
                </c:pt>
                <c:pt idx="60">
                  <c:v>2.3760340172809133</c:v>
                </c:pt>
                <c:pt idx="61">
                  <c:v>2.0257993136580152</c:v>
                </c:pt>
                <c:pt idx="62">
                  <c:v>1.8642818709413451</c:v>
                </c:pt>
                <c:pt idx="63">
                  <c:v>2.0179093129382273</c:v>
                </c:pt>
                <c:pt idx="64">
                  <c:v>2.7686185399325627</c:v>
                </c:pt>
                <c:pt idx="65">
                  <c:v>4.0914540831004711</c:v>
                </c:pt>
                <c:pt idx="66">
                  <c:v>4.1789506298609966</c:v>
                </c:pt>
                <c:pt idx="67">
                  <c:v>3.774370712983687</c:v>
                </c:pt>
                <c:pt idx="68">
                  <c:v>3.2158307241017403</c:v>
                </c:pt>
                <c:pt idx="69">
                  <c:v>2.6946235317900999</c:v>
                </c:pt>
                <c:pt idx="70">
                  <c:v>2.2628621609588193</c:v>
                </c:pt>
                <c:pt idx="71">
                  <c:v>1.9563394911448491</c:v>
                </c:pt>
                <c:pt idx="72">
                  <c:v>1.831663503167025</c:v>
                </c:pt>
                <c:pt idx="73">
                  <c:v>2.0205433689743924</c:v>
                </c:pt>
                <c:pt idx="74">
                  <c:v>2.7909123080166029</c:v>
                </c:pt>
                <c:pt idx="75">
                  <c:v>4.0086483206491375</c:v>
                </c:pt>
                <c:pt idx="76">
                  <c:v>4.0219107397752651</c:v>
                </c:pt>
                <c:pt idx="77">
                  <c:v>3.6061353350044936</c:v>
                </c:pt>
                <c:pt idx="78">
                  <c:v>3.0777046550479774</c:v>
                </c:pt>
                <c:pt idx="79">
                  <c:v>2.5902730936626552</c:v>
                </c:pt>
                <c:pt idx="80">
                  <c:v>2.1923800391746751</c:v>
                </c:pt>
                <c:pt idx="81">
                  <c:v>1.9230084289568796</c:v>
                </c:pt>
                <c:pt idx="82">
                  <c:v>1.8489165159645788</c:v>
                </c:pt>
                <c:pt idx="83">
                  <c:v>2.1231576537111749</c:v>
                </c:pt>
                <c:pt idx="84">
                  <c:v>3.0110124955444957</c:v>
                </c:pt>
                <c:pt idx="85">
                  <c:v>4.1026902360422914</c:v>
                </c:pt>
                <c:pt idx="86">
                  <c:v>4.0804731473792621</c:v>
                </c:pt>
                <c:pt idx="87">
                  <c:v>3.6432183000143792</c:v>
                </c:pt>
                <c:pt idx="88">
                  <c:v>3.1040109905270632</c:v>
                </c:pt>
                <c:pt idx="89">
                  <c:v>2.6104827521694762</c:v>
                </c:pt>
                <c:pt idx="90">
                  <c:v>2.2102347861662337</c:v>
                </c:pt>
                <c:pt idx="91">
                  <c:v>1.9436192964413708</c:v>
                </c:pt>
                <c:pt idx="92">
                  <c:v>1.8818570508276136</c:v>
                </c:pt>
                <c:pt idx="93">
                  <c:v>2.1881883959524973</c:v>
                </c:pt>
                <c:pt idx="94">
                  <c:v>3.1292225024378983</c:v>
                </c:pt>
                <c:pt idx="95">
                  <c:v>4.1881379940733225</c:v>
                </c:pt>
                <c:pt idx="96">
                  <c:v>4.1437619621217241</c:v>
                </c:pt>
                <c:pt idx="97">
                  <c:v>3.6877379038424234</c:v>
                </c:pt>
                <c:pt idx="98">
                  <c:v>3.1435361738815235</c:v>
                </c:pt>
                <c:pt idx="99">
                  <c:v>2.649241826478391</c:v>
                </c:pt>
                <c:pt idx="100">
                  <c:v>2.2530417606022857</c:v>
                </c:pt>
                <c:pt idx="101">
                  <c:v>1.9993658212727583</c:v>
                </c:pt>
                <c:pt idx="102">
                  <c:v>1.9691713198502538</c:v>
                </c:pt>
                <c:pt idx="103">
                  <c:v>2.34419799453755</c:v>
                </c:pt>
                <c:pt idx="104">
                  <c:v>3.3749115929827398</c:v>
                </c:pt>
                <c:pt idx="105">
                  <c:v>4.3294003457342338</c:v>
                </c:pt>
                <c:pt idx="106">
                  <c:v>4.2321783898189835</c:v>
                </c:pt>
                <c:pt idx="107">
                  <c:v>3.740451009511343</c:v>
                </c:pt>
                <c:pt idx="108">
                  <c:v>3.1850497679644061</c:v>
                </c:pt>
                <c:pt idx="109">
                  <c:v>2.6878270555533024</c:v>
                </c:pt>
                <c:pt idx="110">
                  <c:v>2.2970341093505207</c:v>
                </c:pt>
                <c:pt idx="111">
                  <c:v>2.0621955143004129</c:v>
                </c:pt>
                <c:pt idx="112">
                  <c:v>2.0775240071783299</c:v>
                </c:pt>
                <c:pt idx="113">
                  <c:v>2.5489906078529483</c:v>
                </c:pt>
                <c:pt idx="114">
                  <c:v>3.6858028230376485</c:v>
                </c:pt>
                <c:pt idx="115">
                  <c:v>4.4712566984568527</c:v>
                </c:pt>
                <c:pt idx="116">
                  <c:v>4.2948251573858691</c:v>
                </c:pt>
                <c:pt idx="117">
                  <c:v>3.7585744668943537</c:v>
                </c:pt>
                <c:pt idx="118">
                  <c:v>3.1915653487474329</c:v>
                </c:pt>
                <c:pt idx="119">
                  <c:v>2.6943508891489119</c:v>
                </c:pt>
                <c:pt idx="120">
                  <c:v>2.3140812068437255</c:v>
                </c:pt>
                <c:pt idx="121">
                  <c:v>2.1057320811322402</c:v>
                </c:pt>
                <c:pt idx="122">
                  <c:v>2.1794099179407347</c:v>
                </c:pt>
                <c:pt idx="123">
                  <c:v>2.7679896664764874</c:v>
                </c:pt>
                <c:pt idx="124">
                  <c:v>4.0001685066133703</c:v>
                </c:pt>
                <c:pt idx="125">
                  <c:v>4.5566067241597192</c:v>
                </c:pt>
                <c:pt idx="126">
                  <c:v>4.2831092538486368</c:v>
                </c:pt>
                <c:pt idx="127">
                  <c:v>3.7050805898888965</c:v>
                </c:pt>
                <c:pt idx="128">
                  <c:v>3.131652477589923</c:v>
                </c:pt>
                <c:pt idx="129">
                  <c:v>2.6403700759691011</c:v>
                </c:pt>
                <c:pt idx="130">
                  <c:v>2.2753226535466267</c:v>
                </c:pt>
                <c:pt idx="131">
                  <c:v>2.0953834191673377</c:v>
                </c:pt>
                <c:pt idx="132">
                  <c:v>2.2253891411639524</c:v>
                </c:pt>
                <c:pt idx="133">
                  <c:v>2.9230810441886765</c:v>
                </c:pt>
                <c:pt idx="134">
                  <c:v>4.2171775552510056</c:v>
                </c:pt>
                <c:pt idx="135">
                  <c:v>4.552633810939442</c:v>
                </c:pt>
                <c:pt idx="136">
                  <c:v>4.1978227962256733</c:v>
                </c:pt>
                <c:pt idx="137">
                  <c:v>3.6047624454821179</c:v>
                </c:pt>
                <c:pt idx="138">
                  <c:v>3.0383782855635584</c:v>
                </c:pt>
                <c:pt idx="139">
                  <c:v>2.5614122669608079</c:v>
                </c:pt>
                <c:pt idx="140">
                  <c:v>2.2157218601474211</c:v>
                </c:pt>
                <c:pt idx="141">
                  <c:v>2.0634447945110908</c:v>
                </c:pt>
                <c:pt idx="142">
                  <c:v>2.2416276689171011</c:v>
                </c:pt>
                <c:pt idx="143">
                  <c:v>3.0255147830403524</c:v>
                </c:pt>
                <c:pt idx="144">
                  <c:v>4.3365678153672658</c:v>
                </c:pt>
                <c:pt idx="145">
                  <c:v>4.491422480512548</c:v>
                </c:pt>
                <c:pt idx="146">
                  <c:v>4.0781287174596148</c:v>
                </c:pt>
                <c:pt idx="147">
                  <c:v>3.5005329044931841</c:v>
                </c:pt>
                <c:pt idx="148">
                  <c:v>2.9589952090321288</c:v>
                </c:pt>
                <c:pt idx="149">
                  <c:v>2.5116602503268068</c:v>
                </c:pt>
                <c:pt idx="150">
                  <c:v>2.2037403865874454</c:v>
                </c:pt>
                <c:pt idx="151">
                  <c:v>2.1086524412801393</c:v>
                </c:pt>
                <c:pt idx="152">
                  <c:v>2.3881614112904419</c:v>
                </c:pt>
                <c:pt idx="153">
                  <c:v>3.3201577645024729</c:v>
                </c:pt>
                <c:pt idx="154">
                  <c:v>4.529471424330656</c:v>
                </c:pt>
                <c:pt idx="155">
                  <c:v>4.4911574088130894</c:v>
                </c:pt>
                <c:pt idx="156">
                  <c:v>4.0020457048955098</c:v>
                </c:pt>
                <c:pt idx="157">
                  <c:v>3.4165264208061288</c:v>
                </c:pt>
                <c:pt idx="158">
                  <c:v>2.882816515233531</c:v>
                </c:pt>
                <c:pt idx="159">
                  <c:v>2.4528613493602158</c:v>
                </c:pt>
                <c:pt idx="160">
                  <c:v>2.1737849794560891</c:v>
                </c:pt>
                <c:pt idx="161">
                  <c:v>2.1296383132365451</c:v>
                </c:pt>
                <c:pt idx="162">
                  <c:v>2.5074773664204515</c:v>
                </c:pt>
                <c:pt idx="163">
                  <c:v>3.5754678291242414</c:v>
                </c:pt>
                <c:pt idx="164">
                  <c:v>4.6334181159010059</c:v>
                </c:pt>
                <c:pt idx="165">
                  <c:v>4.5438994660567804</c:v>
                </c:pt>
                <c:pt idx="166">
                  <c:v>4.025697492625282</c:v>
                </c:pt>
                <c:pt idx="167">
                  <c:v>3.4259666574960321</c:v>
                </c:pt>
                <c:pt idx="168">
                  <c:v>2.8843532959912266</c:v>
                </c:pt>
                <c:pt idx="169">
                  <c:v>2.451483009926064</c:v>
                </c:pt>
                <c:pt idx="170">
                  <c:v>2.1749061499674651</c:v>
                </c:pt>
                <c:pt idx="171">
                  <c:v>2.1417712180366597</c:v>
                </c:pt>
                <c:pt idx="172">
                  <c:v>2.5473707070837333</c:v>
                </c:pt>
                <c:pt idx="173">
                  <c:v>3.6570434254518314</c:v>
                </c:pt>
                <c:pt idx="174">
                  <c:v>4.6717001495882879</c:v>
                </c:pt>
                <c:pt idx="175">
                  <c:v>4.5619006162561089</c:v>
                </c:pt>
                <c:pt idx="176">
                  <c:v>4.0306692032170144</c:v>
                </c:pt>
                <c:pt idx="177">
                  <c:v>3.4264246217795611</c:v>
                </c:pt>
                <c:pt idx="178">
                  <c:v>2.8836769506375735</c:v>
                </c:pt>
                <c:pt idx="179">
                  <c:v>2.4527886900685143</c:v>
                </c:pt>
                <c:pt idx="180">
                  <c:v>2.1824892078691676</c:v>
                </c:pt>
                <c:pt idx="181">
                  <c:v>2.1636259188331155</c:v>
                </c:pt>
                <c:pt idx="182">
                  <c:v>2.5990136388897449</c:v>
                </c:pt>
                <c:pt idx="183">
                  <c:v>3.7431240002418198</c:v>
                </c:pt>
                <c:pt idx="184">
                  <c:v>4.6989549332474443</c:v>
                </c:pt>
                <c:pt idx="185">
                  <c:v>4.5640322102485023</c:v>
                </c:pt>
                <c:pt idx="186">
                  <c:v>4.0195952836766908</c:v>
                </c:pt>
                <c:pt idx="187">
                  <c:v>3.4135095288211472</c:v>
                </c:pt>
                <c:pt idx="188">
                  <c:v>2.8726648495123817</c:v>
                </c:pt>
                <c:pt idx="189">
                  <c:v>2.4468968234913975</c:v>
                </c:pt>
                <c:pt idx="190">
                  <c:v>2.1864051918590524</c:v>
                </c:pt>
                <c:pt idx="191">
                  <c:v>2.1866989901928844</c:v>
                </c:pt>
                <c:pt idx="192">
                  <c:v>2.659545321187752</c:v>
                </c:pt>
                <c:pt idx="193">
                  <c:v>3.8414972881576142</c:v>
                </c:pt>
                <c:pt idx="194">
                  <c:v>4.7170539921218664</c:v>
                </c:pt>
                <c:pt idx="195">
                  <c:v>4.5501702897750382</c:v>
                </c:pt>
                <c:pt idx="196">
                  <c:v>3.9915203700460604</c:v>
                </c:pt>
                <c:pt idx="197">
                  <c:v>3.3855721408889945</c:v>
                </c:pt>
                <c:pt idx="198">
                  <c:v>2.8492453206893211</c:v>
                </c:pt>
                <c:pt idx="199">
                  <c:v>2.4314612212171771</c:v>
                </c:pt>
                <c:pt idx="200">
                  <c:v>2.1840893168501196</c:v>
                </c:pt>
                <c:pt idx="201">
                  <c:v>2.2082269333567508</c:v>
                </c:pt>
                <c:pt idx="202">
                  <c:v>2.7259455588117047</c:v>
                </c:pt>
                <c:pt idx="203">
                  <c:v>3.9470744613718849</c:v>
                </c:pt>
                <c:pt idx="204">
                  <c:v>4.7205485805791705</c:v>
                </c:pt>
                <c:pt idx="205">
                  <c:v>4.5149558409814956</c:v>
                </c:pt>
                <c:pt idx="206">
                  <c:v>3.9418834152136792</c:v>
                </c:pt>
                <c:pt idx="207">
                  <c:v>3.3384987079783808</c:v>
                </c:pt>
                <c:pt idx="208">
                  <c:v>2.8096886122014615</c:v>
                </c:pt>
                <c:pt idx="209">
                  <c:v>2.4029800605079639</c:v>
                </c:pt>
                <c:pt idx="210">
                  <c:v>2.1720207567823269</c:v>
                </c:pt>
                <c:pt idx="211">
                  <c:v>2.224328234072483</c:v>
                </c:pt>
                <c:pt idx="212">
                  <c:v>2.7933448232915059</c:v>
                </c:pt>
                <c:pt idx="213">
                  <c:v>4.0514730428262267</c:v>
                </c:pt>
                <c:pt idx="214">
                  <c:v>4.7027475036923096</c:v>
                </c:pt>
                <c:pt idx="215">
                  <c:v>4.453090777903701</c:v>
                </c:pt>
                <c:pt idx="216">
                  <c:v>3.8670172778297105</c:v>
                </c:pt>
                <c:pt idx="217">
                  <c:v>3.2690971364574577</c:v>
                </c:pt>
                <c:pt idx="218">
                  <c:v>2.7508741873163967</c:v>
                </c:pt>
                <c:pt idx="219">
                  <c:v>2.3579131676133183</c:v>
                </c:pt>
                <c:pt idx="220">
                  <c:v>2.1454593244437725</c:v>
                </c:pt>
                <c:pt idx="221">
                  <c:v>2.2276744249712612</c:v>
                </c:pt>
                <c:pt idx="222">
                  <c:v>2.8495577787367283</c:v>
                </c:pt>
                <c:pt idx="223">
                  <c:v>4.13766623461406</c:v>
                </c:pt>
                <c:pt idx="224">
                  <c:v>4.6589122937230574</c:v>
                </c:pt>
                <c:pt idx="225">
                  <c:v>4.3655394851137581</c:v>
                </c:pt>
                <c:pt idx="226">
                  <c:v>3.77082356352417</c:v>
                </c:pt>
                <c:pt idx="227">
                  <c:v>3.1813379694703929</c:v>
                </c:pt>
                <c:pt idx="228">
                  <c:v>2.6757778317468555</c:v>
                </c:pt>
                <c:pt idx="229">
                  <c:v>2.2972695552821514</c:v>
                </c:pt>
                <c:pt idx="230">
                  <c:v>2.1019101980670678</c:v>
                </c:pt>
                <c:pt idx="231">
                  <c:v>2.2091577635719091</c:v>
                </c:pt>
                <c:pt idx="232">
                  <c:v>2.8738361317739085</c:v>
                </c:pt>
                <c:pt idx="233">
                  <c:v>4.1808261023240849</c:v>
                </c:pt>
                <c:pt idx="234">
                  <c:v>4.5929411856780833</c:v>
                </c:pt>
                <c:pt idx="235">
                  <c:v>4.2675084774053884</c:v>
                </c:pt>
                <c:pt idx="236">
                  <c:v>3.6718334152965366</c:v>
                </c:pt>
                <c:pt idx="237">
                  <c:v>3.0930309390890174</c:v>
                </c:pt>
                <c:pt idx="238">
                  <c:v>2.6000400512460704</c:v>
                </c:pt>
                <c:pt idx="239">
                  <c:v>2.233600817627301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66696"/>
        <c:axId val="501567088"/>
      </c:lineChart>
      <c:catAx>
        <c:axId val="50156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2865773541834326"/>
              <c:y val="0.87456445993031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0156630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501566304"/>
        <c:scaling>
          <c:orientation val="minMax"/>
          <c:max val="4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2064128256513023E-2"/>
              <c:y val="0.33449477351916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01565912"/>
        <c:crosses val="autoZero"/>
        <c:crossBetween val="between"/>
      </c:valAx>
      <c:catAx>
        <c:axId val="501566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567088"/>
        <c:crosses val="autoZero"/>
        <c:auto val="1"/>
        <c:lblAlgn val="ctr"/>
        <c:lblOffset val="100"/>
        <c:noMultiLvlLbl val="0"/>
      </c:catAx>
      <c:valAx>
        <c:axId val="501567088"/>
        <c:scaling>
          <c:orientation val="minMax"/>
          <c:max val="3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015666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51587163828971"/>
          <c:y val="0.41463414634146339"/>
          <c:w val="0.9839689878444553"/>
          <c:h val="0.616724738675958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Clarias
</a:t>
            </a:r>
          </a:p>
        </c:rich>
      </c:tx>
      <c:layout>
        <c:manualLayout>
          <c:xMode val="edge"/>
          <c:yMode val="edge"/>
          <c:x val="0.45607515882944538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8047448203351"/>
          <c:y val="0.26388978369745447"/>
          <c:w val="0.58504726293011"/>
          <c:h val="0.50000169542675588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Ecosystem!$AK$30:$AK$269</c:f>
              <c:numCache>
                <c:formatCode>0</c:formatCode>
                <c:ptCount val="240"/>
                <c:pt idx="0" formatCode="General">
                  <c:v>50</c:v>
                </c:pt>
                <c:pt idx="1">
                  <c:v>51.44238952053658</c:v>
                </c:pt>
                <c:pt idx="2">
                  <c:v>42.232450694397734</c:v>
                </c:pt>
                <c:pt idx="3">
                  <c:v>33.801923612137529</c:v>
                </c:pt>
                <c:pt idx="4">
                  <c:v>26.040822833566068</c:v>
                </c:pt>
                <c:pt idx="5">
                  <c:v>20.053126567842803</c:v>
                </c:pt>
                <c:pt idx="6">
                  <c:v>15.866152866322969</c:v>
                </c:pt>
                <c:pt idx="7">
                  <c:v>13.159093634258987</c:v>
                </c:pt>
                <c:pt idx="8">
                  <c:v>11.700510175446871</c:v>
                </c:pt>
                <c:pt idx="9">
                  <c:v>11.000325168416882</c:v>
                </c:pt>
                <c:pt idx="10">
                  <c:v>10.533165696811029</c:v>
                </c:pt>
                <c:pt idx="11">
                  <c:v>10.330982575554716</c:v>
                </c:pt>
                <c:pt idx="12">
                  <c:v>10.133557190398488</c:v>
                </c:pt>
                <c:pt idx="13">
                  <c:v>9.6952493204718611</c:v>
                </c:pt>
                <c:pt idx="14">
                  <c:v>9.0491929731310261</c:v>
                </c:pt>
                <c:pt idx="15">
                  <c:v>8.3754659459475995</c:v>
                </c:pt>
                <c:pt idx="16">
                  <c:v>7.8418655127288046</c:v>
                </c:pt>
                <c:pt idx="17">
                  <c:v>7.5611054435750384</c:v>
                </c:pt>
                <c:pt idx="18">
                  <c:v>7.5721774527047128</c:v>
                </c:pt>
                <c:pt idx="19">
                  <c:v>7.8103456863778904</c:v>
                </c:pt>
                <c:pt idx="20">
                  <c:v>8.0465021984808214</c:v>
                </c:pt>
                <c:pt idx="21">
                  <c:v>8.0120763902086196</c:v>
                </c:pt>
                <c:pt idx="22">
                  <c:v>7.691271047287735</c:v>
                </c:pt>
                <c:pt idx="23">
                  <c:v>7.2426003103539545</c:v>
                </c:pt>
                <c:pt idx="24">
                  <c:v>6.8434145511452682</c:v>
                </c:pt>
                <c:pt idx="25">
                  <c:v>6.6436692934165533</c:v>
                </c:pt>
                <c:pt idx="26">
                  <c:v>6.7494843412265837</c:v>
                </c:pt>
                <c:pt idx="27">
                  <c:v>7.1785289921311692</c:v>
                </c:pt>
                <c:pt idx="28">
                  <c:v>7.7371631440481199</c:v>
                </c:pt>
                <c:pt idx="29">
                  <c:v>7.9975244683287565</c:v>
                </c:pt>
                <c:pt idx="30">
                  <c:v>7.8150877884478778</c:v>
                </c:pt>
                <c:pt idx="31">
                  <c:v>7.3564366561456414</c:v>
                </c:pt>
                <c:pt idx="32">
                  <c:v>6.8372096105504934</c:v>
                </c:pt>
                <c:pt idx="33">
                  <c:v>6.4463373486472983</c:v>
                </c:pt>
                <c:pt idx="34">
                  <c:v>6.3510291088410558</c:v>
                </c:pt>
                <c:pt idx="35">
                  <c:v>6.6827255467960329</c:v>
                </c:pt>
                <c:pt idx="36">
                  <c:v>7.4587016963049475</c:v>
                </c:pt>
                <c:pt idx="37">
                  <c:v>8.2829736959930482</c:v>
                </c:pt>
                <c:pt idx="38">
                  <c:v>8.529943504145848</c:v>
                </c:pt>
                <c:pt idx="39">
                  <c:v>8.1914650311330686</c:v>
                </c:pt>
                <c:pt idx="40">
                  <c:v>7.5387956783843357</c:v>
                </c:pt>
                <c:pt idx="41">
                  <c:v>6.8169349796585683</c:v>
                </c:pt>
                <c:pt idx="42">
                  <c:v>6.2132403263255211</c:v>
                </c:pt>
                <c:pt idx="43">
                  <c:v>5.8981402383524548</c:v>
                </c:pt>
                <c:pt idx="44">
                  <c:v>6.0432366094628813</c:v>
                </c:pt>
                <c:pt idx="45">
                  <c:v>6.7618451406135618</c:v>
                </c:pt>
                <c:pt idx="46">
                  <c:v>7.9946933911015625</c:v>
                </c:pt>
                <c:pt idx="47">
                  <c:v>8.8338551693475083</c:v>
                </c:pt>
                <c:pt idx="48">
                  <c:v>8.9448802992366065</c:v>
                </c:pt>
                <c:pt idx="49">
                  <c:v>8.4736418891000191</c:v>
                </c:pt>
                <c:pt idx="50">
                  <c:v>7.7213899723740989</c:v>
                </c:pt>
                <c:pt idx="51">
                  <c:v>6.9281062695243349</c:v>
                </c:pt>
                <c:pt idx="52">
                  <c:v>6.2720962015918786</c:v>
                </c:pt>
                <c:pt idx="53">
                  <c:v>5.9209197571803864</c:v>
                </c:pt>
                <c:pt idx="54">
                  <c:v>6.0502856105387526</c:v>
                </c:pt>
                <c:pt idx="55">
                  <c:v>6.7707795463143636</c:v>
                </c:pt>
                <c:pt idx="56">
                  <c:v>8.0771629710590052</c:v>
                </c:pt>
                <c:pt idx="57">
                  <c:v>9.0198391343238171</c:v>
                </c:pt>
                <c:pt idx="58">
                  <c:v>9.2089909832349832</c:v>
                </c:pt>
                <c:pt idx="59">
                  <c:v>8.7597099651417771</c:v>
                </c:pt>
                <c:pt idx="60">
                  <c:v>7.9891686989146606</c:v>
                </c:pt>
                <c:pt idx="61">
                  <c:v>7.1513021492714319</c:v>
                </c:pt>
                <c:pt idx="62">
                  <c:v>6.4279681444271395</c:v>
                </c:pt>
                <c:pt idx="63">
                  <c:v>5.9819469758291044</c:v>
                </c:pt>
                <c:pt idx="64">
                  <c:v>5.9888266070805969</c:v>
                </c:pt>
                <c:pt idx="65">
                  <c:v>6.5663911464801803</c:v>
                </c:pt>
                <c:pt idx="66">
                  <c:v>7.7455125539122056</c:v>
                </c:pt>
                <c:pt idx="67">
                  <c:v>8.6572686891300226</c:v>
                </c:pt>
                <c:pt idx="68">
                  <c:v>8.8819071952490063</c:v>
                </c:pt>
                <c:pt idx="69">
                  <c:v>8.5007568257314077</c:v>
                </c:pt>
                <c:pt idx="70">
                  <c:v>7.8029956266540941</c:v>
                </c:pt>
                <c:pt idx="71">
                  <c:v>7.0316262158346126</c:v>
                </c:pt>
                <c:pt idx="72">
                  <c:v>6.3680958949591764</c:v>
                </c:pt>
                <c:pt idx="73">
                  <c:v>5.9783937739757018</c:v>
                </c:pt>
                <c:pt idx="74">
                  <c:v>6.0368605277588401</c:v>
                </c:pt>
                <c:pt idx="75">
                  <c:v>6.6553017427891303</c:v>
                </c:pt>
                <c:pt idx="76">
                  <c:v>7.8327388937020919</c:v>
                </c:pt>
                <c:pt idx="77">
                  <c:v>8.659181555601128</c:v>
                </c:pt>
                <c:pt idx="78">
                  <c:v>8.7892493845813533</c:v>
                </c:pt>
                <c:pt idx="79">
                  <c:v>8.357957336253854</c:v>
                </c:pt>
                <c:pt idx="80">
                  <c:v>7.6514775813871125</c:v>
                </c:pt>
                <c:pt idx="81">
                  <c:v>6.9018037895955384</c:v>
                </c:pt>
                <c:pt idx="82">
                  <c:v>6.2858828339654247</c:v>
                </c:pt>
                <c:pt idx="83">
                  <c:v>5.9715558578775196</c:v>
                </c:pt>
                <c:pt idx="84">
                  <c:v>6.1252616643778151</c:v>
                </c:pt>
                <c:pt idx="85">
                  <c:v>6.833780810178018</c:v>
                </c:pt>
                <c:pt idx="86">
                  <c:v>8.0385690110771453</c:v>
                </c:pt>
                <c:pt idx="87">
                  <c:v>8.8266051021083705</c:v>
                </c:pt>
                <c:pt idx="88">
                  <c:v>8.8855391435943982</c:v>
                </c:pt>
                <c:pt idx="89">
                  <c:v>8.3897614177544746</c:v>
                </c:pt>
                <c:pt idx="90">
                  <c:v>7.6395936932699726</c:v>
                </c:pt>
                <c:pt idx="91">
                  <c:v>6.8669617246929047</c:v>
                </c:pt>
                <c:pt idx="92">
                  <c:v>6.2459819626504105</c:v>
                </c:pt>
                <c:pt idx="93">
                  <c:v>5.9417696624878795</c:v>
                </c:pt>
                <c:pt idx="94">
                  <c:v>6.1100068375165453</c:v>
                </c:pt>
                <c:pt idx="95">
                  <c:v>6.8155305992185573</c:v>
                </c:pt>
                <c:pt idx="96">
                  <c:v>7.9684176206165569</c:v>
                </c:pt>
                <c:pt idx="97">
                  <c:v>8.680806172593508</c:v>
                </c:pt>
                <c:pt idx="98">
                  <c:v>8.6787021424174497</c:v>
                </c:pt>
                <c:pt idx="99">
                  <c:v>8.159205318432786</c:v>
                </c:pt>
                <c:pt idx="100">
                  <c:v>7.4151150888507473</c:v>
                </c:pt>
                <c:pt idx="101">
                  <c:v>6.6682336624667933</c:v>
                </c:pt>
                <c:pt idx="102">
                  <c:v>6.0873896303938375</c:v>
                </c:pt>
                <c:pt idx="103">
                  <c:v>5.8343523701895554</c:v>
                </c:pt>
                <c:pt idx="104">
                  <c:v>6.0508045928260747</c:v>
                </c:pt>
                <c:pt idx="105">
                  <c:v>6.7846110262334083</c:v>
                </c:pt>
                <c:pt idx="106">
                  <c:v>7.8712585852596675</c:v>
                </c:pt>
                <c:pt idx="107">
                  <c:v>8.4819630008018443</c:v>
                </c:pt>
                <c:pt idx="108">
                  <c:v>8.4039177932035418</c:v>
                </c:pt>
                <c:pt idx="109">
                  <c:v>7.8598431431755795</c:v>
                </c:pt>
                <c:pt idx="110">
                  <c:v>7.1287347457537678</c:v>
                </c:pt>
                <c:pt idx="111">
                  <c:v>6.4184852145887188</c:v>
                </c:pt>
                <c:pt idx="112">
                  <c:v>5.8915120063400384</c:v>
                </c:pt>
                <c:pt idx="113">
                  <c:v>5.7055673092847758</c:v>
                </c:pt>
                <c:pt idx="114">
                  <c:v>5.9859911402554236</c:v>
                </c:pt>
                <c:pt idx="115">
                  <c:v>6.7669634225346673</c:v>
                </c:pt>
                <c:pt idx="116">
                  <c:v>7.7688248664779014</c:v>
                </c:pt>
                <c:pt idx="117">
                  <c:v>8.2551213775329479</c:v>
                </c:pt>
                <c:pt idx="118">
                  <c:v>8.0905417331418619</c:v>
                </c:pt>
                <c:pt idx="119">
                  <c:v>7.5207082721510634</c:v>
                </c:pt>
                <c:pt idx="120">
                  <c:v>6.8059809654305052</c:v>
                </c:pt>
                <c:pt idx="121">
                  <c:v>6.138028958467947</c:v>
                </c:pt>
                <c:pt idx="122">
                  <c:v>5.6723133637176497</c:v>
                </c:pt>
                <c:pt idx="123">
                  <c:v>5.5619640321101418</c:v>
                </c:pt>
                <c:pt idx="124">
                  <c:v>5.9153185030397912</c:v>
                </c:pt>
                <c:pt idx="125">
                  <c:v>6.7548223847655784</c:v>
                </c:pt>
                <c:pt idx="126">
                  <c:v>7.6528965854377109</c:v>
                </c:pt>
                <c:pt idx="127">
                  <c:v>7.9994116654896619</c:v>
                </c:pt>
                <c:pt idx="128">
                  <c:v>7.7451325473947517</c:v>
                </c:pt>
                <c:pt idx="129">
                  <c:v>7.1496331413765484</c:v>
                </c:pt>
                <c:pt idx="130">
                  <c:v>6.4510192746129933</c:v>
                </c:pt>
                <c:pt idx="131">
                  <c:v>5.8231695413645479</c:v>
                </c:pt>
                <c:pt idx="132">
                  <c:v>5.4135354870871142</c:v>
                </c:pt>
                <c:pt idx="133">
                  <c:v>5.3699664590119909</c:v>
                </c:pt>
                <c:pt idx="134">
                  <c:v>5.7865800056190979</c:v>
                </c:pt>
                <c:pt idx="135">
                  <c:v>6.6761240686427623</c:v>
                </c:pt>
                <c:pt idx="136">
                  <c:v>7.4786053591257602</c:v>
                </c:pt>
                <c:pt idx="137">
                  <c:v>7.7146686486931113</c:v>
                </c:pt>
                <c:pt idx="138">
                  <c:v>7.4056111886984075</c:v>
                </c:pt>
                <c:pt idx="139">
                  <c:v>6.8062673108912932</c:v>
                </c:pt>
                <c:pt idx="140">
                  <c:v>6.1332085608002878</c:v>
                </c:pt>
                <c:pt idx="141">
                  <c:v>5.5459473662758381</c:v>
                </c:pt>
                <c:pt idx="142">
                  <c:v>5.1859268399319856</c:v>
                </c:pt>
                <c:pt idx="143">
                  <c:v>5.1968381859720028</c:v>
                </c:pt>
                <c:pt idx="144">
                  <c:v>5.6639624930003087</c:v>
                </c:pt>
                <c:pt idx="145">
                  <c:v>6.5896200901199853</c:v>
                </c:pt>
                <c:pt idx="146">
                  <c:v>7.3147074059291004</c:v>
                </c:pt>
                <c:pt idx="147">
                  <c:v>7.4737628205598945</c:v>
                </c:pt>
                <c:pt idx="148">
                  <c:v>7.1446069527587532</c:v>
                </c:pt>
                <c:pt idx="149">
                  <c:v>6.5659157935460577</c:v>
                </c:pt>
                <c:pt idx="150">
                  <c:v>5.9374998841494904</c:v>
                </c:pt>
                <c:pt idx="151">
                  <c:v>5.4127088475968268</c:v>
                </c:pt>
                <c:pt idx="152">
                  <c:v>5.1346568594946715</c:v>
                </c:pt>
                <c:pt idx="153">
                  <c:v>5.2438708744977829</c:v>
                </c:pt>
                <c:pt idx="154">
                  <c:v>5.8148148136659961</c:v>
                </c:pt>
                <c:pt idx="155">
                  <c:v>6.8009776796093133</c:v>
                </c:pt>
                <c:pt idx="156">
                  <c:v>7.4449519887846067</c:v>
                </c:pt>
                <c:pt idx="157">
                  <c:v>7.494309484484555</c:v>
                </c:pt>
                <c:pt idx="158">
                  <c:v>7.0944664759384608</c:v>
                </c:pt>
                <c:pt idx="159">
                  <c:v>6.4856416708658307</c:v>
                </c:pt>
                <c:pt idx="160">
                  <c:v>5.8587056212907367</c:v>
                </c:pt>
                <c:pt idx="161">
                  <c:v>5.3630190299857219</c:v>
                </c:pt>
                <c:pt idx="162">
                  <c:v>5.1433314301466968</c:v>
                </c:pt>
                <c:pt idx="163">
                  <c:v>5.3342493049289361</c:v>
                </c:pt>
                <c:pt idx="164">
                  <c:v>5.9964171968619278</c:v>
                </c:pt>
                <c:pt idx="165">
                  <c:v>7.0131172735325382</c:v>
                </c:pt>
                <c:pt idx="166">
                  <c:v>7.6372127317082672</c:v>
                </c:pt>
                <c:pt idx="167">
                  <c:v>7.6433962839465064</c:v>
                </c:pt>
                <c:pt idx="168">
                  <c:v>7.2021562822427247</c:v>
                </c:pt>
                <c:pt idx="169">
                  <c:v>6.5621665428641496</c:v>
                </c:pt>
                <c:pt idx="170">
                  <c:v>5.915900879918861</c:v>
                </c:pt>
                <c:pt idx="171">
                  <c:v>5.4133912405638522</c:v>
                </c:pt>
                <c:pt idx="172">
                  <c:v>5.2007063058965217</c:v>
                </c:pt>
                <c:pt idx="173">
                  <c:v>5.4098979599938017</c:v>
                </c:pt>
                <c:pt idx="174">
                  <c:v>6.0952397369107176</c:v>
                </c:pt>
                <c:pt idx="175">
                  <c:v>7.1123726855104294</c:v>
                </c:pt>
                <c:pt idx="176">
                  <c:v>7.7170186668541154</c:v>
                </c:pt>
                <c:pt idx="177">
                  <c:v>7.6975722789124248</c:v>
                </c:pt>
                <c:pt idx="178">
                  <c:v>7.2366620012798348</c:v>
                </c:pt>
                <c:pt idx="179">
                  <c:v>6.5851322749655683</c:v>
                </c:pt>
                <c:pt idx="180">
                  <c:v>5.9352710848617836</c:v>
                </c:pt>
                <c:pt idx="181">
                  <c:v>5.4376189878270518</c:v>
                </c:pt>
                <c:pt idx="182">
                  <c:v>5.239346626107686</c:v>
                </c:pt>
                <c:pt idx="183">
                  <c:v>5.4699135289997232</c:v>
                </c:pt>
                <c:pt idx="184">
                  <c:v>6.1794498675394705</c:v>
                </c:pt>
                <c:pt idx="185">
                  <c:v>7.1886818484806474</c:v>
                </c:pt>
                <c:pt idx="186">
                  <c:v>7.7653505845435467</c:v>
                </c:pt>
                <c:pt idx="187">
                  <c:v>7.7169146950236307</c:v>
                </c:pt>
                <c:pt idx="188">
                  <c:v>7.2381387824503634</c:v>
                </c:pt>
                <c:pt idx="189">
                  <c:v>6.5795098159277723</c:v>
                </c:pt>
                <c:pt idx="190">
                  <c:v>5.9315849595302073</c:v>
                </c:pt>
                <c:pt idx="191">
                  <c:v>5.4449125817693957</c:v>
                </c:pt>
                <c:pt idx="192">
                  <c:v>5.2676047860477437</c:v>
                </c:pt>
                <c:pt idx="193">
                  <c:v>5.5258269658297463</c:v>
                </c:pt>
                <c:pt idx="194">
                  <c:v>6.2657373727136267</c:v>
                </c:pt>
                <c:pt idx="195">
                  <c:v>7.260713016079607</c:v>
                </c:pt>
                <c:pt idx="196">
                  <c:v>7.8002570233092783</c:v>
                </c:pt>
                <c:pt idx="197">
                  <c:v>7.7172083367493061</c:v>
                </c:pt>
                <c:pt idx="198">
                  <c:v>7.2194101524756613</c:v>
                </c:pt>
                <c:pt idx="199">
                  <c:v>6.5552906393195167</c:v>
                </c:pt>
                <c:pt idx="200">
                  <c:v>5.9124855248698429</c:v>
                </c:pt>
                <c:pt idx="201">
                  <c:v>5.4411809392716135</c:v>
                </c:pt>
                <c:pt idx="202">
                  <c:v>5.2903138230645137</c:v>
                </c:pt>
                <c:pt idx="203">
                  <c:v>5.5819882756396035</c:v>
                </c:pt>
                <c:pt idx="204">
                  <c:v>6.3581675306160736</c:v>
                </c:pt>
                <c:pt idx="205">
                  <c:v>7.3310120520202293</c:v>
                </c:pt>
                <c:pt idx="206">
                  <c:v>7.8228759637930754</c:v>
                </c:pt>
                <c:pt idx="207">
                  <c:v>7.6987353203451194</c:v>
                </c:pt>
                <c:pt idx="208">
                  <c:v>7.1800434275086547</c:v>
                </c:pt>
                <c:pt idx="209">
                  <c:v>6.5114302081258977</c:v>
                </c:pt>
                <c:pt idx="210">
                  <c:v>5.8763784449964929</c:v>
                </c:pt>
                <c:pt idx="211">
                  <c:v>5.4242763574632207</c:v>
                </c:pt>
                <c:pt idx="212">
                  <c:v>5.3046596779303012</c:v>
                </c:pt>
                <c:pt idx="213">
                  <c:v>5.6347616899983031</c:v>
                </c:pt>
                <c:pt idx="214">
                  <c:v>6.4518390322714918</c:v>
                </c:pt>
                <c:pt idx="215">
                  <c:v>7.3932376252120786</c:v>
                </c:pt>
                <c:pt idx="216">
                  <c:v>7.8268437586488888</c:v>
                </c:pt>
                <c:pt idx="217">
                  <c:v>7.6560476118820739</c:v>
                </c:pt>
                <c:pt idx="218">
                  <c:v>7.1151144116748082</c:v>
                </c:pt>
                <c:pt idx="219">
                  <c:v>6.4429469530282795</c:v>
                </c:pt>
                <c:pt idx="220">
                  <c:v>5.8175470335930104</c:v>
                </c:pt>
                <c:pt idx="221">
                  <c:v>5.3868413535636996</c:v>
                </c:pt>
                <c:pt idx="222">
                  <c:v>5.3005006761740683</c:v>
                </c:pt>
                <c:pt idx="223">
                  <c:v>5.6703691180537046</c:v>
                </c:pt>
                <c:pt idx="224">
                  <c:v>6.5286421090139921</c:v>
                </c:pt>
                <c:pt idx="225">
                  <c:v>7.4317658921252034</c:v>
                </c:pt>
                <c:pt idx="226">
                  <c:v>7.8030142278382471</c:v>
                </c:pt>
                <c:pt idx="227">
                  <c:v>7.5860458355712757</c:v>
                </c:pt>
                <c:pt idx="228">
                  <c:v>7.0246568289156501</c:v>
                </c:pt>
                <c:pt idx="229">
                  <c:v>6.3503980079629621</c:v>
                </c:pt>
                <c:pt idx="230">
                  <c:v>5.7348147526091662</c:v>
                </c:pt>
                <c:pt idx="231">
                  <c:v>5.3235287902422357</c:v>
                </c:pt>
                <c:pt idx="232">
                  <c:v>5.2657050568698347</c:v>
                </c:pt>
                <c:pt idx="233">
                  <c:v>5.6683386675450027</c:v>
                </c:pt>
                <c:pt idx="234">
                  <c:v>6.5597800278396701</c:v>
                </c:pt>
                <c:pt idx="235">
                  <c:v>7.4284743828094317</c:v>
                </c:pt>
                <c:pt idx="236">
                  <c:v>7.7499834402149306</c:v>
                </c:pt>
                <c:pt idx="237">
                  <c:v>7.4999888954083858</c:v>
                </c:pt>
                <c:pt idx="238">
                  <c:v>6.9262157800083228</c:v>
                </c:pt>
                <c:pt idx="239">
                  <c:v>6.2528086774877263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859608"/>
        <c:axId val="414860000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Ecosystem!$AW$30:$AW$269</c:f>
              <c:numCache>
                <c:formatCode>0.0</c:formatCode>
                <c:ptCount val="240"/>
                <c:pt idx="0">
                  <c:v>19.83886047946342</c:v>
                </c:pt>
                <c:pt idx="1">
                  <c:v>21.015791541836442</c:v>
                </c:pt>
                <c:pt idx="2">
                  <c:v>16.04485129959917</c:v>
                </c:pt>
                <c:pt idx="3">
                  <c:v>11.850547064257583</c:v>
                </c:pt>
                <c:pt idx="4">
                  <c:v>8.3595431504656705</c:v>
                </c:pt>
                <c:pt idx="5">
                  <c:v>5.9314977986210184</c:v>
                </c:pt>
                <c:pt idx="6">
                  <c:v>4.3839376988405441</c:v>
                </c:pt>
                <c:pt idx="7">
                  <c:v>3.4500799743546509</c:v>
                </c:pt>
                <c:pt idx="8">
                  <c:v>2.9622284230184404</c:v>
                </c:pt>
                <c:pt idx="9">
                  <c:v>2.73280824121204</c:v>
                </c:pt>
                <c:pt idx="10">
                  <c:v>2.5987276112830866</c:v>
                </c:pt>
                <c:pt idx="11">
                  <c:v>2.5515383451439853</c:v>
                </c:pt>
                <c:pt idx="12">
                  <c:v>2.5079092247612187</c:v>
                </c:pt>
                <c:pt idx="13">
                  <c:v>2.3912170233730765</c:v>
                </c:pt>
                <c:pt idx="14">
                  <c:v>2.2108055545972896</c:v>
                </c:pt>
                <c:pt idx="15">
                  <c:v>2.0208033662125198</c:v>
                </c:pt>
                <c:pt idx="16">
                  <c:v>1.8699251668837382</c:v>
                </c:pt>
                <c:pt idx="17">
                  <c:v>1.7893274610784018</c:v>
                </c:pt>
                <c:pt idx="18">
                  <c:v>1.7901239217932821</c:v>
                </c:pt>
                <c:pt idx="19">
                  <c:v>1.8561036569464542</c:v>
                </c:pt>
                <c:pt idx="20">
                  <c:v>1.9239758688451785</c:v>
                </c:pt>
                <c:pt idx="21">
                  <c:v>1.9164012677200188</c:v>
                </c:pt>
                <c:pt idx="22">
                  <c:v>1.8274387184602814</c:v>
                </c:pt>
                <c:pt idx="23">
                  <c:v>1.702064533404859</c:v>
                </c:pt>
                <c:pt idx="24">
                  <c:v>1.5897611248102264</c:v>
                </c:pt>
                <c:pt idx="25">
                  <c:v>1.5305072031076055</c:v>
                </c:pt>
                <c:pt idx="26">
                  <c:v>1.552342754241395</c:v>
                </c:pt>
                <c:pt idx="27">
                  <c:v>1.6623235124009224</c:v>
                </c:pt>
                <c:pt idx="28">
                  <c:v>1.8116259826435348</c:v>
                </c:pt>
                <c:pt idx="29">
                  <c:v>1.88247204507182</c:v>
                </c:pt>
                <c:pt idx="30">
                  <c:v>1.8316358107229629</c:v>
                </c:pt>
                <c:pt idx="31">
                  <c:v>1.7049377364596796</c:v>
                </c:pt>
                <c:pt idx="32">
                  <c:v>1.5624552320881364</c:v>
                </c:pt>
                <c:pt idx="33">
                  <c:v>1.4542769593196134</c:v>
                </c:pt>
                <c:pt idx="34">
                  <c:v>1.4221850796042126</c:v>
                </c:pt>
                <c:pt idx="35">
                  <c:v>1.5000491043347228</c:v>
                </c:pt>
                <c:pt idx="36">
                  <c:v>1.6979287178114202</c:v>
                </c:pt>
                <c:pt idx="37">
                  <c:v>1.9165752099139874</c:v>
                </c:pt>
                <c:pt idx="38">
                  <c:v>1.9837242830594839</c:v>
                </c:pt>
                <c:pt idx="39">
                  <c:v>1.8917643794816303</c:v>
                </c:pt>
                <c:pt idx="40">
                  <c:v>1.7159118653906864</c:v>
                </c:pt>
                <c:pt idx="41">
                  <c:v>1.5243782954674634</c:v>
                </c:pt>
                <c:pt idx="42">
                  <c:v>1.3659007612453056</c:v>
                </c:pt>
                <c:pt idx="43">
                  <c:v>1.2806733425590036</c:v>
                </c:pt>
                <c:pt idx="44">
                  <c:v>1.3084104286405447</c:v>
                </c:pt>
                <c:pt idx="45">
                  <c:v>1.4810459582555824</c:v>
                </c:pt>
                <c:pt idx="46">
                  <c:v>1.7945616202616224</c:v>
                </c:pt>
                <c:pt idx="47">
                  <c:v>2.0169034140775373</c:v>
                </c:pt>
                <c:pt idx="48">
                  <c:v>2.0488024804634417</c:v>
                </c:pt>
                <c:pt idx="49">
                  <c:v>1.9244519583140398</c:v>
                </c:pt>
                <c:pt idx="50">
                  <c:v>1.726929453767809</c:v>
                </c:pt>
                <c:pt idx="51">
                  <c:v>1.5219411349416931</c:v>
                </c:pt>
                <c:pt idx="52">
                  <c:v>1.3546302652296254</c:v>
                </c:pt>
                <c:pt idx="53">
                  <c:v>1.2632979654882157</c:v>
                </c:pt>
                <c:pt idx="54">
                  <c:v>1.287513739629583</c:v>
                </c:pt>
                <c:pt idx="55">
                  <c:v>1.4580322725871167</c:v>
                </c:pt>
                <c:pt idx="56">
                  <c:v>1.7854195756434086</c:v>
                </c:pt>
                <c:pt idx="57">
                  <c:v>2.0327050439867058</c:v>
                </c:pt>
                <c:pt idx="58">
                  <c:v>2.0866609692802007</c:v>
                </c:pt>
                <c:pt idx="59">
                  <c:v>1.9711203719331785</c:v>
                </c:pt>
                <c:pt idx="60">
                  <c:v>1.7721027425242131</c:v>
                </c:pt>
                <c:pt idx="61">
                  <c:v>1.5587831866255761</c:v>
                </c:pt>
                <c:pt idx="62">
                  <c:v>1.3774222814495358</c:v>
                </c:pt>
                <c:pt idx="63">
                  <c:v>1.2652300631223683</c:v>
                </c:pt>
                <c:pt idx="64">
                  <c:v>1.2609039045554478</c:v>
                </c:pt>
                <c:pt idx="65">
                  <c:v>1.3945753737784095</c:v>
                </c:pt>
                <c:pt idx="66">
                  <c:v>1.6850094170645025</c:v>
                </c:pt>
                <c:pt idx="67">
                  <c:v>1.919865889335262</c:v>
                </c:pt>
                <c:pt idx="68">
                  <c:v>1.9825391433465749</c:v>
                </c:pt>
                <c:pt idx="69">
                  <c:v>1.8875067277249709</c:v>
                </c:pt>
                <c:pt idx="70">
                  <c:v>1.7110711384127846</c:v>
                </c:pt>
                <c:pt idx="71">
                  <c:v>1.5180439716353078</c:v>
                </c:pt>
                <c:pt idx="72">
                  <c:v>1.3540113032153593</c:v>
                </c:pt>
                <c:pt idx="73">
                  <c:v>1.2569686145972399</c:v>
                </c:pt>
                <c:pt idx="74">
                  <c:v>1.2657848146904911</c:v>
                </c:pt>
                <c:pt idx="75">
                  <c:v>1.4099647659821004</c:v>
                </c:pt>
                <c:pt idx="76">
                  <c:v>1.700371216647429</c:v>
                </c:pt>
                <c:pt idx="77">
                  <c:v>1.9139020538701166</c:v>
                </c:pt>
                <c:pt idx="78">
                  <c:v>1.9525915777699505</c:v>
                </c:pt>
                <c:pt idx="79">
                  <c:v>1.8457493588058393</c:v>
                </c:pt>
                <c:pt idx="80">
                  <c:v>1.6687213444350475</c:v>
                </c:pt>
                <c:pt idx="81">
                  <c:v>1.482687168571043</c:v>
                </c:pt>
                <c:pt idx="82">
                  <c:v>1.3313549584800375</c:v>
                </c:pt>
                <c:pt idx="83">
                  <c:v>1.2528059796118707</c:v>
                </c:pt>
                <c:pt idx="84">
                  <c:v>1.2846493977358868</c:v>
                </c:pt>
                <c:pt idx="85">
                  <c:v>1.4522294259488775</c:v>
                </c:pt>
                <c:pt idx="86">
                  <c:v>1.7519639700151861</c:v>
                </c:pt>
                <c:pt idx="87">
                  <c:v>1.9580611081072676</c:v>
                </c:pt>
                <c:pt idx="88">
                  <c:v>1.9795117591657587</c:v>
                </c:pt>
                <c:pt idx="89">
                  <c:v>1.8563866653395968</c:v>
                </c:pt>
                <c:pt idx="90">
                  <c:v>1.6683435672768252</c:v>
                </c:pt>
                <c:pt idx="91">
                  <c:v>1.4766300432838839</c:v>
                </c:pt>
                <c:pt idx="92">
                  <c:v>1.3240631004623922</c:v>
                </c:pt>
                <c:pt idx="93">
                  <c:v>1.2479126458447374</c:v>
                </c:pt>
                <c:pt idx="94">
                  <c:v>1.2834530360978915</c:v>
                </c:pt>
                <c:pt idx="95">
                  <c:v>1.4513298115547986</c:v>
                </c:pt>
                <c:pt idx="96">
                  <c:v>1.7394238877121546</c:v>
                </c:pt>
                <c:pt idx="97">
                  <c:v>1.9269633080574704</c:v>
                </c:pt>
                <c:pt idx="98">
                  <c:v>1.9330367858236595</c:v>
                </c:pt>
                <c:pt idx="99">
                  <c:v>1.8042862893993363</c:v>
                </c:pt>
                <c:pt idx="100">
                  <c:v>1.6183372268763283</c:v>
                </c:pt>
                <c:pt idx="101">
                  <c:v>1.4334490869748178</c:v>
                </c:pt>
                <c:pt idx="102">
                  <c:v>1.2908079678833164</c:v>
                </c:pt>
                <c:pt idx="103">
                  <c:v>1.2268719893323399</c:v>
                </c:pt>
                <c:pt idx="104">
                  <c:v>1.2742375401894941</c:v>
                </c:pt>
                <c:pt idx="105">
                  <c:v>1.4503632392903008</c:v>
                </c:pt>
                <c:pt idx="106">
                  <c:v>1.7235666975987129</c:v>
                </c:pt>
                <c:pt idx="107">
                  <c:v>1.8857986392844206</c:v>
                </c:pt>
                <c:pt idx="108">
                  <c:v>1.8722823093052323</c:v>
                </c:pt>
                <c:pt idx="109">
                  <c:v>1.7373302150559549</c:v>
                </c:pt>
                <c:pt idx="110">
                  <c:v>1.5549405846037809</c:v>
                </c:pt>
                <c:pt idx="111">
                  <c:v>1.3793439116760164</c:v>
                </c:pt>
                <c:pt idx="112">
                  <c:v>1.2497490581076778</c:v>
                </c:pt>
                <c:pt idx="113">
                  <c:v>1.2016665169657199</c:v>
                </c:pt>
                <c:pt idx="114">
                  <c:v>1.2646551435384465</c:v>
                </c:pt>
                <c:pt idx="115">
                  <c:v>1.45382626820701</c:v>
                </c:pt>
                <c:pt idx="116">
                  <c:v>1.7075082264629846</c:v>
                </c:pt>
                <c:pt idx="117">
                  <c:v>1.8382676746546229</c:v>
                </c:pt>
                <c:pt idx="118">
                  <c:v>1.8020786120823744</c:v>
                </c:pt>
                <c:pt idx="119">
                  <c:v>1.6604215946376064</c:v>
                </c:pt>
                <c:pt idx="120">
                  <c:v>1.4823618645910184</c:v>
                </c:pt>
                <c:pt idx="121">
                  <c:v>1.3174170088347623</c:v>
                </c:pt>
                <c:pt idx="122">
                  <c:v>1.2026040798029867</c:v>
                </c:pt>
                <c:pt idx="123">
                  <c:v>1.1723378936610471</c:v>
                </c:pt>
                <c:pt idx="124">
                  <c:v>1.2530849193654949</c:v>
                </c:pt>
                <c:pt idx="125">
                  <c:v>1.457932196704542</c:v>
                </c:pt>
                <c:pt idx="126">
                  <c:v>1.686806522603471</c:v>
                </c:pt>
                <c:pt idx="127" formatCode="0">
                  <c:v>1.7816110917230894</c:v>
                </c:pt>
                <c:pt idx="128" formatCode="0">
                  <c:v>1.7218045733653193</c:v>
                </c:pt>
                <c:pt idx="129" formatCode="0">
                  <c:v>1.5736235026163581</c:v>
                </c:pt>
                <c:pt idx="130">
                  <c:v>1.4000932128857202</c:v>
                </c:pt>
                <c:pt idx="131">
                  <c:v>1.2455305030689094</c:v>
                </c:pt>
                <c:pt idx="132">
                  <c:v>1.1444340721136115</c:v>
                </c:pt>
                <c:pt idx="133">
                  <c:v>1.1298718782867292</c:v>
                </c:pt>
                <c:pt idx="134">
                  <c:v>1.2256899430787662</c:v>
                </c:pt>
                <c:pt idx="135">
                  <c:v>1.4430845558694025</c:v>
                </c:pt>
                <c:pt idx="136">
                  <c:v>1.6479664005479988</c:v>
                </c:pt>
                <c:pt idx="137">
                  <c:v>1.7138580500615097</c:v>
                </c:pt>
                <c:pt idx="138">
                  <c:v>1.6397115180069322</c:v>
                </c:pt>
                <c:pt idx="139">
                  <c:v>1.4910021666694979</c:v>
                </c:pt>
                <c:pt idx="140">
                  <c:v>1.3246825172844081</c:v>
                </c:pt>
                <c:pt idx="141">
                  <c:v>1.1808071667205891</c:v>
                </c:pt>
                <c:pt idx="142">
                  <c:v>1.0919683374328306</c:v>
                </c:pt>
                <c:pt idx="143">
                  <c:v>1.0902025272724989</c:v>
                </c:pt>
                <c:pt idx="144">
                  <c:v>1.1978441868957221</c:v>
                </c:pt>
                <c:pt idx="145">
                  <c:v>1.4237515434722776</c:v>
                </c:pt>
                <c:pt idx="146">
                  <c:v>1.6087577513121443</c:v>
                </c:pt>
                <c:pt idx="147">
                  <c:v>1.6543417029267329</c:v>
                </c:pt>
                <c:pt idx="148">
                  <c:v>1.5749836174523355</c:v>
                </c:pt>
                <c:pt idx="149">
                  <c:v>1.431987068323505</c:v>
                </c:pt>
                <c:pt idx="150">
                  <c:v>1.277374057230372</c:v>
                </c:pt>
                <c:pt idx="151">
                  <c:v>1.1490524653994936</c:v>
                </c:pt>
                <c:pt idx="152">
                  <c:v>1.0797388355304482</c:v>
                </c:pt>
                <c:pt idx="153">
                  <c:v>1.101233650673711</c:v>
                </c:pt>
                <c:pt idx="154">
                  <c:v>1.234804807959901</c:v>
                </c:pt>
                <c:pt idx="155">
                  <c:v>1.4775397486754569</c:v>
                </c:pt>
                <c:pt idx="156">
                  <c:v>1.6437522205055008</c:v>
                </c:pt>
                <c:pt idx="157">
                  <c:v>1.6614830264868705</c:v>
                </c:pt>
                <c:pt idx="158">
                  <c:v>1.5637297680438094</c:v>
                </c:pt>
                <c:pt idx="159">
                  <c:v>1.4129003642961047</c:v>
                </c:pt>
                <c:pt idx="160">
                  <c:v>1.2585541482845568</c:v>
                </c:pt>
                <c:pt idx="161">
                  <c:v>1.1371135118889968</c:v>
                </c:pt>
                <c:pt idx="162">
                  <c:v>1.0813526330782859</c:v>
                </c:pt>
                <c:pt idx="163">
                  <c:v>1.1221448171835879</c:v>
                </c:pt>
                <c:pt idx="164">
                  <c:v>1.2788840722206571</c:v>
                </c:pt>
                <c:pt idx="165">
                  <c:v>1.5310893146618199</c:v>
                </c:pt>
                <c:pt idx="166">
                  <c:v>1.6937400880800744</c:v>
                </c:pt>
                <c:pt idx="167">
                  <c:v>1.7006880430139626</c:v>
                </c:pt>
                <c:pt idx="168">
                  <c:v>1.591918175425223</c:v>
                </c:pt>
                <c:pt idx="169">
                  <c:v>1.4326175098348477</c:v>
                </c:pt>
                <c:pt idx="170">
                  <c:v>1.2729413371203331</c:v>
                </c:pt>
                <c:pt idx="171">
                  <c:v>1.1494086263297225</c:v>
                </c:pt>
                <c:pt idx="172">
                  <c:v>1.0950059412896651</c:v>
                </c:pt>
                <c:pt idx="173">
                  <c:v>1.1401468064659077</c:v>
                </c:pt>
                <c:pt idx="174">
                  <c:v>1.3031610890671725</c:v>
                </c:pt>
                <c:pt idx="175">
                  <c:v>1.5565442484126961</c:v>
                </c:pt>
                <c:pt idx="176">
                  <c:v>1.7149333820019454</c:v>
                </c:pt>
                <c:pt idx="177">
                  <c:v>1.7153627683636055</c:v>
                </c:pt>
                <c:pt idx="178">
                  <c:v>1.601322084298701</c:v>
                </c:pt>
                <c:pt idx="179">
                  <c:v>1.4388199282567702</c:v>
                </c:pt>
                <c:pt idx="180">
                  <c:v>1.2779896854407296</c:v>
                </c:pt>
                <c:pt idx="181">
                  <c:v>1.1553934043275107</c:v>
                </c:pt>
                <c:pt idx="182">
                  <c:v>1.1042432293766191</c:v>
                </c:pt>
                <c:pt idx="183">
                  <c:v>1.1545558179746613</c:v>
                </c:pt>
                <c:pt idx="184">
                  <c:v>1.3240799949254989</c:v>
                </c:pt>
                <c:pt idx="185">
                  <c:v>1.5764262633774004</c:v>
                </c:pt>
                <c:pt idx="186">
                  <c:v>1.7281792650722099</c:v>
                </c:pt>
                <c:pt idx="187">
                  <c:v>1.721120334520043</c:v>
                </c:pt>
                <c:pt idx="188">
                  <c:v>1.602307378988532</c:v>
                </c:pt>
                <c:pt idx="189">
                  <c:v>1.437835363310086</c:v>
                </c:pt>
                <c:pt idx="190">
                  <c:v>1.2773346093318974</c:v>
                </c:pt>
                <c:pt idx="191">
                  <c:v>1.1572351353719066</c:v>
                </c:pt>
                <c:pt idx="192">
                  <c:v>1.1109326616886275</c:v>
                </c:pt>
                <c:pt idx="193">
                  <c:v>1.16794300853477</c:v>
                </c:pt>
                <c:pt idx="194">
                  <c:v>1.3455251355525926</c:v>
                </c:pt>
                <c:pt idx="195">
                  <c:v>1.5952226078857623</c:v>
                </c:pt>
                <c:pt idx="196">
                  <c:v>1.7378909829985634</c:v>
                </c:pt>
                <c:pt idx="197">
                  <c:v>1.7218186122391907</c:v>
                </c:pt>
                <c:pt idx="198">
                  <c:v>1.5979580403531424</c:v>
                </c:pt>
                <c:pt idx="199">
                  <c:v>1.432002559005501</c:v>
                </c:pt>
                <c:pt idx="200">
                  <c:v>1.2727051220188397</c:v>
                </c:pt>
                <c:pt idx="201">
                  <c:v>1.1562205859750048</c:v>
                </c:pt>
                <c:pt idx="202">
                  <c:v>1.1160903294969859</c:v>
                </c:pt>
                <c:pt idx="203">
                  <c:v>1.1812076011961599</c:v>
                </c:pt>
                <c:pt idx="204">
                  <c:v>1.368331483776466</c:v>
                </c:pt>
                <c:pt idx="205">
                  <c:v>1.6133778540770312</c:v>
                </c:pt>
                <c:pt idx="206">
                  <c:v>1.7441421614463859</c:v>
                </c:pt>
                <c:pt idx="207">
                  <c:v>1.7173282699662122</c:v>
                </c:pt>
                <c:pt idx="208">
                  <c:v>1.5879939870075925</c:v>
                </c:pt>
                <c:pt idx="209">
                  <c:v>1.4209204890279796</c:v>
                </c:pt>
                <c:pt idx="210">
                  <c:v>1.263592030968872</c:v>
                </c:pt>
                <c:pt idx="211">
                  <c:v>1.1517240066332524</c:v>
                </c:pt>
                <c:pt idx="212">
                  <c:v>1.1189349665863093</c:v>
                </c:pt>
                <c:pt idx="213">
                  <c:v>1.1933572079380954</c:v>
                </c:pt>
                <c:pt idx="214">
                  <c:v>1.3911440634996652</c:v>
                </c:pt>
                <c:pt idx="215">
                  <c:v>1.6290907842002271</c:v>
                </c:pt>
                <c:pt idx="216">
                  <c:v>1.7450893139471486</c:v>
                </c:pt>
                <c:pt idx="217">
                  <c:v>1.7060811393171806</c:v>
                </c:pt>
                <c:pt idx="218">
                  <c:v>1.5710465758332917</c:v>
                </c:pt>
                <c:pt idx="219">
                  <c:v>1.4032682512909838</c:v>
                </c:pt>
                <c:pt idx="220">
                  <c:v>1.2485440947652777</c:v>
                </c:pt>
                <c:pt idx="221">
                  <c:v>1.1419334886769292</c:v>
                </c:pt>
                <c:pt idx="222">
                  <c:v>1.116997679760396</c:v>
                </c:pt>
                <c:pt idx="223">
                  <c:v>1.2009942701129486</c:v>
                </c:pt>
                <c:pt idx="224">
                  <c:v>1.4093388106761973</c:v>
                </c:pt>
                <c:pt idx="225">
                  <c:v>1.63818380642113</c:v>
                </c:pt>
                <c:pt idx="226">
                  <c:v>1.7381852754750886</c:v>
                </c:pt>
                <c:pt idx="227">
                  <c:v>1.6871683422669299</c:v>
                </c:pt>
                <c:pt idx="228">
                  <c:v>1.5470887582948185</c:v>
                </c:pt>
                <c:pt idx="229">
                  <c:v>1.3792026837861378</c:v>
                </c:pt>
                <c:pt idx="230">
                  <c:v>1.2273274085711312</c:v>
                </c:pt>
                <c:pt idx="231">
                  <c:v>1.1256419289576973</c:v>
                </c:pt>
                <c:pt idx="232">
                  <c:v>1.1074638387524232</c:v>
                </c:pt>
                <c:pt idx="233">
                  <c:v>1.1992059319426174</c:v>
                </c:pt>
                <c:pt idx="234">
                  <c:v>1.4156957492538962</c:v>
                </c:pt>
                <c:pt idx="235">
                  <c:v>1.6359089371324123</c:v>
                </c:pt>
                <c:pt idx="236">
                  <c:v>1.7229854564323035</c:v>
                </c:pt>
                <c:pt idx="237">
                  <c:v>1.6634919434153719</c:v>
                </c:pt>
                <c:pt idx="238">
                  <c:v>1.5206471775309196</c:v>
                </c:pt>
                <c:pt idx="239">
                  <c:v>1.3535795056280118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Ecosystem!$BH$29</c:f>
              <c:strCache>
                <c:ptCount val="1"/>
                <c:pt idx="0">
                  <c:v>Consumption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Ecosystem!$AQ$30:$AQ$269</c:f>
              <c:numCache>
                <c:formatCode>0.0</c:formatCode>
                <c:ptCount val="240"/>
                <c:pt idx="0">
                  <c:v>339</c:v>
                </c:pt>
                <c:pt idx="1">
                  <c:v>185.7012109804397</c:v>
                </c:pt>
                <c:pt idx="2">
                  <c:v>90.902220263644097</c:v>
                </c:pt>
                <c:pt idx="3">
                  <c:v>36.36114401495476</c:v>
                </c:pt>
                <c:pt idx="4">
                  <c:v>19.220018332861635</c:v>
                </c:pt>
                <c:pt idx="5">
                  <c:v>16.064198899928126</c:v>
                </c:pt>
                <c:pt idx="6">
                  <c:v>19.149028939026753</c:v>
                </c:pt>
                <c:pt idx="7">
                  <c:v>26.044838527432724</c:v>
                </c:pt>
                <c:pt idx="8">
                  <c:v>28.885125372590586</c:v>
                </c:pt>
                <c:pt idx="9">
                  <c:v>23.81361790290304</c:v>
                </c:pt>
                <c:pt idx="10">
                  <c:v>22.213096722294548</c:v>
                </c:pt>
                <c:pt idx="11">
                  <c:v>20.022329572355254</c:v>
                </c:pt>
                <c:pt idx="12">
                  <c:v>16.953002660378996</c:v>
                </c:pt>
                <c:pt idx="13">
                  <c:v>14.340979124768172</c:v>
                </c:pt>
                <c:pt idx="14">
                  <c:v>13.174952515488711</c:v>
                </c:pt>
                <c:pt idx="15">
                  <c:v>13.579731617466734</c:v>
                </c:pt>
                <c:pt idx="16">
                  <c:v>15.158423724269511</c:v>
                </c:pt>
                <c:pt idx="17">
                  <c:v>16.954251270331977</c:v>
                </c:pt>
                <c:pt idx="18">
                  <c:v>17.923502280928744</c:v>
                </c:pt>
                <c:pt idx="19">
                  <c:v>17.385033387416843</c:v>
                </c:pt>
                <c:pt idx="20">
                  <c:v>15.222203815798157</c:v>
                </c:pt>
                <c:pt idx="21">
                  <c:v>12.826738378970719</c:v>
                </c:pt>
                <c:pt idx="22">
                  <c:v>11.437576337735708</c:v>
                </c:pt>
                <c:pt idx="23">
                  <c:v>11.504158177305838</c:v>
                </c:pt>
                <c:pt idx="24">
                  <c:v>13.058646916773723</c:v>
                </c:pt>
                <c:pt idx="25">
                  <c:v>15.57845506052611</c:v>
                </c:pt>
                <c:pt idx="26">
                  <c:v>17.833733366364282</c:v>
                </c:pt>
                <c:pt idx="27">
                  <c:v>18.534528025094325</c:v>
                </c:pt>
                <c:pt idx="28">
                  <c:v>16.600627181810225</c:v>
                </c:pt>
                <c:pt idx="29">
                  <c:v>13.41243931191346</c:v>
                </c:pt>
                <c:pt idx="30">
                  <c:v>10.950693783862759</c:v>
                </c:pt>
                <c:pt idx="31">
                  <c:v>9.9691303334927142</c:v>
                </c:pt>
                <c:pt idx="32">
                  <c:v>10.761502598025249</c:v>
                </c:pt>
                <c:pt idx="33">
                  <c:v>13.419107626162837</c:v>
                </c:pt>
                <c:pt idx="34">
                  <c:v>17.137018148325883</c:v>
                </c:pt>
                <c:pt idx="35">
                  <c:v>20.053419679373487</c:v>
                </c:pt>
                <c:pt idx="36">
                  <c:v>20.57460749122589</c:v>
                </c:pt>
                <c:pt idx="37">
                  <c:v>17.065865297147113</c:v>
                </c:pt>
                <c:pt idx="38">
                  <c:v>12.70475834329708</c:v>
                </c:pt>
                <c:pt idx="39">
                  <c:v>9.5524289295940221</c:v>
                </c:pt>
                <c:pt idx="40">
                  <c:v>8.0239921347596717</c:v>
                </c:pt>
                <c:pt idx="41">
                  <c:v>8.2923238641663684</c:v>
                </c:pt>
                <c:pt idx="42">
                  <c:v>10.734073563490341</c:v>
                </c:pt>
                <c:pt idx="43">
                  <c:v>15.235724597162267</c:v>
                </c:pt>
                <c:pt idx="44">
                  <c:v>19.421595701121785</c:v>
                </c:pt>
                <c:pt idx="45">
                  <c:v>22.590933970556719</c:v>
                </c:pt>
                <c:pt idx="46">
                  <c:v>21.257330742307378</c:v>
                </c:pt>
                <c:pt idx="47">
                  <c:v>16.697847052063228</c:v>
                </c:pt>
                <c:pt idx="48">
                  <c:v>12.096130881267483</c:v>
                </c:pt>
                <c:pt idx="49">
                  <c:v>8.9655795199507669</c:v>
                </c:pt>
                <c:pt idx="50">
                  <c:v>7.5052017568018057</c:v>
                </c:pt>
                <c:pt idx="51">
                  <c:v>7.8533439815024151</c:v>
                </c:pt>
                <c:pt idx="52">
                  <c:v>10.459712285974042</c:v>
                </c:pt>
                <c:pt idx="53">
                  <c:v>15.295298060052309</c:v>
                </c:pt>
                <c:pt idx="54">
                  <c:v>19.618850867830663</c:v>
                </c:pt>
                <c:pt idx="55">
                  <c:v>23.087013408599489</c:v>
                </c:pt>
                <c:pt idx="56">
                  <c:v>22.096358846445472</c:v>
                </c:pt>
                <c:pt idx="57">
                  <c:v>17.458289985397325</c:v>
                </c:pt>
                <c:pt idx="58">
                  <c:v>12.527722425437309</c:v>
                </c:pt>
                <c:pt idx="59">
                  <c:v>9.0951619776279262</c:v>
                </c:pt>
                <c:pt idx="60">
                  <c:v>7.3573693573232868</c:v>
                </c:pt>
                <c:pt idx="61">
                  <c:v>7.3767326697556301</c:v>
                </c:pt>
                <c:pt idx="62">
                  <c:v>9.5688834599000643</c:v>
                </c:pt>
                <c:pt idx="63">
                  <c:v>14.180983438796577</c:v>
                </c:pt>
                <c:pt idx="64">
                  <c:v>18.885789023125554</c:v>
                </c:pt>
                <c:pt idx="65">
                  <c:v>21.590799797511121</c:v>
                </c:pt>
                <c:pt idx="66">
                  <c:v>20.995283967997239</c:v>
                </c:pt>
                <c:pt idx="67">
                  <c:v>16.819836696284767</c:v>
                </c:pt>
                <c:pt idx="68">
                  <c:v>12.251155840550259</c:v>
                </c:pt>
                <c:pt idx="69">
                  <c:v>9.0390436982458393</c:v>
                </c:pt>
                <c:pt idx="70">
                  <c:v>7.4477173522525666</c:v>
                </c:pt>
                <c:pt idx="71">
                  <c:v>7.5959524177632778</c:v>
                </c:pt>
                <c:pt idx="72">
                  <c:v>9.9032029127806087</c:v>
                </c:pt>
                <c:pt idx="73">
                  <c:v>14.486569205592092</c:v>
                </c:pt>
                <c:pt idx="74">
                  <c:v>18.921981357517915</c:v>
                </c:pt>
                <c:pt idx="75">
                  <c:v>21.538570546778555</c:v>
                </c:pt>
                <c:pt idx="76">
                  <c:v>20.306387115095454</c:v>
                </c:pt>
                <c:pt idx="77">
                  <c:v>15.94223245037198</c:v>
                </c:pt>
                <c:pt idx="78">
                  <c:v>11.586499324723011</c:v>
                </c:pt>
                <c:pt idx="79">
                  <c:v>8.6716335704215357</c:v>
                </c:pt>
                <c:pt idx="80">
                  <c:v>7.3916437904124042</c:v>
                </c:pt>
                <c:pt idx="81">
                  <c:v>7.9046678990506534</c:v>
                </c:pt>
                <c:pt idx="82">
                  <c:v>10.639498947727652</c:v>
                </c:pt>
                <c:pt idx="83">
                  <c:v>15.379747852734004</c:v>
                </c:pt>
                <c:pt idx="84">
                  <c:v>19.24392396300934</c:v>
                </c:pt>
                <c:pt idx="85">
                  <c:v>22.043167452881399</c:v>
                </c:pt>
                <c:pt idx="86">
                  <c:v>20.346315021688735</c:v>
                </c:pt>
                <c:pt idx="87">
                  <c:v>15.648401856145822</c:v>
                </c:pt>
                <c:pt idx="88">
                  <c:v>11.223394264204073</c:v>
                </c:pt>
                <c:pt idx="89">
                  <c:v>8.3798193895793318</c:v>
                </c:pt>
                <c:pt idx="90">
                  <c:v>7.2223200896256641</c:v>
                </c:pt>
                <c:pt idx="91">
                  <c:v>7.8905069651571029</c:v>
                </c:pt>
                <c:pt idx="92">
                  <c:v>10.79566479935521</c:v>
                </c:pt>
                <c:pt idx="93">
                  <c:v>15.534656261551161</c:v>
                </c:pt>
                <c:pt idx="94">
                  <c:v>19.001900925232512</c:v>
                </c:pt>
                <c:pt idx="95">
                  <c:v>21.520909505299787</c:v>
                </c:pt>
                <c:pt idx="96">
                  <c:v>19.528245170691161</c:v>
                </c:pt>
                <c:pt idx="97">
                  <c:v>14.836993069638428</c:v>
                </c:pt>
                <c:pt idx="98">
                  <c:v>10.633677556323702</c:v>
                </c:pt>
                <c:pt idx="99">
                  <c:v>8.0299430543278607</c:v>
                </c:pt>
                <c:pt idx="100">
                  <c:v>7.0929734486380553</c:v>
                </c:pt>
                <c:pt idx="101">
                  <c:v>7.9824486725269734</c:v>
                </c:pt>
                <c:pt idx="102">
                  <c:v>11.072182392553488</c:v>
                </c:pt>
                <c:pt idx="103">
                  <c:v>15.673711617321841</c:v>
                </c:pt>
                <c:pt idx="104">
                  <c:v>18.676430538325214</c:v>
                </c:pt>
                <c:pt idx="105">
                  <c:v>20.837279549067926</c:v>
                </c:pt>
                <c:pt idx="106">
                  <c:v>18.455280893886016</c:v>
                </c:pt>
                <c:pt idx="107">
                  <c:v>13.834622698427278</c:v>
                </c:pt>
                <c:pt idx="108">
                  <c:v>9.945652981108319</c:v>
                </c:pt>
                <c:pt idx="109">
                  <c:v>7.6451784298403309</c:v>
                </c:pt>
                <c:pt idx="110">
                  <c:v>6.9768130882099886</c:v>
                </c:pt>
                <c:pt idx="111">
                  <c:v>8.1349179383762316</c:v>
                </c:pt>
                <c:pt idx="112">
                  <c:v>11.435397215701705</c:v>
                </c:pt>
                <c:pt idx="113">
                  <c:v>15.832850162834511</c:v>
                </c:pt>
                <c:pt idx="114">
                  <c:v>18.409397211209132</c:v>
                </c:pt>
                <c:pt idx="115">
                  <c:v>20.013644275732958</c:v>
                </c:pt>
                <c:pt idx="116">
                  <c:v>17.193927838247127</c:v>
                </c:pt>
                <c:pt idx="117">
                  <c:v>12.710774139647734</c:v>
                </c:pt>
                <c:pt idx="118">
                  <c:v>9.1938426946637346</c:v>
                </c:pt>
                <c:pt idx="119">
                  <c:v>7.2294373392786833</c:v>
                </c:pt>
                <c:pt idx="120">
                  <c:v>6.8538521018589424</c:v>
                </c:pt>
                <c:pt idx="121">
                  <c:v>8.3050286016191155</c:v>
                </c:pt>
                <c:pt idx="122">
                  <c:v>11.817710996577429</c:v>
                </c:pt>
                <c:pt idx="123">
                  <c:v>15.954370571818369</c:v>
                </c:pt>
                <c:pt idx="124">
                  <c:v>18.210617712878669</c:v>
                </c:pt>
                <c:pt idx="125">
                  <c:v>19.022795959945025</c:v>
                </c:pt>
                <c:pt idx="126">
                  <c:v>15.776175916966922</c:v>
                </c:pt>
                <c:pt idx="127" formatCode="0">
                  <c:v>11.497949959773635</c:v>
                </c:pt>
                <c:pt idx="128" formatCode="0">
                  <c:v>8.3682185348144884</c:v>
                </c:pt>
                <c:pt idx="129" formatCode="0">
                  <c:v>6.7277393956350791</c:v>
                </c:pt>
                <c:pt idx="130">
                  <c:v>6.6165408493146183</c:v>
                </c:pt>
                <c:pt idx="131">
                  <c:v>8.317727915623145</c:v>
                </c:pt>
                <c:pt idx="132">
                  <c:v>11.989590814801682</c:v>
                </c:pt>
                <c:pt idx="133">
                  <c:v>15.862583200730189</c:v>
                </c:pt>
                <c:pt idx="134">
                  <c:v>17.92477570099539</c:v>
                </c:pt>
                <c:pt idx="135">
                  <c:v>17.963172715720741</c:v>
                </c:pt>
                <c:pt idx="136">
                  <c:v>14.497921635499104</c:v>
                </c:pt>
                <c:pt idx="137">
                  <c:v>10.505427937444001</c:v>
                </c:pt>
                <c:pt idx="138">
                  <c:v>7.7128782482862785</c:v>
                </c:pt>
                <c:pt idx="139">
                  <c:v>6.327265916724393</c:v>
                </c:pt>
                <c:pt idx="140">
                  <c:v>6.4124396302238056</c:v>
                </c:pt>
                <c:pt idx="141">
                  <c:v>8.2882830339302558</c:v>
                </c:pt>
                <c:pt idx="142">
                  <c:v>12.042640812424464</c:v>
                </c:pt>
                <c:pt idx="143">
                  <c:v>15.684104077641891</c:v>
                </c:pt>
                <c:pt idx="144">
                  <c:v>17.657280773047901</c:v>
                </c:pt>
                <c:pt idx="145">
                  <c:v>17.051904204067895</c:v>
                </c:pt>
                <c:pt idx="146">
                  <c:v>13.554266836064395</c:v>
                </c:pt>
                <c:pt idx="147">
                  <c:v>9.9102923288648714</c:v>
                </c:pt>
                <c:pt idx="148">
                  <c:v>7.4444997567661746</c:v>
                </c:pt>
                <c:pt idx="149">
                  <c:v>6.3392700040441579</c:v>
                </c:pt>
                <c:pt idx="150">
                  <c:v>6.7217635923937351</c:v>
                </c:pt>
                <c:pt idx="151">
                  <c:v>8.9344591676273541</c:v>
                </c:pt>
                <c:pt idx="152">
                  <c:v>12.82581233297768</c:v>
                </c:pt>
                <c:pt idx="153">
                  <c:v>16.10331395435454</c:v>
                </c:pt>
                <c:pt idx="154">
                  <c:v>18.183268933436285</c:v>
                </c:pt>
                <c:pt idx="155">
                  <c:v>16.711105224796448</c:v>
                </c:pt>
                <c:pt idx="156">
                  <c:v>12.918463094406581</c:v>
                </c:pt>
                <c:pt idx="157">
                  <c:v>9.412077507734514</c:v>
                </c:pt>
                <c:pt idx="158">
                  <c:v>7.1718210604562795</c:v>
                </c:pt>
                <c:pt idx="159">
                  <c:v>6.3148490328559959</c:v>
                </c:pt>
                <c:pt idx="160">
                  <c:v>7.0064006995276316</c:v>
                </c:pt>
                <c:pt idx="161">
                  <c:v>9.5970096996261312</c:v>
                </c:pt>
                <c:pt idx="162">
                  <c:v>13.640387339051982</c:v>
                </c:pt>
                <c:pt idx="163">
                  <c:v>16.573805793007686</c:v>
                </c:pt>
                <c:pt idx="164">
                  <c:v>18.751418439224025</c:v>
                </c:pt>
                <c:pt idx="165">
                  <c:v>16.959764051789019</c:v>
                </c:pt>
                <c:pt idx="166">
                  <c:v>12.955674998823236</c:v>
                </c:pt>
                <c:pt idx="167">
                  <c:v>9.3854249772900165</c:v>
                </c:pt>
                <c:pt idx="168">
                  <c:v>7.1558505430156965</c:v>
                </c:pt>
                <c:pt idx="169">
                  <c:v>6.3522308399517007</c:v>
                </c:pt>
                <c:pt idx="170">
                  <c:v>7.1432341558170558</c:v>
                </c:pt>
                <c:pt idx="171">
                  <c:v>9.8787845765377451</c:v>
                </c:pt>
                <c:pt idx="172">
                  <c:v>13.997333984973942</c:v>
                </c:pt>
                <c:pt idx="173">
                  <c:v>16.822163047068795</c:v>
                </c:pt>
                <c:pt idx="174">
                  <c:v>18.941178891128551</c:v>
                </c:pt>
                <c:pt idx="175">
                  <c:v>16.995508867003334</c:v>
                </c:pt>
                <c:pt idx="176">
                  <c:v>12.914663729166268</c:v>
                </c:pt>
                <c:pt idx="177">
                  <c:v>9.348736265866</c:v>
                </c:pt>
                <c:pt idx="178">
                  <c:v>7.1554181128422076</c:v>
                </c:pt>
                <c:pt idx="179">
                  <c:v>6.4099895202789448</c:v>
                </c:pt>
                <c:pt idx="180">
                  <c:v>7.2904829331482643</c:v>
                </c:pt>
                <c:pt idx="181">
                  <c:v>10.138443036274348</c:v>
                </c:pt>
                <c:pt idx="182">
                  <c:v>14.281083491647452</c:v>
                </c:pt>
                <c:pt idx="183">
                  <c:v>17.013610081998191</c:v>
                </c:pt>
                <c:pt idx="184">
                  <c:v>19.024907187106262</c:v>
                </c:pt>
                <c:pt idx="185">
                  <c:v>16.910951656809893</c:v>
                </c:pt>
                <c:pt idx="186">
                  <c:v>12.783811657049061</c:v>
                </c:pt>
                <c:pt idx="187">
                  <c:v>9.2602637547599826</c:v>
                </c:pt>
                <c:pt idx="188">
                  <c:v>7.1306125915949217</c:v>
                </c:pt>
                <c:pt idx="189">
                  <c:v>6.4637310808210593</c:v>
                </c:pt>
                <c:pt idx="190">
                  <c:v>7.4520670789526156</c:v>
                </c:pt>
                <c:pt idx="191">
                  <c:v>10.424245239247922</c:v>
                </c:pt>
                <c:pt idx="192">
                  <c:v>14.573107498027177</c:v>
                </c:pt>
                <c:pt idx="193">
                  <c:v>17.205349518619546</c:v>
                </c:pt>
                <c:pt idx="194">
                  <c:v>19.050208098028069</c:v>
                </c:pt>
                <c:pt idx="195">
                  <c:v>16.737353191836483</c:v>
                </c:pt>
                <c:pt idx="196">
                  <c:v>12.579246344030953</c:v>
                </c:pt>
                <c:pt idx="197">
                  <c:v>9.1257936520009899</c:v>
                </c:pt>
                <c:pt idx="198">
                  <c:v>7.0824821652871268</c:v>
                </c:pt>
                <c:pt idx="199">
                  <c:v>6.5135023468048008</c:v>
                </c:pt>
                <c:pt idx="200">
                  <c:v>7.6299838830981042</c:v>
                </c:pt>
                <c:pt idx="201">
                  <c:v>10.742165328066903</c:v>
                </c:pt>
                <c:pt idx="202">
                  <c:v>14.882141492864573</c:v>
                </c:pt>
                <c:pt idx="203">
                  <c:v>17.41061426222026</c:v>
                </c:pt>
                <c:pt idx="204">
                  <c:v>19.010863557134876</c:v>
                </c:pt>
                <c:pt idx="205">
                  <c:v>16.4664211664997</c:v>
                </c:pt>
                <c:pt idx="206">
                  <c:v>12.293781828770182</c:v>
                </c:pt>
                <c:pt idx="207">
                  <c:v>8.937656863640159</c:v>
                </c:pt>
                <c:pt idx="208">
                  <c:v>7.002852149474549</c:v>
                </c:pt>
                <c:pt idx="209">
                  <c:v>6.5504437973658671</c:v>
                </c:pt>
                <c:pt idx="210">
                  <c:v>7.8141618521197378</c:v>
                </c:pt>
                <c:pt idx="211">
                  <c:v>11.079389400350813</c:v>
                </c:pt>
                <c:pt idx="212">
                  <c:v>15.191994024120424</c:v>
                </c:pt>
                <c:pt idx="213">
                  <c:v>17.618294950033931</c:v>
                </c:pt>
                <c:pt idx="214">
                  <c:v>18.882967301038882</c:v>
                </c:pt>
                <c:pt idx="215">
                  <c:v>16.083227735193869</c:v>
                </c:pt>
                <c:pt idx="216">
                  <c:v>11.918576850128094</c:v>
                </c:pt>
                <c:pt idx="217">
                  <c:v>8.6851250929934736</c:v>
                </c:pt>
                <c:pt idx="218">
                  <c:v>6.8763028363380077</c:v>
                </c:pt>
                <c:pt idx="219">
                  <c:v>6.5514384367484322</c:v>
                </c:pt>
                <c:pt idx="220">
                  <c:v>7.9694740778002133</c:v>
                </c:pt>
                <c:pt idx="221">
                  <c:v>11.386825826784326</c:v>
                </c:pt>
                <c:pt idx="222">
                  <c:v>15.452562535381208</c:v>
                </c:pt>
                <c:pt idx="223">
                  <c:v>17.786139446003197</c:v>
                </c:pt>
                <c:pt idx="224">
                  <c:v>18.652857904813708</c:v>
                </c:pt>
                <c:pt idx="225">
                  <c:v>15.610110235155783</c:v>
                </c:pt>
                <c:pt idx="226">
                  <c:v>11.481336445205434</c:v>
                </c:pt>
                <c:pt idx="227">
                  <c:v>8.3818442865794509</c:v>
                </c:pt>
                <c:pt idx="228">
                  <c:v>6.6981161813586914</c:v>
                </c:pt>
                <c:pt idx="229">
                  <c:v>6.4886299648071386</c:v>
                </c:pt>
                <c:pt idx="230">
                  <c:v>8.0366350370465387</c:v>
                </c:pt>
                <c:pt idx="231">
                  <c:v>11.575428917597492</c:v>
                </c:pt>
                <c:pt idx="232">
                  <c:v>15.586570846192924</c:v>
                </c:pt>
                <c:pt idx="233">
                  <c:v>17.848987602681191</c:v>
                </c:pt>
                <c:pt idx="234">
                  <c:v>18.363315829469357</c:v>
                </c:pt>
                <c:pt idx="235">
                  <c:v>15.154282184164261</c:v>
                </c:pt>
                <c:pt idx="236">
                  <c:v>11.083336886274839</c:v>
                </c:pt>
                <c:pt idx="237">
                  <c:v>8.0983112208971946</c:v>
                </c:pt>
                <c:pt idx="238">
                  <c:v>6.5076049353606278</c:v>
                </c:pt>
                <c:pt idx="239">
                  <c:v>6.3692779207328369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860392"/>
        <c:axId val="414860784"/>
      </c:lineChart>
      <c:catAx>
        <c:axId val="414859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4018730836215566"/>
              <c:y val="0.8750029163021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4860000"/>
        <c:crosses val="autoZero"/>
        <c:auto val="1"/>
        <c:lblAlgn val="ctr"/>
        <c:lblOffset val="100"/>
        <c:tickLblSkip val="15"/>
        <c:tickMarkSkip val="1"/>
        <c:noMultiLvlLbl val="0"/>
      </c:catAx>
      <c:valAx>
        <c:axId val="414860000"/>
        <c:scaling>
          <c:orientation val="minMax"/>
          <c:max val="4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2.9906542056074768E-2"/>
              <c:y val="0.33680664916885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4859608"/>
        <c:crosses val="autoZero"/>
        <c:crossBetween val="between"/>
      </c:valAx>
      <c:catAx>
        <c:axId val="41486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4860784"/>
        <c:crosses val="autoZero"/>
        <c:auto val="1"/>
        <c:lblAlgn val="ctr"/>
        <c:lblOffset val="100"/>
        <c:noMultiLvlLbl val="0"/>
      </c:catAx>
      <c:valAx>
        <c:axId val="414860784"/>
        <c:scaling>
          <c:orientation val="minMax"/>
          <c:max val="3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486039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383256064954498"/>
          <c:y val="0.41319590259550892"/>
          <c:w val="0.98504771015772563"/>
          <c:h val="0.614585520559929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mesh - mean length relation</a:t>
            </a:r>
          </a:p>
        </c:rich>
      </c:tx>
      <c:layout>
        <c:manualLayout>
          <c:xMode val="edge"/>
          <c:yMode val="edge"/>
          <c:x val="0.32524322809163414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9273769304525609"/>
          <c:w val="0.62621458177617717"/>
          <c:h val="0.61452597782545426"/>
        </c:manualLayout>
      </c:layout>
      <c:scatterChart>
        <c:scatterStyle val="lineMarker"/>
        <c:varyColors val="0"/>
        <c:ser>
          <c:idx val="0"/>
          <c:order val="0"/>
          <c:tx>
            <c:strRef>
              <c:f>Selectivity!$D$77</c:f>
              <c:strCache>
                <c:ptCount val="1"/>
                <c:pt idx="0">
                  <c:v>Tilapia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2621458177617717"/>
                  <c:y val="7.54190972785784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Selectivity!$D$78:$D$86</c:f>
              <c:numCache>
                <c:formatCode>General</c:formatCode>
                <c:ptCount val="9"/>
                <c:pt idx="1">
                  <c:v>8.5</c:v>
                </c:pt>
                <c:pt idx="2">
                  <c:v>9.4</c:v>
                </c:pt>
                <c:pt idx="3">
                  <c:v>11</c:v>
                </c:pt>
                <c:pt idx="4">
                  <c:v>13.5</c:v>
                </c:pt>
                <c:pt idx="6">
                  <c:v>26</c:v>
                </c:pt>
                <c:pt idx="7">
                  <c:v>27.7</c:v>
                </c:pt>
                <c:pt idx="8">
                  <c:v>34.5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Selectivity!$E$77</c:f>
              <c:strCache>
                <c:ptCount val="1"/>
                <c:pt idx="0">
                  <c:v>Clarias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2459645624187188"/>
                  <c:y val="0.1592180942547767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Selectivity!$E$78:$E$86</c:f>
              <c:numCache>
                <c:formatCode>General</c:formatCode>
                <c:ptCount val="9"/>
                <c:pt idx="5" formatCode="0.0">
                  <c:v>48.7</c:v>
                </c:pt>
                <c:pt idx="6" formatCode="0.0">
                  <c:v>51</c:v>
                </c:pt>
                <c:pt idx="7" formatCode="0.0">
                  <c:v>57.8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Selectivity!$F$77</c:f>
              <c:strCache>
                <c:ptCount val="1"/>
                <c:pt idx="0">
                  <c:v>Tiger fish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2297833070756647"/>
                  <c:y val="0.256983590727008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Selectivity!$F$78:$F$86</c:f>
              <c:numCache>
                <c:formatCode>0.0</c:formatCode>
                <c:ptCount val="9"/>
                <c:pt idx="0">
                  <c:v>39.5</c:v>
                </c:pt>
                <c:pt idx="1">
                  <c:v>26.8</c:v>
                </c:pt>
                <c:pt idx="2">
                  <c:v>20.8</c:v>
                </c:pt>
                <c:pt idx="3">
                  <c:v>25.8</c:v>
                </c:pt>
                <c:pt idx="4">
                  <c:v>27.1</c:v>
                </c:pt>
                <c:pt idx="5">
                  <c:v>31</c:v>
                </c:pt>
                <c:pt idx="6">
                  <c:v>37.799999999999997</c:v>
                </c:pt>
                <c:pt idx="7">
                  <c:v>44</c:v>
                </c:pt>
                <c:pt idx="8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758432"/>
        <c:axId val="367758824"/>
      </c:scatterChart>
      <c:valAx>
        <c:axId val="36775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mesh mm</a:t>
                </a:r>
              </a:p>
            </c:rich>
          </c:tx>
          <c:layout>
            <c:manualLayout>
              <c:xMode val="edge"/>
              <c:yMode val="edge"/>
              <c:x val="0.36407817954794486"/>
              <c:y val="0.89385592164107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58824"/>
        <c:crosses val="autoZero"/>
        <c:crossBetween val="midCat"/>
      </c:valAx>
      <c:valAx>
        <c:axId val="367758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mean size cm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371508966407132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58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860960341122408"/>
          <c:y val="0.324022932887579"/>
          <c:w val="0.98705654511632646"/>
          <c:h val="0.678772122758398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Selection penalty for under-mature fishing
</a:t>
            </a:r>
          </a:p>
        </c:rich>
      </c:tx>
      <c:layout>
        <c:manualLayout>
          <c:xMode val="edge"/>
          <c:yMode val="edge"/>
          <c:x val="0.30420762938613255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7754060720793"/>
          <c:y val="0.2234639919365288"/>
          <c:w val="0.73462899257463687"/>
          <c:h val="0.5837996789341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Selectivity!$E$15</c:f>
              <c:strCache>
                <c:ptCount val="1"/>
                <c:pt idx="0">
                  <c:v>Tilapia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Selectivity!$F$15:$BB$15</c:f>
              <c:numCache>
                <c:formatCode>0.00</c:formatCode>
                <c:ptCount val="49"/>
                <c:pt idx="1">
                  <c:v>11.921027030852263</c:v>
                </c:pt>
                <c:pt idx="2">
                  <c:v>6.1094953167296833</c:v>
                </c:pt>
                <c:pt idx="3">
                  <c:v>4.1739313846955906</c:v>
                </c:pt>
                <c:pt idx="4">
                  <c:v>3.2073578872831359</c:v>
                </c:pt>
                <c:pt idx="5">
                  <c:v>2.6283788745277898</c:v>
                </c:pt>
                <c:pt idx="6">
                  <c:v>2.2431952985523735</c:v>
                </c:pt>
                <c:pt idx="7">
                  <c:v>1.9687500862509284</c:v>
                </c:pt>
                <c:pt idx="8">
                  <c:v>1.763514407976591</c:v>
                </c:pt>
                <c:pt idx="9">
                  <c:v>1.6044164342213918</c:v>
                </c:pt>
                <c:pt idx="10">
                  <c:v>1.4776128386841851</c:v>
                </c:pt>
                <c:pt idx="11">
                  <c:v>1.3742940272881332</c:v>
                </c:pt>
                <c:pt idx="12">
                  <c:v>1.2885867530005062</c:v>
                </c:pt>
                <c:pt idx="13">
                  <c:v>1.2164247548588001</c:v>
                </c:pt>
                <c:pt idx="14">
                  <c:v>1.1549034090898043</c:v>
                </c:pt>
                <c:pt idx="15">
                  <c:v>1.1018925200013627</c:v>
                </c:pt>
                <c:pt idx="16">
                  <c:v>1.0557943144861011</c:v>
                </c:pt>
                <c:pt idx="17">
                  <c:v>1.0153868504044661</c:v>
                </c:pt>
                <c:pt idx="18">
                  <c:v>0.97971962232849308</c:v>
                </c:pt>
                <c:pt idx="19">
                  <c:v>0.94804213402993631</c:v>
                </c:pt>
                <c:pt idx="20">
                  <c:v>0.91975389934263174</c:v>
                </c:pt>
                <c:pt idx="21">
                  <c:v>0.89436872859830652</c:v>
                </c:pt>
                <c:pt idx="22">
                  <c:v>0.87148875521697378</c:v>
                </c:pt>
                <c:pt idx="23">
                  <c:v>0.85078523804817097</c:v>
                </c:pt>
                <c:pt idx="24">
                  <c:v>0.83198416319379842</c:v>
                </c:pt>
                <c:pt idx="25">
                  <c:v>0.81485530144942608</c:v>
                </c:pt>
                <c:pt idx="26">
                  <c:v>0.79920379099727756</c:v>
                </c:pt>
                <c:pt idx="27">
                  <c:v>0.78486359064836053</c:v>
                </c:pt>
                <c:pt idx="28">
                  <c:v>0.77169233598913645</c:v>
                </c:pt>
                <c:pt idx="29">
                  <c:v>0.75956725979361372</c:v>
                </c:pt>
                <c:pt idx="30">
                  <c:v>0.74838192836562112</c:v>
                </c:pt>
                <c:pt idx="31">
                  <c:v>0.73804360956265969</c:v>
                </c:pt>
                <c:pt idx="32">
                  <c:v>0.72847113431503097</c:v>
                </c:pt>
                <c:pt idx="33">
                  <c:v>0.71959314695380927</c:v>
                </c:pt>
                <c:pt idx="34">
                  <c:v>0.71134666429350424</c:v>
                </c:pt>
                <c:pt idx="35">
                  <c:v>0.70367588171354012</c:v>
                </c:pt>
                <c:pt idx="36">
                  <c:v>0.69653117820639876</c:v>
                </c:pt>
                <c:pt idx="37">
                  <c:v>0.68986828274580869</c:v>
                </c:pt>
                <c:pt idx="38">
                  <c:v>0.68364757225417261</c:v>
                </c:pt>
                <c:pt idx="39">
                  <c:v>0.67783347754521228</c:v>
                </c:pt>
                <c:pt idx="40">
                  <c:v>0.67239397834282877</c:v>
                </c:pt>
                <c:pt idx="41">
                  <c:v>0.66730017216499504</c:v>
                </c:pt>
                <c:pt idx="42">
                  <c:v>0.6625259047590818</c:v>
                </c:pt>
                <c:pt idx="43">
                  <c:v>0.6580474520661278</c:v>
                </c:pt>
                <c:pt idx="44">
                  <c:v>0.65384324551404438</c:v>
                </c:pt>
                <c:pt idx="45">
                  <c:v>0.64989363389772126</c:v>
                </c:pt>
                <c:pt idx="46">
                  <c:v>0.64618067627673403</c:v>
                </c:pt>
                <c:pt idx="47">
                  <c:v>0.64268796126950123</c:v>
                </c:pt>
                <c:pt idx="48">
                  <c:v>0.63940044889312508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Selectivity!$E$29</c:f>
              <c:strCache>
                <c:ptCount val="1"/>
                <c:pt idx="0">
                  <c:v>Clarias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Selectivity!$F$29:$BB$29</c:f>
              <c:numCache>
                <c:formatCode>0.00</c:formatCode>
                <c:ptCount val="49"/>
                <c:pt idx="1">
                  <c:v>30.106080622291774</c:v>
                </c:pt>
                <c:pt idx="2">
                  <c:v>15.147120588090152</c:v>
                </c:pt>
                <c:pt idx="3">
                  <c:v>10.161060270712523</c:v>
                </c:pt>
                <c:pt idx="4">
                  <c:v>7.6682248673254554</c:v>
                </c:pt>
                <c:pt idx="5">
                  <c:v>6.1726794124952109</c:v>
                </c:pt>
                <c:pt idx="6">
                  <c:v>5.1757789136895722</c:v>
                </c:pt>
                <c:pt idx="7">
                  <c:v>4.4638183706356847</c:v>
                </c:pt>
                <c:pt idx="8">
                  <c:v>3.9299452801597772</c:v>
                </c:pt>
                <c:pt idx="9">
                  <c:v>3.5147971378007745</c:v>
                </c:pt>
                <c:pt idx="10">
                  <c:v>3.1827564384559741</c:v>
                </c:pt>
                <c:pt idx="11">
                  <c:v>2.9111574948565972</c:v>
                </c:pt>
                <c:pt idx="12">
                  <c:v>2.684889846805814</c:v>
                </c:pt>
                <c:pt idx="13">
                  <c:v>2.4934924046147815</c:v>
                </c:pt>
                <c:pt idx="14">
                  <c:v>2.3294929596377338</c:v>
                </c:pt>
                <c:pt idx="15">
                  <c:v>2.1874118905932081</c:v>
                </c:pt>
                <c:pt idx="16">
                  <c:v>2.0631394800149732</c:v>
                </c:pt>
                <c:pt idx="17">
                  <c:v>1.9535330013675027</c:v>
                </c:pt>
                <c:pt idx="18">
                  <c:v>1.856148110456427</c:v>
                </c:pt>
                <c:pt idx="19">
                  <c:v>1.7690550606042506</c:v>
                </c:pt>
                <c:pt idx="20">
                  <c:v>1.6907100532734856</c:v>
                </c:pt>
                <c:pt idx="21">
                  <c:v>1.6198633456547296</c:v>
                </c:pt>
                <c:pt idx="22">
                  <c:v>1.5554924198217461</c:v>
                </c:pt>
                <c:pt idx="23">
                  <c:v>1.4967525860201194</c:v>
                </c:pt>
                <c:pt idx="24">
                  <c:v>1.4429399351338521</c:v>
                </c:pt>
                <c:pt idx="25">
                  <c:v>1.3934631825600816</c:v>
                </c:pt>
                <c:pt idx="26">
                  <c:v>1.3478220096512701</c:v>
                </c:pt>
                <c:pt idx="27">
                  <c:v>1.3055902181703327</c:v>
                </c:pt>
                <c:pt idx="28">
                  <c:v>1.266402494505475</c:v>
                </c:pt>
                <c:pt idx="29">
                  <c:v>1.229943912323425</c:v>
                </c:pt>
                <c:pt idx="30">
                  <c:v>1.195941534692101</c:v>
                </c:pt>
                <c:pt idx="31">
                  <c:v>1.1641576415989752</c:v>
                </c:pt>
                <c:pt idx="32">
                  <c:v>1.1343842273098201</c:v>
                </c:pt>
                <c:pt idx="33">
                  <c:v>1.1064384982077571</c:v>
                </c:pt>
                <c:pt idx="34">
                  <c:v>1.0801591651313682</c:v>
                </c:pt>
                <c:pt idx="35">
                  <c:v>1.0554033713120581</c:v>
                </c:pt>
                <c:pt idx="36">
                  <c:v>1.0320441323219229</c:v>
                </c:pt>
                <c:pt idx="37">
                  <c:v>1.0099681911652718</c:v>
                </c:pt>
                <c:pt idx="38">
                  <c:v>0.98907421203997115</c:v>
                </c:pt>
                <c:pt idx="39">
                  <c:v>0.96927125198171715</c:v>
                </c:pt>
                <c:pt idx="40">
                  <c:v>0.95047746176172943</c:v>
                </c:pt>
                <c:pt idx="41">
                  <c:v>0.93261897689702977</c:v>
                </c:pt>
                <c:pt idx="42">
                  <c:v>0.91562896708787955</c:v>
                </c:pt>
                <c:pt idx="43">
                  <c:v>0.89944681829190776</c:v>
                </c:pt>
                <c:pt idx="44">
                  <c:v>0.884017426333635</c:v>
                </c:pt>
                <c:pt idx="45">
                  <c:v>0.86929058469944231</c:v>
                </c:pt>
                <c:pt idx="46">
                  <c:v>0.85522045218542109</c:v>
                </c:pt>
                <c:pt idx="47">
                  <c:v>0.84176508850511533</c:v>
                </c:pt>
                <c:pt idx="48">
                  <c:v>0.8288860479463418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Selectivity!$E$43</c:f>
              <c:strCache>
                <c:ptCount val="1"/>
                <c:pt idx="0">
                  <c:v>Tiger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Selectivity!$F$43:$BB$43</c:f>
              <c:numCache>
                <c:formatCode>0.00</c:formatCode>
                <c:ptCount val="49"/>
                <c:pt idx="1">
                  <c:v>15.024966389799102</c:v>
                </c:pt>
                <c:pt idx="2">
                  <c:v>7.6063843442018628</c:v>
                </c:pt>
                <c:pt idx="3">
                  <c:v>5.1340387611598164</c:v>
                </c:pt>
                <c:pt idx="4">
                  <c:v>3.8982521730617141</c:v>
                </c:pt>
                <c:pt idx="5">
                  <c:v>3.1570890478232649</c:v>
                </c:pt>
                <c:pt idx="6">
                  <c:v>2.6632375093315734</c:v>
                </c:pt>
                <c:pt idx="7">
                  <c:v>2.3107067260922682</c:v>
                </c:pt>
                <c:pt idx="8">
                  <c:v>2.0465012584019493</c:v>
                </c:pt>
                <c:pt idx="9">
                  <c:v>1.8411791740817784</c:v>
                </c:pt>
                <c:pt idx="10">
                  <c:v>1.6770752947793448</c:v>
                </c:pt>
                <c:pt idx="11">
                  <c:v>1.5429481261135063</c:v>
                </c:pt>
                <c:pt idx="12">
                  <c:v>1.4313033227537404</c:v>
                </c:pt>
                <c:pt idx="13">
                  <c:v>1.3369524773153727</c:v>
                </c:pt>
                <c:pt idx="14">
                  <c:v>1.2561895711626891</c:v>
                </c:pt>
                <c:pt idx="15">
                  <c:v>1.1862968448961968</c:v>
                </c:pt>
                <c:pt idx="16">
                  <c:v>1.1252359674121604</c:v>
                </c:pt>
                <c:pt idx="17">
                  <c:v>1.0714482041222442</c:v>
                </c:pt>
                <c:pt idx="18">
                  <c:v>1.0237211957709396</c:v>
                </c:pt>
                <c:pt idx="19">
                  <c:v>0.98109780710416483</c:v>
                </c:pt>
                <c:pt idx="20">
                  <c:v>0.94281232094107026</c:v>
                </c:pt>
                <c:pt idx="21">
                  <c:v>0.90824486251459013</c:v>
                </c:pt>
                <c:pt idx="22">
                  <c:v>0.87688825354062183</c:v>
                </c:pt>
                <c:pt idx="23">
                  <c:v>0.84832351305489351</c:v>
                </c:pt>
                <c:pt idx="24">
                  <c:v>0.82220148304354879</c:v>
                </c:pt>
                <c:pt idx="25">
                  <c:v>0.7982288639251508</c:v>
                </c:pt>
                <c:pt idx="26">
                  <c:v>0.77615747261635692</c:v>
                </c:pt>
                <c:pt idx="27">
                  <c:v>0.75577588769655468</c:v>
                </c:pt>
                <c:pt idx="28">
                  <c:v>0.73690288489665579</c:v>
                </c:pt>
                <c:pt idx="29">
                  <c:v>0.71938223076478591</c:v>
                </c:pt>
                <c:pt idx="30">
                  <c:v>0.70307851760086948</c:v>
                </c:pt>
                <c:pt idx="31">
                  <c:v>0.68787380453481817</c:v>
                </c:pt>
                <c:pt idx="32">
                  <c:v>0.67366488840435745</c:v>
                </c:pt>
                <c:pt idx="33">
                  <c:v>0.66036107083857076</c:v>
                </c:pt>
                <c:pt idx="34">
                  <c:v>0.64788231938710783</c:v>
                </c:pt>
                <c:pt idx="35">
                  <c:v>0.63615774388587165</c:v>
                </c:pt>
                <c:pt idx="36">
                  <c:v>0.62512432676314822</c:v>
                </c:pt>
                <c:pt idx="37">
                  <c:v>0.61472585924333967</c:v>
                </c:pt>
                <c:pt idx="38">
                  <c:v>0.60491204551974642</c:v>
                </c:pt>
                <c:pt idx="39">
                  <c:v>0.59563774474805287</c:v>
                </c:pt>
                <c:pt idx="40">
                  <c:v>0.58686232674184691</c:v>
                </c:pt>
                <c:pt idx="41">
                  <c:v>0.57854912195758068</c:v>
                </c:pt>
                <c:pt idx="42">
                  <c:v>0.5706649500540163</c:v>
                </c:pt>
                <c:pt idx="43">
                  <c:v>0.56317971423491575</c:v>
                </c:pt>
                <c:pt idx="44">
                  <c:v>0.55606605090941097</c:v>
                </c:pt>
                <c:pt idx="45">
                  <c:v>0.54929902606503644</c:v>
                </c:pt>
                <c:pt idx="46">
                  <c:v>0.54285587124492973</c:v>
                </c:pt>
                <c:pt idx="47">
                  <c:v>0.53671575323066478</c:v>
                </c:pt>
                <c:pt idx="48">
                  <c:v>0.53085957251526872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759608"/>
        <c:axId val="367760000"/>
      </c:scatterChart>
      <c:valAx>
        <c:axId val="367759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age months</a:t>
                </a:r>
              </a:p>
            </c:rich>
          </c:tx>
          <c:layout>
            <c:manualLayout>
              <c:xMode val="edge"/>
              <c:yMode val="edge"/>
              <c:x val="0.42718514554612708"/>
              <c:y val="0.89385592164107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60000"/>
        <c:crosses val="autoZero"/>
        <c:crossBetween val="midCat"/>
      </c:valAx>
      <c:valAx>
        <c:axId val="36776000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sel eff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45530784908869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7596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99689965938723"/>
          <c:y val="0.42737488819484154"/>
          <c:w val="0.98705654511632634"/>
          <c:h val="0.606146131174943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4</xdr:row>
      <xdr:rowOff>139700</xdr:rowOff>
    </xdr:from>
    <xdr:to>
      <xdr:col>4</xdr:col>
      <xdr:colOff>303844</xdr:colOff>
      <xdr:row>20</xdr:row>
      <xdr:rowOff>161438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1" y="1066800"/>
          <a:ext cx="2005643" cy="2663338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6</xdr:row>
      <xdr:rowOff>131340</xdr:rowOff>
    </xdr:from>
    <xdr:to>
      <xdr:col>9</xdr:col>
      <xdr:colOff>514351</xdr:colOff>
      <xdr:row>18</xdr:row>
      <xdr:rowOff>123448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7801" y="1388640"/>
          <a:ext cx="2844800" cy="1973308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46</xdr:row>
      <xdr:rowOff>31751</xdr:rowOff>
    </xdr:from>
    <xdr:to>
      <xdr:col>7</xdr:col>
      <xdr:colOff>205849</xdr:colOff>
      <xdr:row>56</xdr:row>
      <xdr:rowOff>66867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300" y="7727951"/>
          <a:ext cx="2904599" cy="1686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352426</xdr:colOff>
      <xdr:row>6</xdr:row>
      <xdr:rowOff>57150</xdr:rowOff>
    </xdr:from>
    <xdr:to>
      <xdr:col>19</xdr:col>
      <xdr:colOff>257176</xdr:colOff>
      <xdr:row>22</xdr:row>
      <xdr:rowOff>152400</xdr:rowOff>
    </xdr:to>
    <xdr:graphicFrame macro="">
      <xdr:nvGraphicFramePr>
        <xdr:cNvPr id="512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25</xdr:row>
      <xdr:rowOff>0</xdr:rowOff>
    </xdr:from>
    <xdr:to>
      <xdr:col>19</xdr:col>
      <xdr:colOff>314325</xdr:colOff>
      <xdr:row>26</xdr:row>
      <xdr:rowOff>142875</xdr:rowOff>
    </xdr:to>
    <xdr:sp macro="" textlink="">
      <xdr:nvSpPr>
        <xdr:cNvPr id="3" name="TextBox 2"/>
        <xdr:cNvSpPr txBox="1"/>
      </xdr:nvSpPr>
      <xdr:spPr>
        <a:xfrm>
          <a:off x="7115175" y="4857750"/>
          <a:ext cx="4581525" cy="333375"/>
        </a:xfrm>
        <a:prstGeom prst="rect">
          <a:avLst/>
        </a:prstGeom>
        <a:solidFill>
          <a:schemeClr val="bg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>
              <a:solidFill>
                <a:schemeClr val="bg1"/>
              </a:solidFill>
            </a:rPr>
            <a:t>Make your own plots and analyze the output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9525</xdr:rowOff>
    </xdr:from>
    <xdr:to>
      <xdr:col>11</xdr:col>
      <xdr:colOff>209550</xdr:colOff>
      <xdr:row>11</xdr:row>
      <xdr:rowOff>133350</xdr:rowOff>
    </xdr:to>
    <xdr:graphicFrame macro="">
      <xdr:nvGraphicFramePr>
        <xdr:cNvPr id="129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11</xdr:row>
      <xdr:rowOff>28575</xdr:rowOff>
    </xdr:from>
    <xdr:to>
      <xdr:col>13</xdr:col>
      <xdr:colOff>285750</xdr:colOff>
      <xdr:row>25</xdr:row>
      <xdr:rowOff>76200</xdr:rowOff>
    </xdr:to>
    <xdr:graphicFrame macro="">
      <xdr:nvGraphicFramePr>
        <xdr:cNvPr id="129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10</xdr:row>
      <xdr:rowOff>28575</xdr:rowOff>
    </xdr:from>
    <xdr:to>
      <xdr:col>21</xdr:col>
      <xdr:colOff>514350</xdr:colOff>
      <xdr:row>24</xdr:row>
      <xdr:rowOff>85725</xdr:rowOff>
    </xdr:to>
    <xdr:graphicFrame macro="">
      <xdr:nvGraphicFramePr>
        <xdr:cNvPr id="129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95250</xdr:colOff>
      <xdr:row>12</xdr:row>
      <xdr:rowOff>133350</xdr:rowOff>
    </xdr:from>
    <xdr:to>
      <xdr:col>31</xdr:col>
      <xdr:colOff>447675</xdr:colOff>
      <xdr:row>26</xdr:row>
      <xdr:rowOff>114300</xdr:rowOff>
    </xdr:to>
    <xdr:graphicFrame macro="">
      <xdr:nvGraphicFramePr>
        <xdr:cNvPr id="129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55</xdr:col>
      <xdr:colOff>552450</xdr:colOff>
      <xdr:row>13</xdr:row>
      <xdr:rowOff>19050</xdr:rowOff>
    </xdr:from>
    <xdr:to>
      <xdr:col>63</xdr:col>
      <xdr:colOff>428625</xdr:colOff>
      <xdr:row>29</xdr:row>
      <xdr:rowOff>152400</xdr:rowOff>
    </xdr:to>
    <xdr:graphicFrame macro="">
      <xdr:nvGraphicFramePr>
        <xdr:cNvPr id="129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38100</xdr:colOff>
      <xdr:row>15</xdr:row>
      <xdr:rowOff>19050</xdr:rowOff>
    </xdr:from>
    <xdr:to>
      <xdr:col>45</xdr:col>
      <xdr:colOff>590550</xdr:colOff>
      <xdr:row>32</xdr:row>
      <xdr:rowOff>0</xdr:rowOff>
    </xdr:to>
    <xdr:graphicFrame macro="">
      <xdr:nvGraphicFramePr>
        <xdr:cNvPr id="129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51</xdr:row>
      <xdr:rowOff>19050</xdr:rowOff>
    </xdr:from>
    <xdr:to>
      <xdr:col>14</xdr:col>
      <xdr:colOff>342900</xdr:colOff>
      <xdr:row>67</xdr:row>
      <xdr:rowOff>76200</xdr:rowOff>
    </xdr:to>
    <xdr:pic>
      <xdr:nvPicPr>
        <xdr:cNvPr id="2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8429625"/>
          <a:ext cx="2952750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51</xdr:row>
      <xdr:rowOff>0</xdr:rowOff>
    </xdr:from>
    <xdr:to>
      <xdr:col>9</xdr:col>
      <xdr:colOff>133350</xdr:colOff>
      <xdr:row>69</xdr:row>
      <xdr:rowOff>57150</xdr:rowOff>
    </xdr:to>
    <xdr:pic>
      <xdr:nvPicPr>
        <xdr:cNvPr id="20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410575"/>
          <a:ext cx="281940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</xdr:colOff>
      <xdr:row>51</xdr:row>
      <xdr:rowOff>38100</xdr:rowOff>
    </xdr:from>
    <xdr:to>
      <xdr:col>19</xdr:col>
      <xdr:colOff>123825</xdr:colOff>
      <xdr:row>93</xdr:row>
      <xdr:rowOff>9525</xdr:rowOff>
    </xdr:to>
    <xdr:pic>
      <xdr:nvPicPr>
        <xdr:cNvPr id="206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8448675"/>
          <a:ext cx="2505075" cy="681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51</xdr:row>
      <xdr:rowOff>133350</xdr:rowOff>
    </xdr:from>
    <xdr:to>
      <xdr:col>3</xdr:col>
      <xdr:colOff>514350</xdr:colOff>
      <xdr:row>68</xdr:row>
      <xdr:rowOff>114300</xdr:rowOff>
    </xdr:to>
    <xdr:pic>
      <xdr:nvPicPr>
        <xdr:cNvPr id="206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43925"/>
          <a:ext cx="2324100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86</xdr:row>
      <xdr:rowOff>104775</xdr:rowOff>
    </xdr:from>
    <xdr:to>
      <xdr:col>14</xdr:col>
      <xdr:colOff>209550</xdr:colOff>
      <xdr:row>107</xdr:row>
      <xdr:rowOff>114300</xdr:rowOff>
    </xdr:to>
    <xdr:graphicFrame macro="">
      <xdr:nvGraphicFramePr>
        <xdr:cNvPr id="206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466725</xdr:colOff>
      <xdr:row>14</xdr:row>
      <xdr:rowOff>47625</xdr:rowOff>
    </xdr:from>
    <xdr:to>
      <xdr:col>18</xdr:col>
      <xdr:colOff>257175</xdr:colOff>
      <xdr:row>35</xdr:row>
      <xdr:rowOff>19050</xdr:rowOff>
    </xdr:to>
    <xdr:graphicFrame macro="">
      <xdr:nvGraphicFramePr>
        <xdr:cNvPr id="206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11</xdr:row>
      <xdr:rowOff>85725</xdr:rowOff>
    </xdr:from>
    <xdr:to>
      <xdr:col>37</xdr:col>
      <xdr:colOff>85725</xdr:colOff>
      <xdr:row>31</xdr:row>
      <xdr:rowOff>123825</xdr:rowOff>
    </xdr:to>
    <xdr:graphicFrame macro="">
      <xdr:nvGraphicFramePr>
        <xdr:cNvPr id="3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600075</xdr:colOff>
      <xdr:row>11</xdr:row>
      <xdr:rowOff>85725</xdr:rowOff>
    </xdr:from>
    <xdr:to>
      <xdr:col>46</xdr:col>
      <xdr:colOff>200025</xdr:colOff>
      <xdr:row>31</xdr:row>
      <xdr:rowOff>133350</xdr:rowOff>
    </xdr:to>
    <xdr:graphicFrame macro="">
      <xdr:nvGraphicFramePr>
        <xdr:cNvPr id="308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a024\AppData\Local\Temp\Temp1_FISH%20IT%201.0%20-%2022.%20september.zip\FISH%20IT%201.0\Ch10b%20Shrimp%20multi-fleet%20fishery%20J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Parameters"/>
      <sheetName val="Simulations"/>
      <sheetName val="Design"/>
      <sheetName val="License &amp; Reference"/>
      <sheetName val="Sheet2"/>
      <sheetName val="Sheet3"/>
      <sheetName val="Sheet4"/>
      <sheetName val="motor1(shrimp)"/>
      <sheetName val="motor2(Tv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>
            <v>31</v>
          </cell>
        </row>
        <row r="6">
          <cell r="B6">
            <v>0.38999999999999996</v>
          </cell>
        </row>
        <row r="7">
          <cell r="B7">
            <v>-0.06</v>
          </cell>
        </row>
        <row r="9">
          <cell r="B9">
            <v>1.2589254117941662E-3</v>
          </cell>
        </row>
        <row r="10">
          <cell r="B10">
            <v>3</v>
          </cell>
        </row>
        <row r="12">
          <cell r="B12">
            <v>5</v>
          </cell>
        </row>
        <row r="15">
          <cell r="B15">
            <v>700000000</v>
          </cell>
        </row>
        <row r="16">
          <cell r="B16">
            <v>0.3</v>
          </cell>
        </row>
        <row r="20">
          <cell r="B20">
            <v>0.17500000000000002</v>
          </cell>
        </row>
        <row r="22">
          <cell r="B22">
            <v>0.2</v>
          </cell>
        </row>
        <row r="23">
          <cell r="B23">
            <v>0.04</v>
          </cell>
        </row>
        <row r="24">
          <cell r="B24">
            <v>4</v>
          </cell>
        </row>
        <row r="27">
          <cell r="B27">
            <v>0.2</v>
          </cell>
        </row>
        <row r="28">
          <cell r="B28">
            <v>0.03</v>
          </cell>
        </row>
        <row r="29">
          <cell r="B29">
            <v>2</v>
          </cell>
        </row>
        <row r="30">
          <cell r="B30">
            <v>17.100000000000001</v>
          </cell>
        </row>
        <row r="33">
          <cell r="B33">
            <v>0.1</v>
          </cell>
        </row>
        <row r="36">
          <cell r="B36">
            <v>0.52869999999999995</v>
          </cell>
        </row>
        <row r="37">
          <cell r="B37">
            <v>6.4799999999999996E-2</v>
          </cell>
        </row>
        <row r="38">
          <cell r="B38">
            <v>3.3711000000000002</v>
          </cell>
        </row>
        <row r="39">
          <cell r="B39">
            <v>5.4699999999999999E-2</v>
          </cell>
        </row>
        <row r="40">
          <cell r="B40">
            <v>1.3</v>
          </cell>
        </row>
        <row r="43">
          <cell r="B43">
            <v>40</v>
          </cell>
        </row>
        <row r="44">
          <cell r="B44">
            <v>1460</v>
          </cell>
        </row>
        <row r="45">
          <cell r="B45">
            <v>166.66666666666666</v>
          </cell>
        </row>
        <row r="46">
          <cell r="B46">
            <v>182500</v>
          </cell>
        </row>
      </sheetData>
      <sheetData sheetId="9">
        <row r="6">
          <cell r="B6">
            <v>150000</v>
          </cell>
        </row>
        <row r="7">
          <cell r="B7">
            <v>50000</v>
          </cell>
        </row>
        <row r="8">
          <cell r="B8">
            <v>0.01</v>
          </cell>
        </row>
        <row r="9">
          <cell r="B9">
            <v>1</v>
          </cell>
        </row>
        <row r="12">
          <cell r="B12">
            <v>1.1999999999999999E-6</v>
          </cell>
        </row>
        <row r="13">
          <cell r="B13">
            <v>0.05</v>
          </cell>
        </row>
        <row r="14">
          <cell r="B14">
            <v>0.03</v>
          </cell>
        </row>
        <row r="17">
          <cell r="B17">
            <v>7.8340000000000014</v>
          </cell>
        </row>
        <row r="18">
          <cell r="B18">
            <v>1.5269201907659204</v>
          </cell>
        </row>
        <row r="25">
          <cell r="B25">
            <v>0.1</v>
          </cell>
        </row>
        <row r="28">
          <cell r="B28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150" workbookViewId="0"/>
  </sheetViews>
  <sheetFormatPr defaultColWidth="9.140625" defaultRowHeight="12.75" x14ac:dyDescent="0.2"/>
  <cols>
    <col min="1" max="16384" width="9.140625" style="146"/>
  </cols>
  <sheetData>
    <row r="1" spans="1:9" ht="23.25" x14ac:dyDescent="0.35">
      <c r="A1" s="200" t="s">
        <v>278</v>
      </c>
      <c r="B1" s="200"/>
      <c r="C1" s="200"/>
      <c r="D1" s="200"/>
      <c r="E1" s="199"/>
      <c r="F1" s="199"/>
      <c r="G1" s="199" t="s">
        <v>151</v>
      </c>
      <c r="H1" s="199"/>
      <c r="I1" s="199"/>
    </row>
    <row r="2" spans="1:9" x14ac:dyDescent="0.2">
      <c r="A2" s="147"/>
      <c r="B2" s="147"/>
      <c r="C2" s="147"/>
      <c r="D2" s="147"/>
      <c r="E2" s="147"/>
      <c r="F2" s="147"/>
      <c r="G2" s="147"/>
      <c r="H2" s="147"/>
      <c r="I2" s="147"/>
    </row>
    <row r="3" spans="1:9" x14ac:dyDescent="0.2">
      <c r="A3" s="147"/>
      <c r="B3" s="148" t="s">
        <v>196</v>
      </c>
      <c r="C3" s="147"/>
      <c r="D3" s="147"/>
      <c r="E3" s="147"/>
      <c r="F3" s="147"/>
      <c r="G3" s="147"/>
      <c r="H3" s="147"/>
      <c r="I3" s="147"/>
    </row>
    <row r="4" spans="1:9" x14ac:dyDescent="0.2">
      <c r="A4" s="147"/>
      <c r="B4" s="148" t="s">
        <v>195</v>
      </c>
      <c r="C4" s="147"/>
      <c r="D4" s="147"/>
      <c r="E4" s="147"/>
      <c r="F4" s="147"/>
      <c r="G4" s="147"/>
      <c r="H4" s="147"/>
      <c r="I4" s="147"/>
    </row>
    <row r="5" spans="1:9" x14ac:dyDescent="0.2">
      <c r="A5" s="147"/>
      <c r="B5" s="148" t="s">
        <v>239</v>
      </c>
      <c r="C5" s="147"/>
      <c r="D5" s="147"/>
      <c r="E5" s="147"/>
      <c r="F5" s="147"/>
      <c r="G5" s="147"/>
      <c r="H5" s="147"/>
      <c r="I5" s="147"/>
    </row>
    <row r="6" spans="1:9" x14ac:dyDescent="0.2">
      <c r="A6" s="147"/>
      <c r="B6" s="147"/>
      <c r="C6" s="147"/>
      <c r="D6" s="147"/>
      <c r="E6" s="147"/>
      <c r="G6" s="147"/>
      <c r="H6" s="147"/>
      <c r="I6" s="147"/>
    </row>
    <row r="7" spans="1:9" x14ac:dyDescent="0.2">
      <c r="B7" s="149" t="s">
        <v>152</v>
      </c>
      <c r="C7" s="149"/>
      <c r="D7" s="149"/>
      <c r="E7" s="149"/>
      <c r="F7" s="149"/>
      <c r="G7" s="149"/>
      <c r="H7" s="149"/>
      <c r="I7" s="147"/>
    </row>
    <row r="8" spans="1:9" x14ac:dyDescent="0.2">
      <c r="A8" s="147"/>
      <c r="B8" s="150" t="s">
        <v>197</v>
      </c>
      <c r="C8" s="147"/>
      <c r="D8" s="147"/>
      <c r="E8" s="147"/>
      <c r="F8" s="147"/>
      <c r="G8" s="147"/>
      <c r="H8" s="147"/>
      <c r="I8" s="147"/>
    </row>
    <row r="9" spans="1:9" x14ac:dyDescent="0.2">
      <c r="A9" s="147"/>
      <c r="B9" s="193" t="s">
        <v>198</v>
      </c>
      <c r="C9" s="147"/>
      <c r="D9" s="147"/>
      <c r="E9" s="147"/>
      <c r="F9" s="147"/>
      <c r="G9" s="147"/>
      <c r="H9" s="147"/>
      <c r="I9" s="147"/>
    </row>
    <row r="10" spans="1:9" x14ac:dyDescent="0.2">
      <c r="A10" s="147"/>
      <c r="B10" s="150" t="s">
        <v>240</v>
      </c>
      <c r="C10" s="147"/>
      <c r="D10" s="147"/>
      <c r="E10" s="147"/>
      <c r="F10" s="147"/>
      <c r="G10" s="147"/>
      <c r="H10" s="147"/>
      <c r="I10" s="147"/>
    </row>
    <row r="11" spans="1:9" x14ac:dyDescent="0.2">
      <c r="A11" s="147"/>
      <c r="B11" s="150" t="s">
        <v>202</v>
      </c>
      <c r="C11" s="147"/>
      <c r="D11" s="147"/>
      <c r="E11" s="147"/>
      <c r="F11" s="147"/>
      <c r="G11" s="147"/>
      <c r="H11" s="147"/>
      <c r="I11" s="147"/>
    </row>
    <row r="12" spans="1:9" x14ac:dyDescent="0.2">
      <c r="A12" s="147"/>
      <c r="B12" s="150" t="s">
        <v>199</v>
      </c>
      <c r="C12" s="147"/>
      <c r="D12" s="147"/>
      <c r="E12" s="147"/>
      <c r="F12" s="147"/>
      <c r="G12" s="147"/>
      <c r="H12" s="147"/>
      <c r="I12" s="147"/>
    </row>
    <row r="13" spans="1:9" x14ac:dyDescent="0.2">
      <c r="A13" s="147"/>
      <c r="B13" s="147"/>
      <c r="C13" s="147"/>
      <c r="D13" s="147"/>
      <c r="E13" s="147"/>
      <c r="F13" s="147"/>
      <c r="G13" s="147"/>
      <c r="H13" s="147"/>
      <c r="I13" s="147"/>
    </row>
    <row r="14" spans="1:9" x14ac:dyDescent="0.2">
      <c r="A14" s="147"/>
      <c r="B14" s="149" t="s">
        <v>153</v>
      </c>
      <c r="C14" s="151"/>
      <c r="D14" s="151"/>
      <c r="E14" s="151"/>
      <c r="F14" s="151"/>
      <c r="G14" s="151"/>
      <c r="H14" s="151"/>
      <c r="I14" s="147"/>
    </row>
    <row r="15" spans="1:9" x14ac:dyDescent="0.2">
      <c r="A15" s="147"/>
      <c r="B15" s="150" t="s">
        <v>200</v>
      </c>
      <c r="C15" s="147"/>
      <c r="D15" s="147"/>
      <c r="E15" s="147"/>
      <c r="F15" s="147"/>
      <c r="G15" s="147"/>
      <c r="H15" s="147"/>
      <c r="I15" s="147"/>
    </row>
    <row r="16" spans="1:9" x14ac:dyDescent="0.2">
      <c r="A16" s="147"/>
      <c r="B16" s="150" t="s">
        <v>208</v>
      </c>
      <c r="C16" s="147"/>
      <c r="D16" s="147"/>
      <c r="E16" s="147"/>
      <c r="F16" s="147"/>
      <c r="G16" s="147"/>
      <c r="H16" s="147"/>
      <c r="I16" s="147"/>
    </row>
    <row r="17" spans="1:9" x14ac:dyDescent="0.2">
      <c r="A17" s="147"/>
      <c r="B17" s="150" t="s">
        <v>206</v>
      </c>
      <c r="C17" s="147"/>
      <c r="D17" s="147"/>
      <c r="E17" s="147"/>
      <c r="F17" s="147"/>
      <c r="G17" s="147"/>
      <c r="H17" s="147"/>
      <c r="I17" s="147"/>
    </row>
    <row r="18" spans="1:9" x14ac:dyDescent="0.2">
      <c r="A18" s="147"/>
      <c r="B18" s="150" t="s">
        <v>201</v>
      </c>
      <c r="C18" s="147"/>
      <c r="D18" s="147"/>
      <c r="E18" s="147"/>
      <c r="F18" s="147"/>
      <c r="G18" s="147"/>
      <c r="H18" s="147"/>
      <c r="I18" s="147"/>
    </row>
    <row r="19" spans="1:9" x14ac:dyDescent="0.2">
      <c r="A19" s="147"/>
      <c r="B19" s="148"/>
      <c r="C19" s="147"/>
      <c r="D19" s="147"/>
      <c r="E19" s="147"/>
      <c r="F19" s="147"/>
      <c r="G19" s="147"/>
      <c r="H19" s="147"/>
      <c r="I19" s="147"/>
    </row>
    <row r="20" spans="1:9" x14ac:dyDescent="0.2">
      <c r="A20" s="147"/>
      <c r="B20" s="149" t="s">
        <v>154</v>
      </c>
      <c r="C20" s="151"/>
      <c r="D20" s="151"/>
      <c r="E20" s="151"/>
      <c r="F20" s="151"/>
      <c r="G20" s="151"/>
      <c r="H20" s="151"/>
      <c r="I20" s="147"/>
    </row>
    <row r="21" spans="1:9" x14ac:dyDescent="0.2">
      <c r="A21" s="147"/>
      <c r="B21" s="150" t="s">
        <v>203</v>
      </c>
      <c r="C21" s="147"/>
      <c r="D21" s="147"/>
      <c r="E21" s="147"/>
      <c r="F21" s="147"/>
      <c r="G21" s="147"/>
      <c r="H21" s="147"/>
      <c r="I21" s="147"/>
    </row>
    <row r="22" spans="1:9" x14ac:dyDescent="0.2">
      <c r="A22" s="147"/>
      <c r="B22" s="150" t="s">
        <v>207</v>
      </c>
      <c r="C22" s="147"/>
      <c r="D22" s="147"/>
      <c r="E22" s="147"/>
      <c r="F22" s="147"/>
      <c r="G22" s="147"/>
      <c r="H22" s="147"/>
      <c r="I22" s="147"/>
    </row>
    <row r="23" spans="1:9" x14ac:dyDescent="0.2">
      <c r="A23" s="147"/>
      <c r="B23" s="150" t="s">
        <v>204</v>
      </c>
      <c r="C23" s="147"/>
      <c r="D23" s="147"/>
      <c r="E23" s="147"/>
      <c r="F23" s="147"/>
      <c r="G23" s="147"/>
      <c r="H23" s="147"/>
      <c r="I23" s="147"/>
    </row>
    <row r="24" spans="1:9" x14ac:dyDescent="0.2">
      <c r="A24" s="147"/>
      <c r="B24" s="147"/>
      <c r="C24" s="147"/>
      <c r="D24" s="147"/>
      <c r="E24" s="147"/>
      <c r="F24" s="147"/>
      <c r="G24" s="147"/>
      <c r="H24" s="147"/>
      <c r="I24" s="147"/>
    </row>
    <row r="25" spans="1:9" x14ac:dyDescent="0.2">
      <c r="A25" s="147"/>
      <c r="B25" s="149" t="s">
        <v>155</v>
      </c>
      <c r="C25" s="151"/>
      <c r="D25" s="151"/>
      <c r="E25" s="151"/>
      <c r="F25" s="151"/>
      <c r="G25" s="151"/>
      <c r="H25" s="151"/>
      <c r="I25" s="147"/>
    </row>
    <row r="26" spans="1:9" x14ac:dyDescent="0.2">
      <c r="A26" s="147"/>
      <c r="B26" s="150" t="s">
        <v>205</v>
      </c>
      <c r="C26" s="147"/>
      <c r="D26" s="147"/>
      <c r="E26" s="147"/>
      <c r="F26" s="147"/>
      <c r="G26" s="147"/>
      <c r="H26" s="147"/>
      <c r="I26" s="147"/>
    </row>
    <row r="27" spans="1:9" x14ac:dyDescent="0.2">
      <c r="A27" s="147"/>
      <c r="B27" s="147"/>
      <c r="C27" s="147"/>
      <c r="D27" s="147"/>
      <c r="E27" s="147"/>
      <c r="F27" s="147"/>
      <c r="G27" s="147"/>
      <c r="H27" s="147"/>
      <c r="I27" s="147"/>
    </row>
    <row r="28" spans="1:9" x14ac:dyDescent="0.2">
      <c r="A28" s="147"/>
      <c r="B28" s="147"/>
      <c r="C28" s="147"/>
      <c r="D28" s="147"/>
      <c r="E28" s="147"/>
      <c r="F28" s="147"/>
      <c r="G28" s="147"/>
      <c r="H28" s="147"/>
      <c r="I28" s="147"/>
    </row>
    <row r="29" spans="1:9" x14ac:dyDescent="0.2">
      <c r="A29" s="147"/>
      <c r="C29" s="147"/>
      <c r="D29" s="147"/>
      <c r="E29" s="147"/>
      <c r="F29" s="147"/>
      <c r="G29" s="147"/>
      <c r="H29" s="147"/>
      <c r="I29" s="147"/>
    </row>
    <row r="30" spans="1:9" x14ac:dyDescent="0.2">
      <c r="A30" s="147"/>
      <c r="B30" s="147"/>
      <c r="C30" s="147"/>
      <c r="D30" s="147"/>
      <c r="E30" s="147"/>
      <c r="F30" s="147"/>
      <c r="G30" s="147"/>
      <c r="H30" s="147"/>
      <c r="I30" s="147"/>
    </row>
    <row r="31" spans="1:9" x14ac:dyDescent="0.2">
      <c r="A31" s="147"/>
      <c r="B31" s="147"/>
      <c r="C31" s="147"/>
      <c r="D31" s="147"/>
      <c r="E31" s="147"/>
      <c r="F31" s="147"/>
      <c r="G31" s="147"/>
      <c r="H31" s="147"/>
      <c r="I31" s="147"/>
    </row>
    <row r="32" spans="1:9" x14ac:dyDescent="0.2">
      <c r="A32" s="147"/>
      <c r="B32" s="147"/>
      <c r="C32" s="147"/>
      <c r="D32" s="147"/>
      <c r="E32" s="147"/>
      <c r="F32" s="147"/>
      <c r="G32" s="147"/>
      <c r="H32" s="147"/>
      <c r="I32" s="147"/>
    </row>
    <row r="33" spans="1:9" x14ac:dyDescent="0.2">
      <c r="A33" s="147"/>
      <c r="B33" s="147"/>
      <c r="C33" s="147"/>
      <c r="D33" s="147"/>
      <c r="E33" s="147"/>
      <c r="F33" s="147"/>
      <c r="G33" s="147"/>
      <c r="H33" s="147"/>
      <c r="I33" s="147"/>
    </row>
    <row r="34" spans="1:9" x14ac:dyDescent="0.2">
      <c r="A34" s="147"/>
      <c r="B34" s="147"/>
      <c r="C34" s="147"/>
      <c r="D34" s="147"/>
      <c r="E34" s="147"/>
      <c r="F34" s="147"/>
      <c r="G34" s="147"/>
      <c r="H34" s="147"/>
      <c r="I34" s="147"/>
    </row>
    <row r="35" spans="1:9" x14ac:dyDescent="0.2">
      <c r="A35" s="147"/>
      <c r="B35" s="147"/>
      <c r="C35" s="147"/>
      <c r="D35" s="147"/>
      <c r="E35" s="147"/>
      <c r="F35" s="147"/>
      <c r="G35" s="147"/>
      <c r="H35" s="147"/>
      <c r="I35" s="147"/>
    </row>
    <row r="36" spans="1:9" x14ac:dyDescent="0.2">
      <c r="A36" s="147"/>
      <c r="B36" s="147"/>
      <c r="C36" s="147"/>
      <c r="D36" s="147"/>
      <c r="E36" s="147"/>
      <c r="F36" s="147"/>
      <c r="G36" s="147"/>
      <c r="H36" s="147"/>
      <c r="I36" s="147"/>
    </row>
    <row r="37" spans="1:9" x14ac:dyDescent="0.2">
      <c r="A37" s="147"/>
      <c r="C37" s="147"/>
      <c r="D37" s="147"/>
      <c r="E37" s="147"/>
      <c r="F37" s="147"/>
      <c r="G37" s="147"/>
      <c r="H37" s="147"/>
      <c r="I37" s="147"/>
    </row>
    <row r="38" spans="1:9" x14ac:dyDescent="0.2">
      <c r="A38" s="147"/>
      <c r="C38" s="147"/>
      <c r="D38" s="147"/>
      <c r="E38" s="147"/>
      <c r="F38" s="147"/>
      <c r="G38" s="147"/>
      <c r="H38" s="147"/>
      <c r="I38" s="147"/>
    </row>
    <row r="39" spans="1:9" x14ac:dyDescent="0.2">
      <c r="A39" s="147"/>
      <c r="B39" s="147"/>
      <c r="C39" s="147"/>
      <c r="D39" s="147"/>
      <c r="E39" s="147"/>
      <c r="F39" s="147"/>
      <c r="G39" s="147"/>
      <c r="H39" s="147"/>
      <c r="I39" s="147"/>
    </row>
    <row r="40" spans="1:9" x14ac:dyDescent="0.2">
      <c r="A40" s="147"/>
      <c r="B40" s="147"/>
      <c r="C40" s="147"/>
      <c r="D40" s="147"/>
      <c r="E40" s="147"/>
      <c r="F40" s="147"/>
      <c r="G40" s="147"/>
      <c r="H40" s="147"/>
      <c r="I40" s="147"/>
    </row>
    <row r="41" spans="1:9" x14ac:dyDescent="0.2">
      <c r="A41" s="147"/>
      <c r="B41" s="147"/>
      <c r="C41" s="147"/>
      <c r="D41" s="147"/>
      <c r="E41" s="147"/>
      <c r="F41" s="147"/>
      <c r="G41" s="147"/>
      <c r="H41" s="147"/>
      <c r="I41" s="147"/>
    </row>
    <row r="42" spans="1:9" x14ac:dyDescent="0.2">
      <c r="A42" s="147"/>
      <c r="B42" s="147"/>
      <c r="C42" s="147"/>
      <c r="D42" s="147"/>
      <c r="E42" s="147"/>
      <c r="F42" s="147"/>
      <c r="G42" s="147"/>
      <c r="H42" s="147"/>
      <c r="I42" s="147"/>
    </row>
    <row r="43" spans="1:9" x14ac:dyDescent="0.2">
      <c r="A43" s="147"/>
      <c r="B43" s="147"/>
      <c r="C43" s="147"/>
      <c r="D43" s="147"/>
      <c r="E43" s="147"/>
      <c r="F43" s="147"/>
      <c r="G43" s="147"/>
      <c r="H43" s="147"/>
      <c r="I43" s="147"/>
    </row>
    <row r="44" spans="1:9" x14ac:dyDescent="0.2">
      <c r="A44" s="147"/>
      <c r="B44" s="147"/>
      <c r="C44" s="147"/>
      <c r="D44" s="147"/>
      <c r="E44" s="147"/>
      <c r="F44" s="147"/>
      <c r="G44" s="147"/>
      <c r="H44" s="147"/>
      <c r="I44" s="147"/>
    </row>
    <row r="45" spans="1:9" x14ac:dyDescent="0.2">
      <c r="A45" s="147"/>
      <c r="B45" s="147"/>
      <c r="C45" s="147"/>
      <c r="D45" s="147"/>
      <c r="E45" s="147"/>
      <c r="F45" s="147"/>
      <c r="G45" s="147"/>
      <c r="H45" s="147"/>
      <c r="I45" s="147"/>
    </row>
    <row r="46" spans="1:9" x14ac:dyDescent="0.2">
      <c r="A46" s="147"/>
      <c r="B46" s="147"/>
      <c r="C46" s="147"/>
      <c r="D46" s="147"/>
      <c r="E46" s="147"/>
      <c r="F46" s="147"/>
      <c r="G46" s="147"/>
      <c r="H46" s="147"/>
      <c r="I46" s="147"/>
    </row>
    <row r="47" spans="1:9" x14ac:dyDescent="0.2">
      <c r="A47" s="147"/>
      <c r="B47" s="147"/>
      <c r="C47" s="147"/>
      <c r="D47" s="147"/>
      <c r="E47" s="147"/>
      <c r="F47" s="147"/>
      <c r="G47" s="147"/>
      <c r="H47" s="147"/>
      <c r="I47" s="147"/>
    </row>
    <row r="48" spans="1:9" x14ac:dyDescent="0.2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 x14ac:dyDescent="0.2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 x14ac:dyDescent="0.2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 x14ac:dyDescent="0.2">
      <c r="A51" s="147"/>
      <c r="B51" s="147"/>
      <c r="C51" s="147"/>
      <c r="D51" s="147"/>
      <c r="E51" s="147"/>
      <c r="F51" s="147"/>
      <c r="G51" s="147"/>
      <c r="H51" s="147"/>
      <c r="I51" s="147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 xml:space="preserve">&amp;L&amp;F&amp;C
&amp;A&amp;R//JdS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0"/>
  <sheetViews>
    <sheetView workbookViewId="0">
      <selection activeCell="A25" sqref="A25:A26"/>
    </sheetView>
  </sheetViews>
  <sheetFormatPr defaultColWidth="11.42578125" defaultRowHeight="12.75" x14ac:dyDescent="0.2"/>
  <cols>
    <col min="1" max="37" width="9.140625" customWidth="1"/>
    <col min="38" max="38" width="10" bestFit="1" customWidth="1"/>
    <col min="39" max="39" width="9.28515625" bestFit="1" customWidth="1"/>
    <col min="40" max="40" width="10" bestFit="1" customWidth="1"/>
    <col min="41" max="42" width="9.28515625" bestFit="1" customWidth="1"/>
    <col min="43" max="43" width="11" bestFit="1" customWidth="1"/>
    <col min="44" max="44" width="10" bestFit="1" customWidth="1"/>
    <col min="45" max="49" width="9.28515625" bestFit="1" customWidth="1"/>
    <col min="50" max="256" width="9.140625" customWidth="1"/>
  </cols>
  <sheetData>
    <row r="1" spans="1:57" ht="20.25" x14ac:dyDescent="0.3">
      <c r="B1" s="133" t="s">
        <v>123</v>
      </c>
      <c r="AI1" s="44"/>
      <c r="AJ1" s="45" t="s">
        <v>34</v>
      </c>
      <c r="AK1" s="45"/>
      <c r="AL1" s="46"/>
      <c r="AN1" s="44"/>
      <c r="AO1" s="46" t="s">
        <v>46</v>
      </c>
    </row>
    <row r="2" spans="1:57" x14ac:dyDescent="0.2">
      <c r="I2" s="241" t="s">
        <v>9</v>
      </c>
      <c r="J2" s="241"/>
      <c r="K2" s="241"/>
      <c r="L2" s="241"/>
      <c r="Q2" t="s">
        <v>60</v>
      </c>
      <c r="X2" t="s">
        <v>120</v>
      </c>
      <c r="AI2" s="47"/>
      <c r="AJ2" s="14"/>
      <c r="AK2" s="14"/>
      <c r="AL2" s="48"/>
      <c r="AN2" s="47"/>
      <c r="AO2" s="48"/>
    </row>
    <row r="3" spans="1:57" x14ac:dyDescent="0.2">
      <c r="A3" s="38" t="s">
        <v>20</v>
      </c>
      <c r="B3" s="38"/>
      <c r="J3" t="s">
        <v>8</v>
      </c>
      <c r="L3" t="s">
        <v>10</v>
      </c>
      <c r="R3" t="s">
        <v>61</v>
      </c>
      <c r="S3" t="s">
        <v>62</v>
      </c>
      <c r="T3" t="s">
        <v>63</v>
      </c>
      <c r="U3" t="s">
        <v>64</v>
      </c>
      <c r="V3" t="s">
        <v>65</v>
      </c>
      <c r="Y3" t="s">
        <v>61</v>
      </c>
      <c r="Z3" t="s">
        <v>62</v>
      </c>
      <c r="AA3" t="s">
        <v>63</v>
      </c>
      <c r="AB3" t="s">
        <v>64</v>
      </c>
      <c r="AC3" t="s">
        <v>65</v>
      </c>
      <c r="AI3" s="49" t="s">
        <v>38</v>
      </c>
      <c r="AJ3" s="14" t="s">
        <v>27</v>
      </c>
      <c r="AK3" s="14" t="s">
        <v>28</v>
      </c>
      <c r="AL3" s="48" t="s">
        <v>32</v>
      </c>
      <c r="AN3" s="49" t="s">
        <v>38</v>
      </c>
      <c r="AO3" s="48"/>
    </row>
    <row r="4" spans="1:57" x14ac:dyDescent="0.2">
      <c r="A4" t="s">
        <v>2</v>
      </c>
      <c r="B4">
        <v>1000</v>
      </c>
      <c r="C4" t="s">
        <v>3</v>
      </c>
      <c r="I4" s="27" t="s">
        <v>1</v>
      </c>
      <c r="J4" s="28" t="s">
        <v>7</v>
      </c>
      <c r="K4" s="29" t="s">
        <v>0</v>
      </c>
      <c r="L4" s="30" t="s">
        <v>7</v>
      </c>
      <c r="Q4" t="s">
        <v>6</v>
      </c>
      <c r="R4" s="3">
        <f>I28</f>
        <v>41683.188093749421</v>
      </c>
      <c r="S4" s="3">
        <f>O28</f>
        <v>31501.411353665892</v>
      </c>
      <c r="T4" s="3">
        <f>X28</f>
        <v>15752.74447326478</v>
      </c>
      <c r="U4" s="3">
        <f>AK28</f>
        <v>1871.392803737604</v>
      </c>
      <c r="V4" s="3">
        <f>BC28</f>
        <v>1002.4389390254698</v>
      </c>
      <c r="X4" t="s">
        <v>6</v>
      </c>
      <c r="Y4" s="3"/>
      <c r="Z4" s="3"/>
      <c r="AA4" s="3"/>
      <c r="AB4" s="3"/>
      <c r="AC4" s="3"/>
      <c r="AI4" s="50" t="s">
        <v>36</v>
      </c>
      <c r="AJ4" s="155">
        <f>Simulations!G21</f>
        <v>0.8</v>
      </c>
      <c r="AK4" s="155">
        <f>Simulations!H21</f>
        <v>0.2</v>
      </c>
      <c r="AL4" s="48"/>
      <c r="AN4" s="50" t="s">
        <v>36</v>
      </c>
      <c r="AO4" s="48">
        <v>16</v>
      </c>
    </row>
    <row r="5" spans="1:57" x14ac:dyDescent="0.2">
      <c r="A5" t="s">
        <v>6</v>
      </c>
      <c r="B5" s="153">
        <f>Simulations!G16</f>
        <v>1</v>
      </c>
      <c r="C5" s="35" t="s">
        <v>15</v>
      </c>
      <c r="I5" s="12">
        <v>1</v>
      </c>
      <c r="J5" s="21">
        <v>0.17199999999999999</v>
      </c>
      <c r="K5" s="23">
        <v>1</v>
      </c>
      <c r="L5" s="25">
        <v>6.9072225201686502E-2</v>
      </c>
      <c r="Q5">
        <v>1</v>
      </c>
      <c r="R5" s="3">
        <v>49881.406273477631</v>
      </c>
      <c r="S5" s="3">
        <v>22510.999788838599</v>
      </c>
      <c r="T5" s="3">
        <v>21617.824098523528</v>
      </c>
      <c r="U5" s="3">
        <v>3135.8053993076605</v>
      </c>
      <c r="V5" s="3">
        <v>2172.0846763305608</v>
      </c>
      <c r="X5">
        <v>1</v>
      </c>
      <c r="Y5" s="3"/>
      <c r="Z5" s="3"/>
      <c r="AA5" s="3">
        <v>1477.897296237335</v>
      </c>
      <c r="AB5" s="3">
        <v>285.18482431829375</v>
      </c>
      <c r="AC5" s="3">
        <v>133.56410313645213</v>
      </c>
      <c r="AI5" s="50" t="s">
        <v>35</v>
      </c>
      <c r="AJ5" s="155">
        <f>Simulations!G22</f>
        <v>0.2</v>
      </c>
      <c r="AK5" s="155">
        <f>Simulations!H22</f>
        <v>0.6</v>
      </c>
      <c r="AL5" s="157">
        <f>Simulations!I22</f>
        <v>0.2</v>
      </c>
      <c r="AN5" s="50" t="s">
        <v>35</v>
      </c>
      <c r="AO5" s="48">
        <v>8</v>
      </c>
    </row>
    <row r="6" spans="1:57" ht="13.5" thickBot="1" x14ac:dyDescent="0.25">
      <c r="I6" s="12">
        <v>2</v>
      </c>
      <c r="J6" s="21">
        <v>0.13980000000000004</v>
      </c>
      <c r="K6" s="23">
        <v>2</v>
      </c>
      <c r="L6" s="25">
        <v>1.9765469388988034E-2</v>
      </c>
      <c r="Q6">
        <v>2</v>
      </c>
      <c r="R6" s="3">
        <v>47377.35208160332</v>
      </c>
      <c r="S6" s="3">
        <v>2840.8248817752001</v>
      </c>
      <c r="T6" s="3">
        <v>18340.917846151035</v>
      </c>
      <c r="U6" s="3">
        <v>521.8536394077247</v>
      </c>
      <c r="V6" s="3">
        <v>1854.7536865762856</v>
      </c>
      <c r="X6">
        <v>2</v>
      </c>
      <c r="Y6" s="3"/>
      <c r="Z6" s="3"/>
      <c r="AA6" s="3">
        <v>1253.8723958434389</v>
      </c>
      <c r="AB6" s="3">
        <v>47.45981319734075</v>
      </c>
      <c r="AC6" s="3">
        <v>114.05103833479153</v>
      </c>
      <c r="AI6" s="51" t="s">
        <v>37</v>
      </c>
      <c r="AJ6" s="52"/>
      <c r="AK6" s="156">
        <f>Simulations!H23</f>
        <v>0.2</v>
      </c>
      <c r="AL6" s="158">
        <f>Simulations!I23</f>
        <v>0.8</v>
      </c>
      <c r="AN6" s="51" t="s">
        <v>37</v>
      </c>
      <c r="AO6" s="53">
        <v>4</v>
      </c>
    </row>
    <row r="7" spans="1:57" x14ac:dyDescent="0.2">
      <c r="A7" s="36" t="s">
        <v>16</v>
      </c>
      <c r="B7" s="36"/>
      <c r="I7" s="12">
        <v>3</v>
      </c>
      <c r="J7" s="21">
        <v>9.7500000000000003E-2</v>
      </c>
      <c r="K7" s="23">
        <v>3</v>
      </c>
      <c r="L7" s="25">
        <v>0.114</v>
      </c>
      <c r="Q7">
        <v>3</v>
      </c>
      <c r="R7" s="3">
        <v>50623.413286068084</v>
      </c>
      <c r="S7" s="3">
        <v>7185.4301353237643</v>
      </c>
      <c r="T7" s="3">
        <v>18810.715687696509</v>
      </c>
      <c r="U7" s="3">
        <v>767.83743625666352</v>
      </c>
      <c r="V7" s="3">
        <v>1776.9517994194175</v>
      </c>
      <c r="X7">
        <v>3</v>
      </c>
      <c r="Y7" s="3"/>
      <c r="Z7" s="3"/>
      <c r="AA7" s="3">
        <v>1285.9900112257194</v>
      </c>
      <c r="AB7" s="3">
        <v>69.830731336903824</v>
      </c>
      <c r="AC7" s="3">
        <v>109.26690657709882</v>
      </c>
    </row>
    <row r="8" spans="1:57" x14ac:dyDescent="0.2">
      <c r="A8" t="s">
        <v>17</v>
      </c>
      <c r="B8">
        <v>0.6</v>
      </c>
      <c r="C8" t="s">
        <v>23</v>
      </c>
      <c r="I8" s="12">
        <v>4</v>
      </c>
      <c r="J8" s="21">
        <v>6.5000000000000002E-2</v>
      </c>
      <c r="K8" s="23">
        <v>4</v>
      </c>
      <c r="L8" s="25">
        <v>3.6077580820154463E-2</v>
      </c>
      <c r="AA8" s="8"/>
      <c r="AB8" s="6"/>
    </row>
    <row r="9" spans="1:57" x14ac:dyDescent="0.2">
      <c r="A9" t="s">
        <v>18</v>
      </c>
      <c r="B9">
        <v>1000</v>
      </c>
      <c r="I9" s="12">
        <v>5</v>
      </c>
      <c r="J9" s="21">
        <v>4.230000000000006E-2</v>
      </c>
      <c r="K9" s="23">
        <v>5</v>
      </c>
      <c r="L9" s="25">
        <v>3.0235583223325944E-2</v>
      </c>
      <c r="S9" s="8"/>
      <c r="T9" s="6"/>
      <c r="U9" s="6"/>
    </row>
    <row r="10" spans="1:57" x14ac:dyDescent="0.2">
      <c r="A10" t="s">
        <v>21</v>
      </c>
      <c r="B10">
        <v>500</v>
      </c>
      <c r="I10" s="12">
        <v>6</v>
      </c>
      <c r="J10" s="21">
        <v>2.9400000000000037E-2</v>
      </c>
      <c r="K10" s="23">
        <v>6</v>
      </c>
      <c r="L10" s="25">
        <v>4.8209026825443972E-2</v>
      </c>
      <c r="S10" s="8"/>
      <c r="T10" s="6"/>
      <c r="U10" s="6"/>
      <c r="X10" s="37" t="s">
        <v>53</v>
      </c>
      <c r="Y10" s="37"/>
      <c r="AK10" s="37" t="s">
        <v>54</v>
      </c>
      <c r="AL10" s="37"/>
      <c r="BC10" s="37" t="s">
        <v>55</v>
      </c>
      <c r="BD10" s="37"/>
    </row>
    <row r="11" spans="1:57" x14ac:dyDescent="0.2">
      <c r="A11" t="s">
        <v>95</v>
      </c>
      <c r="B11">
        <v>0.1</v>
      </c>
      <c r="C11" t="s">
        <v>96</v>
      </c>
      <c r="I11" s="12">
        <v>7</v>
      </c>
      <c r="J11" s="21">
        <v>2.629999999999999E-2</v>
      </c>
      <c r="K11" s="23">
        <v>7</v>
      </c>
      <c r="L11" s="25">
        <v>5.9929512577438525E-2</v>
      </c>
      <c r="S11" s="8"/>
      <c r="T11" s="6"/>
      <c r="U11" s="6"/>
      <c r="X11" t="s">
        <v>59</v>
      </c>
      <c r="Y11">
        <v>0.02</v>
      </c>
      <c r="Z11" t="s">
        <v>47</v>
      </c>
      <c r="AK11" t="s">
        <v>59</v>
      </c>
      <c r="AL11">
        <v>1.4999999999999999E-2</v>
      </c>
      <c r="AM11" t="s">
        <v>47</v>
      </c>
      <c r="BC11" t="s">
        <v>59</v>
      </c>
      <c r="BD11">
        <v>0.01</v>
      </c>
      <c r="BE11" t="s">
        <v>47</v>
      </c>
    </row>
    <row r="12" spans="1:57" x14ac:dyDescent="0.2">
      <c r="I12" s="12">
        <v>8</v>
      </c>
      <c r="J12" s="21">
        <v>3.3000000000000029E-2</v>
      </c>
      <c r="K12" s="23">
        <v>8</v>
      </c>
      <c r="L12" s="25">
        <v>6.7691412461076877E-2</v>
      </c>
      <c r="S12" s="8"/>
      <c r="T12" s="6"/>
      <c r="U12" s="6"/>
      <c r="X12" t="s">
        <v>18</v>
      </c>
      <c r="Y12">
        <v>300</v>
      </c>
      <c r="Z12" t="s">
        <v>57</v>
      </c>
      <c r="AK12" t="s">
        <v>18</v>
      </c>
      <c r="AL12">
        <v>100</v>
      </c>
      <c r="AM12" t="s">
        <v>148</v>
      </c>
      <c r="BC12" t="s">
        <v>18</v>
      </c>
      <c r="BD12">
        <v>30</v>
      </c>
      <c r="BE12" t="s">
        <v>150</v>
      </c>
    </row>
    <row r="13" spans="1:57" x14ac:dyDescent="0.2">
      <c r="A13" s="37" t="s">
        <v>19</v>
      </c>
      <c r="B13" s="37"/>
      <c r="I13" s="12">
        <v>9</v>
      </c>
      <c r="J13" s="21">
        <v>4.9500000000000044E-2</v>
      </c>
      <c r="K13" s="23">
        <v>9</v>
      </c>
      <c r="L13" s="25">
        <v>3.9256651152745715E-2</v>
      </c>
      <c r="S13" s="8"/>
      <c r="T13" s="6"/>
      <c r="U13" s="6"/>
      <c r="X13" t="s">
        <v>21</v>
      </c>
      <c r="Y13">
        <v>200</v>
      </c>
      <c r="AK13" t="s">
        <v>21</v>
      </c>
      <c r="AL13">
        <v>50</v>
      </c>
      <c r="AM13" t="s">
        <v>149</v>
      </c>
      <c r="BC13" t="s">
        <v>21</v>
      </c>
      <c r="BD13">
        <v>10</v>
      </c>
      <c r="BE13" t="s">
        <v>149</v>
      </c>
    </row>
    <row r="14" spans="1:57" x14ac:dyDescent="0.2">
      <c r="A14" t="s">
        <v>17</v>
      </c>
      <c r="B14">
        <v>8.0000000000000002E-3</v>
      </c>
      <c r="C14" t="s">
        <v>22</v>
      </c>
      <c r="I14" s="12">
        <v>10</v>
      </c>
      <c r="J14" s="21">
        <v>7.580000000000009E-2</v>
      </c>
      <c r="K14" s="23">
        <v>10</v>
      </c>
      <c r="L14" s="25">
        <v>6.077167123205305E-3</v>
      </c>
      <c r="S14" s="8"/>
      <c r="T14" s="6"/>
      <c r="U14" s="6"/>
      <c r="X14" t="s">
        <v>94</v>
      </c>
      <c r="Y14">
        <v>0.01</v>
      </c>
      <c r="Z14" t="s">
        <v>97</v>
      </c>
      <c r="AK14" t="s">
        <v>94</v>
      </c>
      <c r="AL14">
        <v>0.01</v>
      </c>
      <c r="AM14" t="s">
        <v>97</v>
      </c>
      <c r="BC14" t="s">
        <v>94</v>
      </c>
      <c r="BD14">
        <v>5.0000000000000001E-3</v>
      </c>
      <c r="BE14" t="s">
        <v>97</v>
      </c>
    </row>
    <row r="15" spans="1:57" x14ac:dyDescent="0.2">
      <c r="A15" t="s">
        <v>18</v>
      </c>
      <c r="B15">
        <v>1000</v>
      </c>
      <c r="I15" s="12">
        <v>11</v>
      </c>
      <c r="J15" s="21">
        <v>0.1119</v>
      </c>
      <c r="K15" s="23">
        <v>11</v>
      </c>
      <c r="L15" s="25">
        <v>7.5139830486482276E-2</v>
      </c>
      <c r="S15" s="8"/>
      <c r="T15" s="6"/>
      <c r="U15" s="6"/>
    </row>
    <row r="16" spans="1:57" x14ac:dyDescent="0.2">
      <c r="A16" t="s">
        <v>21</v>
      </c>
      <c r="B16">
        <v>500</v>
      </c>
      <c r="I16" s="13">
        <v>12</v>
      </c>
      <c r="J16" s="22">
        <v>0.15780000000000005</v>
      </c>
      <c r="K16" s="23">
        <v>12</v>
      </c>
      <c r="L16" s="25">
        <v>5.5553526029633572E-2</v>
      </c>
      <c r="S16" s="8"/>
      <c r="T16" s="6"/>
      <c r="U16" s="6"/>
    </row>
    <row r="17" spans="1:66" x14ac:dyDescent="0.2">
      <c r="A17" t="s">
        <v>33</v>
      </c>
      <c r="B17">
        <v>3</v>
      </c>
      <c r="I17" s="15"/>
      <c r="J17" s="16">
        <f>SUM(J5:J16)</f>
        <v>1.0003000000000002</v>
      </c>
      <c r="K17" s="23">
        <v>13</v>
      </c>
      <c r="L17" s="25">
        <v>5.1043009715475204E-3</v>
      </c>
      <c r="S17" s="8"/>
      <c r="T17" s="6"/>
      <c r="U17" s="6"/>
    </row>
    <row r="18" spans="1:66" x14ac:dyDescent="0.2">
      <c r="A18" t="s">
        <v>94</v>
      </c>
      <c r="B18">
        <v>0.1</v>
      </c>
      <c r="C18" t="s">
        <v>97</v>
      </c>
      <c r="I18" s="15"/>
      <c r="J18" s="16"/>
      <c r="K18" s="23">
        <v>14</v>
      </c>
      <c r="L18" s="25">
        <v>3.1047597487792719E-2</v>
      </c>
      <c r="S18" s="8"/>
      <c r="T18" s="6"/>
      <c r="U18" s="6"/>
    </row>
    <row r="19" spans="1:66" x14ac:dyDescent="0.2">
      <c r="I19" s="15"/>
      <c r="J19" s="16"/>
      <c r="K19" s="23">
        <v>15</v>
      </c>
      <c r="L19" s="25">
        <v>7.9860337373920356E-2</v>
      </c>
      <c r="S19" s="8"/>
      <c r="T19" s="6"/>
      <c r="U19" s="6"/>
      <c r="X19">
        <f>20*12</f>
        <v>240</v>
      </c>
      <c r="Y19">
        <f>X19*60</f>
        <v>14400</v>
      </c>
    </row>
    <row r="20" spans="1:66" x14ac:dyDescent="0.2">
      <c r="I20" s="15"/>
      <c r="J20" s="16"/>
      <c r="K20" s="23">
        <v>16</v>
      </c>
      <c r="L20" s="25">
        <v>6.7423721964013764E-2</v>
      </c>
      <c r="S20" s="8"/>
      <c r="T20" s="6"/>
      <c r="U20" s="6"/>
      <c r="X20">
        <f>200*20</f>
        <v>4000</v>
      </c>
    </row>
    <row r="21" spans="1:66" x14ac:dyDescent="0.2">
      <c r="I21" s="15"/>
      <c r="J21" s="16"/>
      <c r="K21" s="23">
        <v>17</v>
      </c>
      <c r="L21" s="25">
        <v>1.3795660843621001E-2</v>
      </c>
      <c r="S21" s="8"/>
      <c r="T21" s="6"/>
      <c r="U21" s="6"/>
    </row>
    <row r="22" spans="1:66" x14ac:dyDescent="0.2">
      <c r="I22" s="15"/>
      <c r="J22" s="16"/>
      <c r="K22" s="23">
        <v>18</v>
      </c>
      <c r="L22" s="25">
        <v>2.6825625554249298E-2</v>
      </c>
      <c r="S22" s="8"/>
      <c r="T22" s="6"/>
      <c r="U22" s="6"/>
    </row>
    <row r="23" spans="1:66" x14ac:dyDescent="0.2">
      <c r="I23" s="15"/>
      <c r="J23" s="16"/>
      <c r="K23" s="23">
        <v>19</v>
      </c>
      <c r="L23" s="25">
        <v>6.2092204080494526E-2</v>
      </c>
      <c r="S23" s="8"/>
      <c r="T23" s="6"/>
      <c r="U23" s="6"/>
    </row>
    <row r="24" spans="1:66" x14ac:dyDescent="0.2">
      <c r="J24" s="7"/>
      <c r="K24" s="24">
        <v>20</v>
      </c>
      <c r="L24" s="26">
        <v>9.3169583893082941E-2</v>
      </c>
      <c r="S24" s="8"/>
      <c r="T24" s="6"/>
      <c r="U24" s="6"/>
    </row>
    <row r="25" spans="1:66" x14ac:dyDescent="0.2">
      <c r="J25" s="7"/>
      <c r="L25" s="20">
        <f>SUM(L5:L24)</f>
        <v>1.0003270174589036</v>
      </c>
      <c r="S25" s="19"/>
      <c r="T25" s="18"/>
      <c r="U25" s="18"/>
    </row>
    <row r="26" spans="1:66" x14ac:dyDescent="0.2">
      <c r="J26" s="7"/>
      <c r="L26" s="14"/>
      <c r="S26" s="8"/>
      <c r="T26" s="8"/>
      <c r="U26" s="8"/>
    </row>
    <row r="27" spans="1:66" ht="13.5" thickBot="1" x14ac:dyDescent="0.25">
      <c r="C27" s="11">
        <v>1</v>
      </c>
      <c r="D27" s="32">
        <v>2</v>
      </c>
      <c r="E27" s="33">
        <v>3</v>
      </c>
      <c r="F27" s="15" t="s">
        <v>12</v>
      </c>
      <c r="I27" s="91" t="s">
        <v>16</v>
      </c>
      <c r="O27" s="91" t="s">
        <v>31</v>
      </c>
      <c r="P27" s="17"/>
      <c r="Q27" s="17"/>
      <c r="S27" s="7"/>
      <c r="T27" s="7"/>
      <c r="U27" s="7"/>
      <c r="X27" s="17" t="s">
        <v>27</v>
      </c>
      <c r="Y27" s="17"/>
      <c r="Z27" s="17"/>
      <c r="AA27" s="17"/>
      <c r="AC27" s="7"/>
      <c r="AD27" s="7"/>
      <c r="AI27" s="54" t="s">
        <v>56</v>
      </c>
      <c r="AK27" s="17" t="s">
        <v>28</v>
      </c>
      <c r="AM27" s="7"/>
      <c r="AN27" s="7"/>
      <c r="AO27" s="7"/>
      <c r="AP27" s="7"/>
      <c r="BC27" s="17" t="s">
        <v>32</v>
      </c>
      <c r="BE27" s="7"/>
      <c r="BF27" s="7"/>
    </row>
    <row r="28" spans="1:66" x14ac:dyDescent="0.2">
      <c r="C28" s="238" t="s">
        <v>2</v>
      </c>
      <c r="D28" s="239"/>
      <c r="E28" s="240"/>
      <c r="F28" t="s">
        <v>5</v>
      </c>
      <c r="I28" s="74">
        <f>SUM(I30:I269)</f>
        <v>41683.188093749421</v>
      </c>
      <c r="J28" s="44" t="s">
        <v>50</v>
      </c>
      <c r="K28" s="45"/>
      <c r="L28" s="45"/>
      <c r="M28" s="46" t="s">
        <v>29</v>
      </c>
      <c r="O28" s="74">
        <f>SUM(O30:O269)</f>
        <v>31501.411353665892</v>
      </c>
      <c r="P28" s="44" t="s">
        <v>25</v>
      </c>
      <c r="Q28" s="46"/>
      <c r="R28" s="44" t="s">
        <v>49</v>
      </c>
      <c r="S28" s="45"/>
      <c r="T28" s="45"/>
      <c r="U28" s="45"/>
      <c r="V28" s="46" t="s">
        <v>29</v>
      </c>
      <c r="X28" s="74">
        <f>SUM(X30:X269)</f>
        <v>15752.74447326478</v>
      </c>
      <c r="Y28" s="44" t="s">
        <v>25</v>
      </c>
      <c r="Z28" s="45"/>
      <c r="AA28" s="75"/>
      <c r="AB28" s="46"/>
      <c r="AC28" s="44" t="s">
        <v>51</v>
      </c>
      <c r="AD28" s="45"/>
      <c r="AE28" s="45"/>
      <c r="AF28" s="45"/>
      <c r="AG28" s="46" t="s">
        <v>29</v>
      </c>
      <c r="AI28" s="54"/>
      <c r="AK28" s="74">
        <f>SUM(AK30:AK269)</f>
        <v>1871.392803737604</v>
      </c>
      <c r="AL28" s="44" t="s">
        <v>25</v>
      </c>
      <c r="AM28" s="45"/>
      <c r="AN28" s="45"/>
      <c r="AO28" s="45"/>
      <c r="AP28" s="45"/>
      <c r="AQ28" s="45"/>
      <c r="AR28" s="46"/>
      <c r="AS28" s="44" t="s">
        <v>51</v>
      </c>
      <c r="AT28" s="45"/>
      <c r="AU28" s="45"/>
      <c r="AV28" s="45"/>
      <c r="AW28" s="46" t="s">
        <v>29</v>
      </c>
      <c r="BC28" s="74">
        <f>SUM(BC30:BC269)</f>
        <v>1002.4389390254698</v>
      </c>
      <c r="BD28" s="44" t="s">
        <v>25</v>
      </c>
      <c r="BE28" s="45"/>
      <c r="BF28" s="45"/>
      <c r="BG28" s="45"/>
      <c r="BH28" s="45" t="s">
        <v>58</v>
      </c>
      <c r="BI28" s="46"/>
      <c r="BJ28" s="44" t="s">
        <v>51</v>
      </c>
      <c r="BK28" s="45"/>
      <c r="BL28" s="45"/>
      <c r="BM28" s="45"/>
      <c r="BN28" s="46" t="s">
        <v>29</v>
      </c>
    </row>
    <row r="29" spans="1:66" x14ac:dyDescent="0.2">
      <c r="A29" s="1" t="s">
        <v>0</v>
      </c>
      <c r="B29" s="2" t="s">
        <v>1</v>
      </c>
      <c r="C29" s="27" t="s">
        <v>4</v>
      </c>
      <c r="D29" s="34" t="s">
        <v>13</v>
      </c>
      <c r="E29" s="10" t="s">
        <v>14</v>
      </c>
      <c r="F29" t="s">
        <v>2</v>
      </c>
      <c r="I29" s="66" t="s">
        <v>24</v>
      </c>
      <c r="J29" s="47" t="s">
        <v>26</v>
      </c>
      <c r="K29" s="14" t="s">
        <v>27</v>
      </c>
      <c r="L29" s="14" t="s">
        <v>28</v>
      </c>
      <c r="M29" s="48" t="s">
        <v>30</v>
      </c>
      <c r="O29" s="66" t="s">
        <v>24</v>
      </c>
      <c r="P29" s="47" t="s">
        <v>36</v>
      </c>
      <c r="Q29" s="48" t="s">
        <v>52</v>
      </c>
      <c r="R29" s="47" t="s">
        <v>27</v>
      </c>
      <c r="S29" s="14" t="s">
        <v>28</v>
      </c>
      <c r="T29" s="14" t="s">
        <v>32</v>
      </c>
      <c r="U29" s="15" t="s">
        <v>98</v>
      </c>
      <c r="V29" s="48" t="s">
        <v>30</v>
      </c>
      <c r="X29" s="66" t="s">
        <v>24</v>
      </c>
      <c r="Y29" s="47" t="s">
        <v>36</v>
      </c>
      <c r="Z29" s="14" t="s">
        <v>35</v>
      </c>
      <c r="AA29" s="15" t="s">
        <v>58</v>
      </c>
      <c r="AB29" s="48" t="s">
        <v>52</v>
      </c>
      <c r="AC29" s="47" t="s">
        <v>28</v>
      </c>
      <c r="AD29" s="14" t="s">
        <v>32</v>
      </c>
      <c r="AE29" s="14" t="s">
        <v>48</v>
      </c>
      <c r="AF29" s="15" t="s">
        <v>98</v>
      </c>
      <c r="AG29" s="48" t="s">
        <v>30</v>
      </c>
      <c r="AI29" s="54" t="s">
        <v>24</v>
      </c>
      <c r="AK29" s="66" t="s">
        <v>24</v>
      </c>
      <c r="AL29" s="47" t="s">
        <v>36</v>
      </c>
      <c r="AM29" s="14" t="s">
        <v>35</v>
      </c>
      <c r="AN29" s="14" t="s">
        <v>27</v>
      </c>
      <c r="AO29" s="14" t="s">
        <v>28</v>
      </c>
      <c r="AP29" s="14" t="s">
        <v>32</v>
      </c>
      <c r="AQ29" s="14" t="s">
        <v>58</v>
      </c>
      <c r="AR29" s="48" t="s">
        <v>52</v>
      </c>
      <c r="AS29" s="47" t="s">
        <v>28</v>
      </c>
      <c r="AT29" s="14" t="s">
        <v>32</v>
      </c>
      <c r="AU29" s="14" t="s">
        <v>48</v>
      </c>
      <c r="AV29" s="15" t="s">
        <v>98</v>
      </c>
      <c r="AW29" s="48" t="s">
        <v>30</v>
      </c>
      <c r="BC29" s="66" t="s">
        <v>24</v>
      </c>
      <c r="BD29" s="47" t="s">
        <v>35</v>
      </c>
      <c r="BE29" s="14" t="s">
        <v>27</v>
      </c>
      <c r="BF29" s="14" t="s">
        <v>28</v>
      </c>
      <c r="BG29" s="14" t="s">
        <v>32</v>
      </c>
      <c r="BH29" s="14" t="s">
        <v>25</v>
      </c>
      <c r="BI29" s="48" t="s">
        <v>52</v>
      </c>
      <c r="BJ29" s="47" t="s">
        <v>28</v>
      </c>
      <c r="BK29" s="14" t="s">
        <v>32</v>
      </c>
      <c r="BL29" s="14" t="s">
        <v>48</v>
      </c>
      <c r="BM29" s="15" t="s">
        <v>98</v>
      </c>
      <c r="BN29" s="48" t="s">
        <v>30</v>
      </c>
    </row>
    <row r="30" spans="1:66" x14ac:dyDescent="0.2">
      <c r="A30" s="3">
        <v>1</v>
      </c>
      <c r="B30">
        <v>1</v>
      </c>
      <c r="C30" s="9">
        <f>$B$4/COUNT($B$30:$B$269)</f>
        <v>4.166666666666667</v>
      </c>
      <c r="D30" s="9">
        <f>($B$4/20)*VLOOKUP(B30,$I$5:$J$16,2)</f>
        <v>8.6</v>
      </c>
      <c r="E30" s="9">
        <f>20*VLOOKUP(A30,$K$5:$L$24,2)*D30</f>
        <v>11.880422734690077</v>
      </c>
      <c r="F30" s="9">
        <f>IF($B$5=1,C30,IF($B$5=2,D30,E30))</f>
        <v>4.166666666666667</v>
      </c>
      <c r="I30" s="67">
        <f>$B$10</f>
        <v>500</v>
      </c>
      <c r="J30" s="85">
        <f>P30</f>
        <v>2000</v>
      </c>
      <c r="K30" s="89">
        <f>Y30</f>
        <v>1600</v>
      </c>
      <c r="L30" s="80">
        <f>AL30</f>
        <v>75.000000000000014</v>
      </c>
      <c r="M30" s="86">
        <f>SUM(J30:L30)</f>
        <v>3675</v>
      </c>
      <c r="O30" s="67">
        <f>B16</f>
        <v>500</v>
      </c>
      <c r="P30" s="76">
        <f>I30*O30*$B$14</f>
        <v>2000</v>
      </c>
      <c r="Q30" s="83">
        <f t="shared" ref="Q30:Q93" si="0">P30/$B$17</f>
        <v>666.66666666666663</v>
      </c>
      <c r="R30" s="85">
        <f>Z30</f>
        <v>400</v>
      </c>
      <c r="S30" s="80">
        <f>AM30</f>
        <v>224.99999999999997</v>
      </c>
      <c r="T30" s="80">
        <f>BD30</f>
        <v>10.000000000000002</v>
      </c>
      <c r="U30" s="89">
        <f t="shared" ref="U30:U38" si="1">$B$18*O30</f>
        <v>50</v>
      </c>
      <c r="V30" s="70">
        <f>MAX(U30,SUM(R30:T30))</f>
        <v>635</v>
      </c>
      <c r="X30" s="67">
        <f>Y13</f>
        <v>200</v>
      </c>
      <c r="Y30" s="76">
        <f t="shared" ref="Y30:Y93" si="2">X30*I30*$Y$11*$AJ$4</f>
        <v>1600</v>
      </c>
      <c r="Z30" s="77">
        <f t="shared" ref="Z30:Z93" si="3">X30*O30*$Y$11*$AJ$5</f>
        <v>400</v>
      </c>
      <c r="AA30" s="77">
        <f>SUM(Y30:Z30)</f>
        <v>2000</v>
      </c>
      <c r="AB30" s="70">
        <f>Y30/$AO$4+Z30/$AO$5</f>
        <v>150</v>
      </c>
      <c r="AC30" s="72">
        <f>AN30</f>
        <v>30.000000000000004</v>
      </c>
      <c r="AD30" s="80">
        <f>BE30</f>
        <v>16.000000000000004</v>
      </c>
      <c r="AE30" s="89">
        <f>Fishery!X36</f>
        <v>25.576017955725007</v>
      </c>
      <c r="AF30" s="89">
        <f>$Y$14*X30</f>
        <v>2</v>
      </c>
      <c r="AG30" s="70">
        <f>MAX(AF30,SUM(AC30:AE30))</f>
        <v>71.576017955725007</v>
      </c>
      <c r="AI30" s="56">
        <f t="shared" ref="AI30:AI93" si="4">X30+AK30+BC30</f>
        <v>260</v>
      </c>
      <c r="AK30" s="67">
        <f>AL13</f>
        <v>50</v>
      </c>
      <c r="AL30" s="57">
        <f t="shared" ref="AL30:AL93" si="5">AK30*$AL$11*$AK$4*I30</f>
        <v>75.000000000000014</v>
      </c>
      <c r="AM30" s="58">
        <f t="shared" ref="AM30:AM93" si="6">AK30*$AL$11*$AK$5*O30</f>
        <v>224.99999999999997</v>
      </c>
      <c r="AN30" s="58">
        <f t="shared" ref="AN30:AN93" si="7">AK30*$AL$11*$AK$6*X30</f>
        <v>30.000000000000004</v>
      </c>
      <c r="AO30" s="20">
        <f t="shared" ref="AO30:AO93" si="8">AK30*$AL$11*$AK$6*AK30</f>
        <v>7.5000000000000009</v>
      </c>
      <c r="AP30" s="20">
        <f t="shared" ref="AP30:AP93" si="9">AK30*$AL$11*$AK$6*BC30</f>
        <v>1.5000000000000002</v>
      </c>
      <c r="AQ30" s="58">
        <f>SUM(AL30:AP30)</f>
        <v>339</v>
      </c>
      <c r="AR30" s="59">
        <f t="shared" ref="AR30:AR93" si="10">AL30/$AO$4+AM30/$AO$5+SUM(AN30:AP30)/$AO$6</f>
        <v>42.5625</v>
      </c>
      <c r="AS30" s="64">
        <f>AO30</f>
        <v>7.5000000000000009</v>
      </c>
      <c r="AT30" s="58">
        <f>BF30</f>
        <v>4.0000000000000009</v>
      </c>
      <c r="AU30" s="89">
        <f>Fishery!Y36</f>
        <v>8.3388604794634187</v>
      </c>
      <c r="AV30" s="80">
        <f>$AL$14*AK30</f>
        <v>0.5</v>
      </c>
      <c r="AW30" s="70">
        <f>MAX(AV30,SUM(AS30:AU30))</f>
        <v>19.83886047946342</v>
      </c>
      <c r="BC30" s="67">
        <f>BD13</f>
        <v>10</v>
      </c>
      <c r="BD30" s="57">
        <f t="shared" ref="BD30:BD93" si="11">BC30*$BD$11*$AL$5*O30</f>
        <v>10.000000000000002</v>
      </c>
      <c r="BE30" s="58">
        <f t="shared" ref="BE30:BE93" si="12">BC30*$BD$11*$AL$6*X30</f>
        <v>16.000000000000004</v>
      </c>
      <c r="BF30" s="58">
        <f t="shared" ref="BF30:BF93" si="13">BC30*$BD$11*$AL$6*AK30</f>
        <v>4.0000000000000009</v>
      </c>
      <c r="BG30" s="58">
        <f t="shared" ref="BG30:BG93" si="14">BC30*$BD$11*$AL$6*BC30</f>
        <v>0.80000000000000016</v>
      </c>
      <c r="BH30" s="58">
        <f>SUM(BD30:BG30)</f>
        <v>30.800000000000008</v>
      </c>
      <c r="BI30" s="70">
        <f t="shared" ref="BI30:BI93" si="15">BD30/$AO$5+SUM(BE30:BG30)/$AO$6</f>
        <v>6.4500000000000011</v>
      </c>
      <c r="BJ30" s="72">
        <f>AP30</f>
        <v>1.5000000000000002</v>
      </c>
      <c r="BK30" s="58">
        <f>BG30</f>
        <v>0.80000000000000016</v>
      </c>
      <c r="BL30" s="80">
        <f>Fishery!Z36</f>
        <v>1.0717191450305374</v>
      </c>
      <c r="BM30" s="80">
        <f>$BD$14*BC30</f>
        <v>0.05</v>
      </c>
      <c r="BN30" s="70">
        <f>MAX(BM30,SUM(BJ30:BL30))</f>
        <v>3.3717191450305375</v>
      </c>
    </row>
    <row r="31" spans="1:66" x14ac:dyDescent="0.2">
      <c r="A31" s="3">
        <v>1</v>
      </c>
      <c r="B31">
        <v>2</v>
      </c>
      <c r="C31" s="9">
        <f t="shared" ref="C31:C94" si="16">$B$4/COUNT($B$30:$B$269)</f>
        <v>4.166666666666667</v>
      </c>
      <c r="D31" s="9">
        <f t="shared" ref="D31:D41" si="17">($B$4/20)*VLOOKUP(B31,$I$5:$J$16,2)</f>
        <v>6.990000000000002</v>
      </c>
      <c r="E31" s="9">
        <f t="shared" ref="E31:E41" si="18">20*VLOOKUP(A31,$K$5:$L$24,2)*D31</f>
        <v>9.656297083195776</v>
      </c>
      <c r="F31" s="9">
        <f t="shared" ref="F31:F94" si="19">IF($B$5=1,C31,IF($B$5=2,D31,E31))</f>
        <v>4.166666666666667</v>
      </c>
      <c r="I31" s="68">
        <f>MAX(0.001,(I30+I30*($B$8*F30)*(1-I30/$B$9)-M30))+M30*$B$11</f>
        <v>367.50099999999998</v>
      </c>
      <c r="J31" s="85">
        <f t="shared" ref="J31:J94" si="20">P31</f>
        <v>583.10158666666644</v>
      </c>
      <c r="K31" s="89">
        <f t="shared" ref="K31:K94" si="21">Y31</f>
        <v>1049.1358692040499</v>
      </c>
      <c r="L31" s="80">
        <f t="shared" ref="L31:L94" si="22">AL31</f>
        <v>56.715388773560143</v>
      </c>
      <c r="M31" s="86">
        <f t="shared" ref="M31:M94" si="23">SUM(J31:L31)</f>
        <v>1688.9528446442764</v>
      </c>
      <c r="O31" s="68">
        <f t="shared" ref="O31:O94" si="24">MAX(0.001,(O30+Q30*(1-O30/$B$15)-V30))</f>
        <v>198.33333333333326</v>
      </c>
      <c r="P31" s="76">
        <f t="shared" ref="P31:P94" si="25">I31*O31*$B$14</f>
        <v>583.10158666666644</v>
      </c>
      <c r="Q31" s="83">
        <f t="shared" si="0"/>
        <v>194.36719555555547</v>
      </c>
      <c r="R31" s="85">
        <f t="shared" ref="R31:R94" si="26">Z31</f>
        <v>141.54969242179143</v>
      </c>
      <c r="S31" s="80">
        <f t="shared" ref="S31:S94" si="27">AM31</f>
        <v>91.824665294157754</v>
      </c>
      <c r="T31" s="80">
        <f t="shared" ref="T31:T94" si="28">BD31</f>
        <v>4.3348847391378857</v>
      </c>
      <c r="U31" s="89">
        <f t="shared" si="1"/>
        <v>19.833333333333329</v>
      </c>
      <c r="V31" s="70">
        <f t="shared" ref="V31:V38" si="29">MAX(U31,SUM(R31:T31))</f>
        <v>237.70924245508709</v>
      </c>
      <c r="X31" s="68">
        <f t="shared" ref="X31:X94" si="30">MAX(0.001,(X30+AB30*(1-X30/$Y$12)-AG30))</f>
        <v>178.42398204427499</v>
      </c>
      <c r="Y31" s="76">
        <f t="shared" si="2"/>
        <v>1049.1358692040499</v>
      </c>
      <c r="Z31" s="77">
        <f t="shared" si="3"/>
        <v>141.54969242179143</v>
      </c>
      <c r="AA31" s="77">
        <f t="shared" ref="AA31:AA94" si="31">SUM(Y31:Z31)</f>
        <v>1190.6855616258413</v>
      </c>
      <c r="AB31" s="70">
        <f t="shared" ref="AB31:AB94" si="32">Y31/$AO$4+Z31/$AO$5</f>
        <v>83.264703377977042</v>
      </c>
      <c r="AC31" s="72">
        <f t="shared" ref="AC31:AC94" si="33">AN31</f>
        <v>27.535667952380457</v>
      </c>
      <c r="AD31" s="80">
        <f t="shared" ref="AD31:AD94" si="34">BE31</f>
        <v>15.598939096334925</v>
      </c>
      <c r="AE31" s="89">
        <f>Fishery!X37</f>
        <v>22.816874842481667</v>
      </c>
      <c r="AF31" s="89">
        <f t="shared" ref="AF31:AF36" si="35">$Y$14*X31</f>
        <v>1.7842398204427499</v>
      </c>
      <c r="AG31" s="70">
        <f t="shared" ref="AG31:AG36" si="36">MAX(AF31,SUM(AC31:AE31))</f>
        <v>65.951481891197048</v>
      </c>
      <c r="AI31" s="56">
        <f t="shared" si="4"/>
        <v>240.79465241978104</v>
      </c>
      <c r="AK31" s="68">
        <f>MAX(0.001,AK30+AR30*(1-AK30/$AL$12)-AW30)</f>
        <v>51.44238952053658</v>
      </c>
      <c r="AL31" s="57">
        <f t="shared" si="5"/>
        <v>56.715388773560143</v>
      </c>
      <c r="AM31" s="58">
        <f t="shared" si="6"/>
        <v>91.824665294157754</v>
      </c>
      <c r="AN31" s="58">
        <f t="shared" si="7"/>
        <v>27.535667952380457</v>
      </c>
      <c r="AO31" s="20">
        <f t="shared" si="8"/>
        <v>7.9389583187478356</v>
      </c>
      <c r="AP31" s="20">
        <f t="shared" si="9"/>
        <v>1.6865306415934851</v>
      </c>
      <c r="AQ31" s="58">
        <f>SUM(AL31:AP31)</f>
        <v>185.7012109804397</v>
      </c>
      <c r="AR31" s="59">
        <f t="shared" si="10"/>
        <v>24.313084188297672</v>
      </c>
      <c r="AS31" s="64">
        <f>AO31</f>
        <v>7.9389583187478356</v>
      </c>
      <c r="AT31" s="58">
        <f>BF31</f>
        <v>4.4974150442492933</v>
      </c>
      <c r="AU31" s="89">
        <f>Fishery!Y37</f>
        <v>8.5794181788393118</v>
      </c>
      <c r="AV31" s="80">
        <f>$AL$14*AK31</f>
        <v>0.5144238952053658</v>
      </c>
      <c r="AW31" s="70">
        <f>MAX(AV31,SUM(AS31:AU31))</f>
        <v>21.015791541836442</v>
      </c>
      <c r="BC31" s="68">
        <f>MAX(0.001,BC30+BI30*(1-BC30/$BD$12)-BN30)</f>
        <v>10.928280854969463</v>
      </c>
      <c r="BD31" s="57">
        <f t="shared" si="11"/>
        <v>4.3348847391378857</v>
      </c>
      <c r="BE31" s="58">
        <f t="shared" si="12"/>
        <v>15.598939096334925</v>
      </c>
      <c r="BF31" s="58">
        <f t="shared" si="13"/>
        <v>4.4974150442492933</v>
      </c>
      <c r="BG31" s="58">
        <f t="shared" si="14"/>
        <v>0.95541857956073684</v>
      </c>
      <c r="BH31" s="58">
        <f t="shared" ref="BH31:BH94" si="37">SUM(BD31:BG31)</f>
        <v>25.386657459282841</v>
      </c>
      <c r="BI31" s="70">
        <f t="shared" si="15"/>
        <v>5.8048037724284738</v>
      </c>
      <c r="BJ31" s="72">
        <f t="shared" ref="BJ31:BJ94" si="38">AP31</f>
        <v>1.6865306415934851</v>
      </c>
      <c r="BK31" s="58">
        <f>BG31</f>
        <v>0.95541857956073684</v>
      </c>
      <c r="BL31" s="80">
        <f>Fishery!Z37</f>
        <v>1.1712047814541464</v>
      </c>
      <c r="BM31" s="80">
        <f t="shared" ref="BM31:BM94" si="39">$BD$14*BC31</f>
        <v>5.4641404274847316E-2</v>
      </c>
      <c r="BN31" s="70">
        <f t="shared" ref="BN31:BN94" si="40">MAX(BM31,SUM(BJ31:BL31))</f>
        <v>3.8131540026083686</v>
      </c>
    </row>
    <row r="32" spans="1:66" x14ac:dyDescent="0.2">
      <c r="A32" s="3">
        <v>1</v>
      </c>
      <c r="B32">
        <v>3</v>
      </c>
      <c r="C32" s="9">
        <f t="shared" si="16"/>
        <v>4.166666666666667</v>
      </c>
      <c r="D32" s="9">
        <f t="shared" si="17"/>
        <v>4.875</v>
      </c>
      <c r="E32" s="9">
        <f t="shared" si="18"/>
        <v>6.734541957164434</v>
      </c>
      <c r="F32" s="9">
        <f t="shared" si="19"/>
        <v>4.166666666666667</v>
      </c>
      <c r="I32" s="68">
        <f>MAX(0.001,(I31+I31*($B$8*F31)*(1-I31/$B$9)-M31))+M31*$B$11</f>
        <v>168.89628446442765</v>
      </c>
      <c r="J32" s="85">
        <f t="shared" si="20"/>
        <v>157.33268907782903</v>
      </c>
      <c r="K32" s="89">
        <f t="shared" si="21"/>
        <v>395.12489567857307</v>
      </c>
      <c r="L32" s="80">
        <f t="shared" si="22"/>
        <v>21.398712018332741</v>
      </c>
      <c r="M32" s="86">
        <f t="shared" si="23"/>
        <v>573.8562967747348</v>
      </c>
      <c r="O32" s="68">
        <f t="shared" si="24"/>
        <v>116.44179264861648</v>
      </c>
      <c r="P32" s="76">
        <f t="shared" si="25"/>
        <v>157.33268907782903</v>
      </c>
      <c r="Q32" s="83">
        <f t="shared" si="0"/>
        <v>52.444229692609674</v>
      </c>
      <c r="R32" s="85">
        <f t="shared" si="26"/>
        <v>68.102521199335342</v>
      </c>
      <c r="S32" s="80">
        <f t="shared" si="27"/>
        <v>44.258600401199821</v>
      </c>
      <c r="T32" s="80">
        <f t="shared" si="28"/>
        <v>2.5163955790892594</v>
      </c>
      <c r="U32" s="89">
        <f t="shared" si="1"/>
        <v>11.644179264861648</v>
      </c>
      <c r="V32" s="70">
        <f t="shared" si="29"/>
        <v>114.87751717962443</v>
      </c>
      <c r="X32" s="68">
        <f t="shared" si="30"/>
        <v>146.21580372960813</v>
      </c>
      <c r="Y32" s="76">
        <f t="shared" si="2"/>
        <v>395.12489567857307</v>
      </c>
      <c r="Z32" s="77">
        <f t="shared" si="3"/>
        <v>68.102521199335342</v>
      </c>
      <c r="AA32" s="77">
        <f t="shared" si="31"/>
        <v>463.22741687790841</v>
      </c>
      <c r="AB32" s="70">
        <f t="shared" si="32"/>
        <v>33.208121129827731</v>
      </c>
      <c r="AC32" s="72">
        <f t="shared" si="33"/>
        <v>18.525155165257232</v>
      </c>
      <c r="AD32" s="80">
        <f t="shared" si="34"/>
        <v>12.639338290109722</v>
      </c>
      <c r="AE32" s="89">
        <f>Fishery!X38</f>
        <v>18.698090107996105</v>
      </c>
      <c r="AF32" s="89">
        <f t="shared" si="35"/>
        <v>1.4621580372960812</v>
      </c>
      <c r="AG32" s="70">
        <f t="shared" si="36"/>
        <v>49.86258356336306</v>
      </c>
      <c r="AI32" s="56">
        <f t="shared" si="4"/>
        <v>199.25363418435927</v>
      </c>
      <c r="AK32" s="68">
        <f t="shared" ref="AK32:AK95" si="41">MAX(0.001,AK31+AR31*(1-AK31/$AL$12)-AW31)</f>
        <v>42.232450694397734</v>
      </c>
      <c r="AL32" s="57">
        <f t="shared" si="5"/>
        <v>21.398712018332741</v>
      </c>
      <c r="AM32" s="58">
        <f t="shared" si="6"/>
        <v>44.258600401199821</v>
      </c>
      <c r="AN32" s="58">
        <f t="shared" si="7"/>
        <v>18.525155165257232</v>
      </c>
      <c r="AO32" s="20">
        <f t="shared" si="8"/>
        <v>5.3507396749642062</v>
      </c>
      <c r="AP32" s="20">
        <f t="shared" si="9"/>
        <v>1.3690130038901063</v>
      </c>
      <c r="AQ32" s="58">
        <f>SUM(AL32:AP32)</f>
        <v>90.902220263644097</v>
      </c>
      <c r="AR32" s="59">
        <f t="shared" si="10"/>
        <v>13.18097151232366</v>
      </c>
      <c r="AS32" s="64">
        <f>AO32</f>
        <v>5.3507396749642062</v>
      </c>
      <c r="AT32" s="58">
        <f>BF32</f>
        <v>3.6507013437069507</v>
      </c>
      <c r="AU32" s="89">
        <f>Fishery!Y38</f>
        <v>7.043410280928013</v>
      </c>
      <c r="AV32" s="80">
        <f>$AL$14*AK32</f>
        <v>0.42232450694397733</v>
      </c>
      <c r="AW32" s="70">
        <f>MAX(AV32,SUM(AS32:AU32))</f>
        <v>16.04485129959917</v>
      </c>
      <c r="BC32" s="68">
        <f t="shared" ref="BC32:BC95" si="42">MAX(0.001,BC31+BI31*(1-BC31/$BD$12)-BN31)</f>
        <v>10.805379760353414</v>
      </c>
      <c r="BD32" s="57">
        <f t="shared" si="11"/>
        <v>2.5163955790892594</v>
      </c>
      <c r="BE32" s="58">
        <f t="shared" si="12"/>
        <v>12.639338290109722</v>
      </c>
      <c r="BF32" s="58">
        <f t="shared" si="13"/>
        <v>3.6507013437069507</v>
      </c>
      <c r="BG32" s="58">
        <f t="shared" si="14"/>
        <v>0.93404985412364183</v>
      </c>
      <c r="BH32" s="58">
        <f t="shared" si="37"/>
        <v>19.740485067029574</v>
      </c>
      <c r="BI32" s="70">
        <f t="shared" si="15"/>
        <v>4.6205718193712357</v>
      </c>
      <c r="BJ32" s="72">
        <f t="shared" si="38"/>
        <v>1.3690130038901063</v>
      </c>
      <c r="BK32" s="58">
        <f>BG32</f>
        <v>0.93404985412364183</v>
      </c>
      <c r="BL32" s="80">
        <f>Fishery!Z38</f>
        <v>1.1580332358496235</v>
      </c>
      <c r="BM32" s="80">
        <f t="shared" si="39"/>
        <v>5.4026898801767073E-2</v>
      </c>
      <c r="BN32" s="70">
        <f t="shared" si="40"/>
        <v>3.4610960938633717</v>
      </c>
    </row>
    <row r="33" spans="1:66" x14ac:dyDescent="0.2">
      <c r="A33" s="3">
        <v>1</v>
      </c>
      <c r="B33">
        <v>4</v>
      </c>
      <c r="C33" s="9">
        <f t="shared" si="16"/>
        <v>4.166666666666667</v>
      </c>
      <c r="D33" s="9">
        <f t="shared" si="17"/>
        <v>3.25</v>
      </c>
      <c r="E33" s="9">
        <f t="shared" si="18"/>
        <v>4.4896946381096221</v>
      </c>
      <c r="F33" s="9">
        <f t="shared" si="19"/>
        <v>4.166666666666667</v>
      </c>
      <c r="I33" s="68">
        <f t="shared" ref="I33:I96" si="43">MAX(0.001,(I32+I32*($B$8*F32)*(1-I32/$B$9)-M32))+M32*$B$11</f>
        <v>57.386629677473479</v>
      </c>
      <c r="J33" s="85">
        <f t="shared" si="20"/>
        <v>21.991385174676672</v>
      </c>
      <c r="K33" s="89">
        <f t="shared" si="21"/>
        <v>104.10041827066023</v>
      </c>
      <c r="L33" s="80">
        <f t="shared" si="22"/>
        <v>5.8193354181479489</v>
      </c>
      <c r="M33" s="86">
        <f t="shared" si="23"/>
        <v>131.91113886348484</v>
      </c>
      <c r="O33" s="68">
        <f t="shared" si="24"/>
        <v>47.901805042118454</v>
      </c>
      <c r="P33" s="76">
        <f t="shared" si="25"/>
        <v>21.991385174676672</v>
      </c>
      <c r="Q33" s="83">
        <f t="shared" si="0"/>
        <v>7.3304617248922241</v>
      </c>
      <c r="R33" s="85">
        <f t="shared" si="26"/>
        <v>21.723692299190681</v>
      </c>
      <c r="S33" s="80">
        <f t="shared" si="27"/>
        <v>14.572558394254729</v>
      </c>
      <c r="T33" s="80">
        <f t="shared" si="28"/>
        <v>0.98683668224475973</v>
      </c>
      <c r="U33" s="89">
        <f t="shared" si="1"/>
        <v>4.7901805042118459</v>
      </c>
      <c r="V33" s="70">
        <f t="shared" si="29"/>
        <v>37.283087375690165</v>
      </c>
      <c r="X33" s="68">
        <f t="shared" si="30"/>
        <v>113.37616755824631</v>
      </c>
      <c r="Y33" s="76">
        <f t="shared" si="2"/>
        <v>104.10041827066023</v>
      </c>
      <c r="Z33" s="77">
        <f t="shared" si="3"/>
        <v>21.723692299190681</v>
      </c>
      <c r="AA33" s="77">
        <f t="shared" si="31"/>
        <v>125.82411056985092</v>
      </c>
      <c r="AB33" s="70">
        <f t="shared" si="32"/>
        <v>9.2217376793150994</v>
      </c>
      <c r="AC33" s="72">
        <f t="shared" si="33"/>
        <v>11.49699766572224</v>
      </c>
      <c r="AD33" s="80">
        <f t="shared" si="34"/>
        <v>9.3427595006434601</v>
      </c>
      <c r="AE33" s="89">
        <f>Fishery!X39</f>
        <v>14.498554486104972</v>
      </c>
      <c r="AF33" s="89">
        <f t="shared" si="35"/>
        <v>1.1337616755824631</v>
      </c>
      <c r="AG33" s="70">
        <f t="shared" si="36"/>
        <v>35.338311652470672</v>
      </c>
      <c r="AI33" s="56">
        <f t="shared" si="4"/>
        <v>157.47871221563531</v>
      </c>
      <c r="AK33" s="68">
        <f t="shared" si="41"/>
        <v>33.801923612137529</v>
      </c>
      <c r="AL33" s="57">
        <f t="shared" si="5"/>
        <v>5.8193354181479489</v>
      </c>
      <c r="AM33" s="58">
        <f t="shared" si="6"/>
        <v>14.572558394254729</v>
      </c>
      <c r="AN33" s="58">
        <f t="shared" si="7"/>
        <v>11.49699766572224</v>
      </c>
      <c r="AO33" s="20">
        <f t="shared" si="8"/>
        <v>3.4277101196423416</v>
      </c>
      <c r="AP33" s="20">
        <f t="shared" si="9"/>
        <v>1.0445424171875024</v>
      </c>
      <c r="AQ33" s="58">
        <f t="shared" ref="AQ33:AQ96" si="44">SUM(AL33:AP33)</f>
        <v>36.36114401495476</v>
      </c>
      <c r="AR33" s="59">
        <f t="shared" si="10"/>
        <v>6.1775908135541089</v>
      </c>
      <c r="AS33" s="64">
        <f t="shared" ref="AS33:AS96" si="45">AO33</f>
        <v>3.4277101196423416</v>
      </c>
      <c r="AT33" s="58">
        <f t="shared" ref="AT33:AT96" si="46">BF33</f>
        <v>2.7854464458333399</v>
      </c>
      <c r="AU33" s="89">
        <f>Fishery!Y39</f>
        <v>5.6373904987819001</v>
      </c>
      <c r="AV33" s="80">
        <f>$AL$14*AK33</f>
        <v>0.3380192361213753</v>
      </c>
      <c r="AW33" s="70">
        <f>MAX(AV33,SUM(AS33:AU33))</f>
        <v>11.850547064257583</v>
      </c>
      <c r="BC33" s="68">
        <f t="shared" si="42"/>
        <v>10.300621045251502</v>
      </c>
      <c r="BD33" s="57">
        <f t="shared" si="11"/>
        <v>0.98683668224475973</v>
      </c>
      <c r="BE33" s="58">
        <f t="shared" si="12"/>
        <v>9.3427595006434601</v>
      </c>
      <c r="BF33" s="58">
        <f t="shared" si="13"/>
        <v>2.7854464458333399</v>
      </c>
      <c r="BG33" s="58">
        <f t="shared" si="14"/>
        <v>0.84882235134302508</v>
      </c>
      <c r="BH33" s="58">
        <f t="shared" si="37"/>
        <v>13.963864980064585</v>
      </c>
      <c r="BI33" s="70">
        <f t="shared" si="15"/>
        <v>3.3676116597355512</v>
      </c>
      <c r="BJ33" s="72">
        <f t="shared" si="38"/>
        <v>1.0445424171875024</v>
      </c>
      <c r="BK33" s="58">
        <f t="shared" ref="BK33:BK88" si="47">BG33</f>
        <v>0.84882235134302508</v>
      </c>
      <c r="BL33" s="80">
        <f>Fishery!Z39</f>
        <v>1.10393727799005</v>
      </c>
      <c r="BM33" s="80">
        <f t="shared" si="39"/>
        <v>5.1503105226257506E-2</v>
      </c>
      <c r="BN33" s="70">
        <f t="shared" si="40"/>
        <v>2.9973020465205775</v>
      </c>
    </row>
    <row r="34" spans="1:66" x14ac:dyDescent="0.2">
      <c r="A34" s="3">
        <v>1</v>
      </c>
      <c r="B34">
        <v>5</v>
      </c>
      <c r="C34" s="9">
        <f t="shared" si="16"/>
        <v>4.166666666666667</v>
      </c>
      <c r="D34" s="9">
        <f t="shared" si="17"/>
        <v>2.1150000000000029</v>
      </c>
      <c r="E34" s="9">
        <f t="shared" si="18"/>
        <v>2.9217551260313428</v>
      </c>
      <c r="F34" s="9">
        <f t="shared" si="19"/>
        <v>4.166666666666667</v>
      </c>
      <c r="I34" s="68">
        <f t="shared" si="43"/>
        <v>73.900115729672137</v>
      </c>
      <c r="J34" s="85">
        <f t="shared" si="20"/>
        <v>10.403975792686493</v>
      </c>
      <c r="K34" s="89">
        <f t="shared" si="21"/>
        <v>99.055134955799119</v>
      </c>
      <c r="L34" s="80">
        <f t="shared" si="22"/>
        <v>5.7732594632892633</v>
      </c>
      <c r="M34" s="86">
        <f t="shared" si="23"/>
        <v>115.23237021177488</v>
      </c>
      <c r="O34" s="68">
        <f t="shared" si="24"/>
        <v>17.598037042906014</v>
      </c>
      <c r="P34" s="76">
        <f t="shared" si="25"/>
        <v>10.403975792686493</v>
      </c>
      <c r="Q34" s="83">
        <f t="shared" si="0"/>
        <v>3.4679919308954976</v>
      </c>
      <c r="R34" s="85">
        <f t="shared" si="26"/>
        <v>5.8970676738138472</v>
      </c>
      <c r="S34" s="80">
        <f t="shared" si="27"/>
        <v>4.1244062836756363</v>
      </c>
      <c r="T34" s="80">
        <f t="shared" si="28"/>
        <v>0.33487824208749739</v>
      </c>
      <c r="U34" s="89">
        <f t="shared" si="1"/>
        <v>1.7598037042906016</v>
      </c>
      <c r="V34" s="70">
        <f t="shared" si="29"/>
        <v>10.356352199576982</v>
      </c>
      <c r="X34" s="68">
        <f t="shared" si="30"/>
        <v>83.774509330729984</v>
      </c>
      <c r="Y34" s="76">
        <f t="shared" si="2"/>
        <v>99.055134955799119</v>
      </c>
      <c r="Z34" s="77">
        <f t="shared" si="3"/>
        <v>5.8970676738138472</v>
      </c>
      <c r="AA34" s="77">
        <f t="shared" si="31"/>
        <v>104.95220262961297</v>
      </c>
      <c r="AB34" s="70">
        <f t="shared" si="32"/>
        <v>6.9280793939641754</v>
      </c>
      <c r="AC34" s="72">
        <f t="shared" si="33"/>
        <v>6.5446714663514012</v>
      </c>
      <c r="AD34" s="80">
        <f t="shared" si="34"/>
        <v>6.376679478061793</v>
      </c>
      <c r="AE34" s="89">
        <f>Fishery!X40</f>
        <v>10.713091774374011</v>
      </c>
      <c r="AF34" s="89">
        <f t="shared" si="35"/>
        <v>0.83774509330729985</v>
      </c>
      <c r="AG34" s="70">
        <f t="shared" si="36"/>
        <v>23.634442718787206</v>
      </c>
      <c r="AI34" s="56">
        <f t="shared" si="4"/>
        <v>119.32997977161232</v>
      </c>
      <c r="AK34" s="68">
        <f t="shared" si="41"/>
        <v>26.040822833566068</v>
      </c>
      <c r="AL34" s="57">
        <f t="shared" si="5"/>
        <v>5.7732594632892633</v>
      </c>
      <c r="AM34" s="58">
        <f t="shared" si="6"/>
        <v>4.1244062836756363</v>
      </c>
      <c r="AN34" s="58">
        <f t="shared" si="7"/>
        <v>6.5446714663514012</v>
      </c>
      <c r="AO34" s="20">
        <f t="shared" si="8"/>
        <v>2.0343733615475279</v>
      </c>
      <c r="AP34" s="20">
        <f t="shared" si="9"/>
        <v>0.74330775799780835</v>
      </c>
      <c r="AQ34" s="58">
        <f t="shared" si="44"/>
        <v>19.220018332861635</v>
      </c>
      <c r="AR34" s="59">
        <f t="shared" si="10"/>
        <v>3.206967648389218</v>
      </c>
      <c r="AS34" s="64">
        <f t="shared" si="45"/>
        <v>2.0343733615475279</v>
      </c>
      <c r="AT34" s="58">
        <f t="shared" si="46"/>
        <v>1.9821540213274891</v>
      </c>
      <c r="AU34" s="89">
        <f>Fishery!Y40</f>
        <v>4.3430157675906536</v>
      </c>
      <c r="AV34" s="80">
        <f>$AL$14*AK34</f>
        <v>0.26040822833566069</v>
      </c>
      <c r="AW34" s="70">
        <f>MAX(AV34,SUM(AS34:AU34))</f>
        <v>8.3595431504656705</v>
      </c>
      <c r="BC34" s="68">
        <f t="shared" si="42"/>
        <v>9.5146476073162631</v>
      </c>
      <c r="BD34" s="57">
        <f t="shared" si="11"/>
        <v>0.33487824208749739</v>
      </c>
      <c r="BE34" s="58">
        <f t="shared" si="12"/>
        <v>6.376679478061793</v>
      </c>
      <c r="BF34" s="58">
        <f t="shared" si="13"/>
        <v>1.9821540213274891</v>
      </c>
      <c r="BG34" s="58">
        <f t="shared" si="14"/>
        <v>0.72422815273127283</v>
      </c>
      <c r="BH34" s="58">
        <f t="shared" si="37"/>
        <v>9.4179398942080521</v>
      </c>
      <c r="BI34" s="70">
        <f t="shared" si="15"/>
        <v>2.3126251932910762</v>
      </c>
      <c r="BJ34" s="72">
        <f t="shared" si="38"/>
        <v>0.74330775799780835</v>
      </c>
      <c r="BK34" s="58">
        <f t="shared" si="47"/>
        <v>0.72422815273127283</v>
      </c>
      <c r="BL34" s="80">
        <f>Fishery!Z40</f>
        <v>1.0197029998979834</v>
      </c>
      <c r="BM34" s="80">
        <f t="shared" si="39"/>
        <v>4.7573238036581318E-2</v>
      </c>
      <c r="BN34" s="70">
        <f t="shared" si="40"/>
        <v>2.4872389106270649</v>
      </c>
    </row>
    <row r="35" spans="1:66" x14ac:dyDescent="0.2">
      <c r="A35" s="3">
        <v>1</v>
      </c>
      <c r="B35">
        <v>6</v>
      </c>
      <c r="C35" s="9">
        <f t="shared" si="16"/>
        <v>4.166666666666667</v>
      </c>
      <c r="D35" s="9">
        <f t="shared" si="17"/>
        <v>1.470000000000002</v>
      </c>
      <c r="E35" s="9">
        <f t="shared" si="18"/>
        <v>2.0307234209295859</v>
      </c>
      <c r="F35" s="9">
        <f t="shared" si="19"/>
        <v>4.166666666666667</v>
      </c>
      <c r="I35" s="68">
        <f t="shared" si="43"/>
        <v>141.28820410110777</v>
      </c>
      <c r="J35" s="85">
        <f t="shared" si="20"/>
        <v>12.03622559971884</v>
      </c>
      <c r="K35" s="89">
        <f t="shared" si="21"/>
        <v>147.24150389991499</v>
      </c>
      <c r="L35" s="80">
        <f t="shared" si="22"/>
        <v>8.4998107181481615</v>
      </c>
      <c r="M35" s="86">
        <f t="shared" si="23"/>
        <v>167.77754021778199</v>
      </c>
      <c r="O35" s="68">
        <f t="shared" si="24"/>
        <v>10.648646923760133</v>
      </c>
      <c r="P35" s="76">
        <f t="shared" si="25"/>
        <v>12.03622559971884</v>
      </c>
      <c r="Q35" s="83">
        <f t="shared" si="0"/>
        <v>4.0120751999062803</v>
      </c>
      <c r="R35" s="85">
        <f t="shared" si="26"/>
        <v>2.7743342013739838</v>
      </c>
      <c r="S35" s="80">
        <f t="shared" si="27"/>
        <v>1.9218479808458866</v>
      </c>
      <c r="T35" s="80">
        <f t="shared" si="28"/>
        <v>0.18329672338555081</v>
      </c>
      <c r="U35" s="89">
        <f t="shared" si="1"/>
        <v>1.0648646923760132</v>
      </c>
      <c r="V35" s="70">
        <f t="shared" si="29"/>
        <v>4.8794789056054215</v>
      </c>
      <c r="X35" s="68">
        <f t="shared" si="30"/>
        <v>65.133491166461312</v>
      </c>
      <c r="Y35" s="76">
        <f t="shared" si="2"/>
        <v>147.24150389991499</v>
      </c>
      <c r="Z35" s="77">
        <f t="shared" si="3"/>
        <v>2.7743342013739838</v>
      </c>
      <c r="AA35" s="77">
        <f t="shared" si="31"/>
        <v>150.01583810128898</v>
      </c>
      <c r="AB35" s="70">
        <f t="shared" si="32"/>
        <v>9.5493857689164354</v>
      </c>
      <c r="AC35" s="72">
        <f t="shared" si="33"/>
        <v>3.9183904264995597</v>
      </c>
      <c r="AD35" s="80">
        <f t="shared" si="34"/>
        <v>4.4846093964615719</v>
      </c>
      <c r="AE35" s="89">
        <f>Fishery!X41</f>
        <v>8.3292766979623529</v>
      </c>
      <c r="AF35" s="89">
        <f t="shared" si="35"/>
        <v>0.6513349116646131</v>
      </c>
      <c r="AG35" s="70">
        <f t="shared" si="36"/>
        <v>16.732276520923484</v>
      </c>
      <c r="AI35" s="56">
        <f t="shared" si="4"/>
        <v>93.793191165552187</v>
      </c>
      <c r="AK35" s="68">
        <f t="shared" si="41"/>
        <v>20.053126567842803</v>
      </c>
      <c r="AL35" s="57">
        <f t="shared" si="5"/>
        <v>8.4998107181481615</v>
      </c>
      <c r="AM35" s="58">
        <f t="shared" si="6"/>
        <v>1.9218479808458866</v>
      </c>
      <c r="AN35" s="58">
        <f t="shared" si="7"/>
        <v>3.9183904264995597</v>
      </c>
      <c r="AO35" s="20">
        <f t="shared" si="8"/>
        <v>1.2063836554377685</v>
      </c>
      <c r="AP35" s="20">
        <f t="shared" si="9"/>
        <v>0.51776611899675173</v>
      </c>
      <c r="AQ35" s="58">
        <f t="shared" si="44"/>
        <v>16.064198899928126</v>
      </c>
      <c r="AR35" s="59">
        <f t="shared" si="10"/>
        <v>2.1821042177235159</v>
      </c>
      <c r="AS35" s="64">
        <f t="shared" si="45"/>
        <v>1.2063836554377685</v>
      </c>
      <c r="AT35" s="58">
        <f t="shared" si="46"/>
        <v>1.3807096506580048</v>
      </c>
      <c r="AU35" s="89">
        <f>Fishery!Y41</f>
        <v>3.344404492525245</v>
      </c>
      <c r="AV35" s="80">
        <f t="shared" ref="AV35:AV98" si="48">$AL$14*AK35</f>
        <v>0.20053126567842802</v>
      </c>
      <c r="AW35" s="70">
        <f t="shared" ref="AW35:AW98" si="49">MAX(AV35,SUM(AS35:AU35))</f>
        <v>5.9314977986210184</v>
      </c>
      <c r="BC35" s="68">
        <f t="shared" si="42"/>
        <v>8.6065734312480657</v>
      </c>
      <c r="BD35" s="57">
        <f t="shared" si="11"/>
        <v>0.18329672338555081</v>
      </c>
      <c r="BE35" s="58">
        <f t="shared" si="12"/>
        <v>4.4846093964615719</v>
      </c>
      <c r="BF35" s="58">
        <f t="shared" si="13"/>
        <v>1.3807096506580048</v>
      </c>
      <c r="BG35" s="58">
        <f t="shared" si="14"/>
        <v>0.59258484981972082</v>
      </c>
      <c r="BH35" s="58">
        <f t="shared" si="37"/>
        <v>6.6412006203248488</v>
      </c>
      <c r="BI35" s="70">
        <f t="shared" si="15"/>
        <v>1.6373880646580183</v>
      </c>
      <c r="BJ35" s="72">
        <f t="shared" si="38"/>
        <v>0.51776611899675173</v>
      </c>
      <c r="BK35" s="58">
        <f t="shared" si="47"/>
        <v>0.59258484981972082</v>
      </c>
      <c r="BL35" s="80">
        <f>Fishery!Z41</f>
        <v>0.9223829519379716</v>
      </c>
      <c r="BM35" s="80">
        <f t="shared" si="39"/>
        <v>4.3032867156240329E-2</v>
      </c>
      <c r="BN35" s="70">
        <f t="shared" si="40"/>
        <v>2.0327339207544441</v>
      </c>
    </row>
    <row r="36" spans="1:66" x14ac:dyDescent="0.2">
      <c r="A36" s="3">
        <v>1</v>
      </c>
      <c r="B36">
        <v>7</v>
      </c>
      <c r="C36" s="9">
        <f t="shared" si="16"/>
        <v>4.166666666666667</v>
      </c>
      <c r="D36" s="9">
        <f t="shared" si="17"/>
        <v>1.3149999999999995</v>
      </c>
      <c r="E36" s="9">
        <f t="shared" si="18"/>
        <v>1.8165995228043543</v>
      </c>
      <c r="F36" s="9">
        <f t="shared" si="19"/>
        <v>4.166666666666667</v>
      </c>
      <c r="I36" s="68">
        <f t="shared" si="43"/>
        <v>293.60303661258268</v>
      </c>
      <c r="J36" s="85">
        <f t="shared" si="20"/>
        <v>22.87407246053527</v>
      </c>
      <c r="K36" s="89">
        <f t="shared" si="21"/>
        <v>262.49200216973981</v>
      </c>
      <c r="L36" s="80">
        <f t="shared" si="22"/>
        <v>13.975051982735568</v>
      </c>
      <c r="M36" s="86">
        <f t="shared" si="23"/>
        <v>299.34112661301066</v>
      </c>
      <c r="O36" s="68">
        <f t="shared" si="24"/>
        <v>9.7385200458256165</v>
      </c>
      <c r="P36" s="76">
        <f t="shared" si="25"/>
        <v>22.87407246053527</v>
      </c>
      <c r="Q36" s="83">
        <f t="shared" si="0"/>
        <v>7.6246908201784231</v>
      </c>
      <c r="R36" s="85">
        <f t="shared" si="26"/>
        <v>2.1766495116091042</v>
      </c>
      <c r="S36" s="80">
        <f t="shared" si="27"/>
        <v>1.3906156296493781</v>
      </c>
      <c r="T36" s="80">
        <f t="shared" si="28"/>
        <v>0.1507811985481978</v>
      </c>
      <c r="U36" s="89">
        <f t="shared" si="1"/>
        <v>0.97385200458256171</v>
      </c>
      <c r="V36" s="70">
        <f t="shared" si="29"/>
        <v>3.7180463398066799</v>
      </c>
      <c r="X36" s="68">
        <f t="shared" si="30"/>
        <v>55.877317635704763</v>
      </c>
      <c r="Y36" s="76">
        <f t="shared" si="2"/>
        <v>262.49200216973981</v>
      </c>
      <c r="Z36" s="77">
        <f t="shared" si="3"/>
        <v>2.1766495116091042</v>
      </c>
      <c r="AA36" s="77">
        <f t="shared" si="31"/>
        <v>264.66865168134893</v>
      </c>
      <c r="AB36" s="70">
        <f t="shared" si="32"/>
        <v>16.677831324559875</v>
      </c>
      <c r="AC36" s="72">
        <f t="shared" si="33"/>
        <v>2.6596741901045284</v>
      </c>
      <c r="AD36" s="80">
        <f t="shared" si="34"/>
        <v>3.4605869824671642</v>
      </c>
      <c r="AE36" s="89">
        <f>Fishery!X42</f>
        <v>7.1455963958426727</v>
      </c>
      <c r="AF36" s="89">
        <f t="shared" si="35"/>
        <v>0.5587731763570476</v>
      </c>
      <c r="AG36" s="70">
        <f t="shared" si="36"/>
        <v>13.265857568414365</v>
      </c>
      <c r="AI36" s="56">
        <f t="shared" si="4"/>
        <v>79.484954723381762</v>
      </c>
      <c r="AK36" s="68">
        <f t="shared" si="41"/>
        <v>15.866152866322969</v>
      </c>
      <c r="AL36" s="57">
        <f t="shared" si="5"/>
        <v>13.975051982735568</v>
      </c>
      <c r="AM36" s="58">
        <f t="shared" si="6"/>
        <v>1.3906156296493781</v>
      </c>
      <c r="AN36" s="58">
        <f t="shared" si="7"/>
        <v>2.6596741901045284</v>
      </c>
      <c r="AO36" s="20">
        <f t="shared" si="8"/>
        <v>0.75520442033258561</v>
      </c>
      <c r="AP36" s="20">
        <f t="shared" si="9"/>
        <v>0.36848271620469064</v>
      </c>
      <c r="AQ36" s="58">
        <f t="shared" si="44"/>
        <v>19.149028939026753</v>
      </c>
      <c r="AR36" s="59">
        <f t="shared" si="10"/>
        <v>1.9931080342875964</v>
      </c>
      <c r="AS36" s="64">
        <f t="shared" si="45"/>
        <v>0.75520442033258561</v>
      </c>
      <c r="AT36" s="58">
        <f t="shared" si="46"/>
        <v>0.98262057654584178</v>
      </c>
      <c r="AU36" s="89">
        <f>Fishery!Y42</f>
        <v>2.6461127019621169</v>
      </c>
      <c r="AV36" s="80">
        <f t="shared" si="48"/>
        <v>0.15866152866322969</v>
      </c>
      <c r="AW36" s="70">
        <f t="shared" si="49"/>
        <v>4.3839376988405441</v>
      </c>
      <c r="BC36" s="68">
        <f t="shared" si="42"/>
        <v>7.7414842213540265</v>
      </c>
      <c r="BD36" s="57">
        <f t="shared" si="11"/>
        <v>0.1507811985481978</v>
      </c>
      <c r="BE36" s="58">
        <f t="shared" si="12"/>
        <v>3.4605869824671642</v>
      </c>
      <c r="BF36" s="58">
        <f t="shared" si="13"/>
        <v>0.98262057654584178</v>
      </c>
      <c r="BG36" s="58">
        <f t="shared" si="14"/>
        <v>0.47944462359578688</v>
      </c>
      <c r="BH36" s="58">
        <f t="shared" si="37"/>
        <v>5.0734333811569901</v>
      </c>
      <c r="BI36" s="70">
        <f t="shared" si="15"/>
        <v>1.2495106954707229</v>
      </c>
      <c r="BJ36" s="72">
        <f t="shared" si="38"/>
        <v>0.36848271620469064</v>
      </c>
      <c r="BK36" s="58">
        <f t="shared" si="47"/>
        <v>0.47944462359578688</v>
      </c>
      <c r="BL36" s="80">
        <f>Fishery!Z42</f>
        <v>0.82966968509769334</v>
      </c>
      <c r="BM36" s="80">
        <f t="shared" si="39"/>
        <v>3.8707421106770133E-2</v>
      </c>
      <c r="BN36" s="70">
        <f t="shared" si="40"/>
        <v>1.6775970248981709</v>
      </c>
    </row>
    <row r="37" spans="1:66" x14ac:dyDescent="0.2">
      <c r="A37" s="3">
        <v>1</v>
      </c>
      <c r="B37">
        <v>8</v>
      </c>
      <c r="C37" s="9">
        <f t="shared" si="16"/>
        <v>4.166666666666667</v>
      </c>
      <c r="D37" s="9">
        <f t="shared" si="17"/>
        <v>1.6500000000000015</v>
      </c>
      <c r="E37" s="9">
        <f t="shared" si="18"/>
        <v>2.2793834316556567</v>
      </c>
      <c r="F37" s="9">
        <f t="shared" si="19"/>
        <v>4.166666666666667</v>
      </c>
      <c r="I37" s="68">
        <f t="shared" si="43"/>
        <v>542.69675642200582</v>
      </c>
      <c r="J37" s="85">
        <f t="shared" si="20"/>
        <v>58.919116448260233</v>
      </c>
      <c r="K37" s="89">
        <f t="shared" si="21"/>
        <v>487.84458450024368</v>
      </c>
      <c r="L37" s="80">
        <f t="shared" si="22"/>
        <v>21.424192298297456</v>
      </c>
      <c r="M37" s="86">
        <f t="shared" si="23"/>
        <v>568.18789324680142</v>
      </c>
      <c r="O37" s="68">
        <f t="shared" si="24"/>
        <v>13.57091132180183</v>
      </c>
      <c r="P37" s="76">
        <f t="shared" si="25"/>
        <v>58.919116448260233</v>
      </c>
      <c r="Q37" s="83">
        <f t="shared" si="0"/>
        <v>19.63970548275341</v>
      </c>
      <c r="R37" s="85">
        <f t="shared" si="26"/>
        <v>3.0498135085249665</v>
      </c>
      <c r="S37" s="80">
        <f t="shared" si="27"/>
        <v>1.6072280350723409</v>
      </c>
      <c r="T37" s="80">
        <f t="shared" si="28"/>
        <v>0.18974745923868369</v>
      </c>
      <c r="U37" s="89">
        <f t="shared" si="1"/>
        <v>1.3570911321801831</v>
      </c>
      <c r="V37" s="70">
        <f t="shared" si="29"/>
        <v>4.8467890028359912</v>
      </c>
      <c r="X37" s="68">
        <f t="shared" si="30"/>
        <v>56.182916463859812</v>
      </c>
      <c r="Y37" s="76">
        <f t="shared" si="2"/>
        <v>487.84458450024368</v>
      </c>
      <c r="Z37" s="77">
        <f t="shared" si="3"/>
        <v>3.0498135085249665</v>
      </c>
      <c r="AA37" s="77">
        <f t="shared" si="31"/>
        <v>490.89439800876863</v>
      </c>
      <c r="AB37" s="70">
        <f t="shared" si="32"/>
        <v>30.871513219830852</v>
      </c>
      <c r="AC37" s="72">
        <f t="shared" si="33"/>
        <v>2.2179487751810467</v>
      </c>
      <c r="AD37" s="80">
        <f t="shared" si="34"/>
        <v>3.1421812135815181</v>
      </c>
      <c r="AE37" s="89">
        <f>Fishery!X43</f>
        <v>7.184676401423383</v>
      </c>
      <c r="AF37" s="89">
        <f t="shared" ref="AF37:AF100" si="50">$Y$14*X37</f>
        <v>0.56182916463859811</v>
      </c>
      <c r="AG37" s="70">
        <f t="shared" ref="AG37:AG100" si="51">MAX(AF37,SUM(AC37:AE37))</f>
        <v>12.544806390185947</v>
      </c>
      <c r="AI37" s="56">
        <f t="shared" si="4"/>
        <v>76.332972412265391</v>
      </c>
      <c r="AK37" s="68">
        <f t="shared" si="41"/>
        <v>13.159093634258987</v>
      </c>
      <c r="AL37" s="57">
        <f t="shared" si="5"/>
        <v>21.424192298297456</v>
      </c>
      <c r="AM37" s="58">
        <f t="shared" si="6"/>
        <v>1.6072280350723409</v>
      </c>
      <c r="AN37" s="58">
        <f t="shared" si="7"/>
        <v>2.2179487751810467</v>
      </c>
      <c r="AO37" s="20">
        <f t="shared" si="8"/>
        <v>0.51948523582558626</v>
      </c>
      <c r="AP37" s="20">
        <f t="shared" si="9"/>
        <v>0.27598418305629258</v>
      </c>
      <c r="AQ37" s="58">
        <f t="shared" si="44"/>
        <v>26.044838527432724</v>
      </c>
      <c r="AR37" s="59">
        <f t="shared" si="10"/>
        <v>2.2932700715433647</v>
      </c>
      <c r="AS37" s="64">
        <f t="shared" si="45"/>
        <v>0.51948523582558626</v>
      </c>
      <c r="AT37" s="58">
        <f t="shared" si="46"/>
        <v>0.73595782148344668</v>
      </c>
      <c r="AU37" s="89">
        <f>Fishery!Y43</f>
        <v>2.1946369170456181</v>
      </c>
      <c r="AV37" s="80">
        <f t="shared" si="48"/>
        <v>0.13159093634258986</v>
      </c>
      <c r="AW37" s="70">
        <f t="shared" si="49"/>
        <v>3.4500799743546509</v>
      </c>
      <c r="BC37" s="68">
        <f t="shared" si="42"/>
        <v>6.9909623141465875</v>
      </c>
      <c r="BD37" s="57">
        <f t="shared" si="11"/>
        <v>0.18974745923868369</v>
      </c>
      <c r="BE37" s="58">
        <f t="shared" si="12"/>
        <v>3.1421812135815181</v>
      </c>
      <c r="BF37" s="58">
        <f t="shared" si="13"/>
        <v>0.73595782148344668</v>
      </c>
      <c r="BG37" s="58">
        <f t="shared" si="14"/>
        <v>0.39098843262254246</v>
      </c>
      <c r="BH37" s="58">
        <f t="shared" si="37"/>
        <v>4.4588749269261907</v>
      </c>
      <c r="BI37" s="70">
        <f t="shared" si="15"/>
        <v>1.0910002993267123</v>
      </c>
      <c r="BJ37" s="72">
        <f t="shared" si="38"/>
        <v>0.27598418305629258</v>
      </c>
      <c r="BK37" s="58">
        <f t="shared" si="47"/>
        <v>0.39098843262254246</v>
      </c>
      <c r="BL37" s="80">
        <f>Fishery!Z43</f>
        <v>0.74923481542578885</v>
      </c>
      <c r="BM37" s="80">
        <f t="shared" si="39"/>
        <v>3.4954811570732935E-2</v>
      </c>
      <c r="BN37" s="70">
        <f t="shared" si="40"/>
        <v>1.416207431104624</v>
      </c>
    </row>
    <row r="38" spans="1:66" x14ac:dyDescent="0.2">
      <c r="A38" s="3">
        <v>1</v>
      </c>
      <c r="B38">
        <v>9</v>
      </c>
      <c r="C38" s="9">
        <f t="shared" si="16"/>
        <v>4.166666666666667</v>
      </c>
      <c r="D38" s="9">
        <f t="shared" si="17"/>
        <v>2.4750000000000023</v>
      </c>
      <c r="E38" s="9">
        <f t="shared" si="18"/>
        <v>3.4190751474834848</v>
      </c>
      <c r="F38" s="9">
        <f t="shared" si="19"/>
        <v>4.166666666666667</v>
      </c>
      <c r="I38" s="68">
        <f t="shared" si="43"/>
        <v>651.77011997748434</v>
      </c>
      <c r="J38" s="85">
        <f t="shared" si="20"/>
        <v>146.50384004478309</v>
      </c>
      <c r="K38" s="89">
        <f t="shared" si="21"/>
        <v>716.71893733919728</v>
      </c>
      <c r="L38" s="80">
        <f t="shared" si="22"/>
        <v>22.878128762546353</v>
      </c>
      <c r="M38" s="86">
        <f t="shared" si="23"/>
        <v>886.10090614652677</v>
      </c>
      <c r="O38" s="68">
        <f t="shared" si="24"/>
        <v>28.097299100226493</v>
      </c>
      <c r="P38" s="76">
        <f t="shared" si="25"/>
        <v>146.50384004478309</v>
      </c>
      <c r="Q38" s="83">
        <f t="shared" si="0"/>
        <v>48.83461334826103</v>
      </c>
      <c r="R38" s="85">
        <f t="shared" si="26"/>
        <v>7.7242979295796763</v>
      </c>
      <c r="S38" s="80">
        <f t="shared" si="27"/>
        <v>2.9587746062229687</v>
      </c>
      <c r="T38" s="80">
        <f t="shared" si="28"/>
        <v>0.36029262821469288</v>
      </c>
      <c r="U38" s="89">
        <f t="shared" si="1"/>
        <v>2.8097299100226496</v>
      </c>
      <c r="V38" s="70">
        <f t="shared" si="29"/>
        <v>11.043365164017336</v>
      </c>
      <c r="X38" s="68">
        <f t="shared" si="30"/>
        <v>68.728117799029036</v>
      </c>
      <c r="Y38" s="76">
        <f t="shared" si="2"/>
        <v>716.71893733919728</v>
      </c>
      <c r="Z38" s="77">
        <f t="shared" si="3"/>
        <v>7.7242979295796763</v>
      </c>
      <c r="AA38" s="77">
        <f t="shared" si="31"/>
        <v>724.4432352687769</v>
      </c>
      <c r="AB38" s="70">
        <f t="shared" si="32"/>
        <v>45.76047082489729</v>
      </c>
      <c r="AC38" s="72">
        <f t="shared" si="33"/>
        <v>2.4124621249405513</v>
      </c>
      <c r="AD38" s="80">
        <f t="shared" si="34"/>
        <v>3.5252120292034155</v>
      </c>
      <c r="AE38" s="89">
        <f>Fishery!X44</f>
        <v>8.7889578744557504</v>
      </c>
      <c r="AF38" s="89">
        <f t="shared" si="50"/>
        <v>0.68728117799029043</v>
      </c>
      <c r="AG38" s="70">
        <f t="shared" si="51"/>
        <v>14.726632028599717</v>
      </c>
      <c r="AI38" s="56">
        <f t="shared" si="4"/>
        <v>86.840145090934058</v>
      </c>
      <c r="AK38" s="68">
        <f t="shared" si="41"/>
        <v>11.700510175446871</v>
      </c>
      <c r="AL38" s="57">
        <f t="shared" si="5"/>
        <v>22.878128762546353</v>
      </c>
      <c r="AM38" s="58">
        <f t="shared" si="6"/>
        <v>2.9587746062229687</v>
      </c>
      <c r="AN38" s="58">
        <f t="shared" si="7"/>
        <v>2.4124621249405513</v>
      </c>
      <c r="AO38" s="20">
        <f t="shared" si="8"/>
        <v>0.41070581509720733</v>
      </c>
      <c r="AP38" s="20">
        <f t="shared" si="9"/>
        <v>0.2250540637835112</v>
      </c>
      <c r="AQ38" s="58">
        <f t="shared" si="44"/>
        <v>28.885125372590586</v>
      </c>
      <c r="AR38" s="59">
        <f t="shared" si="10"/>
        <v>2.5617853743923353</v>
      </c>
      <c r="AS38" s="64">
        <f t="shared" si="45"/>
        <v>0.41070581509720733</v>
      </c>
      <c r="AT38" s="58">
        <f t="shared" si="46"/>
        <v>0.60014417008936316</v>
      </c>
      <c r="AU38" s="89">
        <f>Fishery!Y44</f>
        <v>1.9513784378318699</v>
      </c>
      <c r="AV38" s="80">
        <f t="shared" si="48"/>
        <v>0.11700510175446871</v>
      </c>
      <c r="AW38" s="70">
        <f t="shared" si="49"/>
        <v>2.9622284230184404</v>
      </c>
      <c r="BC38" s="68">
        <f t="shared" si="42"/>
        <v>6.4115171164581524</v>
      </c>
      <c r="BD38" s="57">
        <f t="shared" si="11"/>
        <v>0.36029262821469288</v>
      </c>
      <c r="BE38" s="58">
        <f t="shared" si="12"/>
        <v>3.5252120292034155</v>
      </c>
      <c r="BF38" s="58">
        <f t="shared" si="13"/>
        <v>0.60014417008936316</v>
      </c>
      <c r="BG38" s="58">
        <f t="shared" si="14"/>
        <v>0.32886041387708692</v>
      </c>
      <c r="BH38" s="58">
        <f t="shared" si="37"/>
        <v>4.8145092413845587</v>
      </c>
      <c r="BI38" s="70">
        <f t="shared" si="15"/>
        <v>1.1585907318193029</v>
      </c>
      <c r="BJ38" s="72">
        <f t="shared" si="38"/>
        <v>0.2250540637835112</v>
      </c>
      <c r="BK38" s="58">
        <f t="shared" si="47"/>
        <v>0.32886041387708692</v>
      </c>
      <c r="BL38" s="80">
        <f>Fishery!Z44</f>
        <v>0.68713456423991881</v>
      </c>
      <c r="BM38" s="80">
        <f t="shared" si="39"/>
        <v>3.2057585582290764E-2</v>
      </c>
      <c r="BN38" s="70">
        <f t="shared" si="40"/>
        <v>1.2410490419005169</v>
      </c>
    </row>
    <row r="39" spans="1:66" x14ac:dyDescent="0.2">
      <c r="A39" s="3">
        <v>1</v>
      </c>
      <c r="B39">
        <v>10</v>
      </c>
      <c r="C39" s="9">
        <f t="shared" si="16"/>
        <v>4.166666666666667</v>
      </c>
      <c r="D39" s="9">
        <f t="shared" si="17"/>
        <v>3.7900000000000045</v>
      </c>
      <c r="E39" s="9">
        <f t="shared" si="18"/>
        <v>5.2356746702878425</v>
      </c>
      <c r="F39" s="9">
        <f t="shared" si="19"/>
        <v>4.166666666666667</v>
      </c>
      <c r="I39" s="68">
        <f t="shared" si="43"/>
        <v>421.6938811506601</v>
      </c>
      <c r="J39" s="85">
        <f t="shared" si="20"/>
        <v>217.64945846786577</v>
      </c>
      <c r="K39" s="89">
        <f t="shared" si="21"/>
        <v>602.37128849260171</v>
      </c>
      <c r="L39" s="80">
        <f t="shared" si="22"/>
        <v>13.916309442567012</v>
      </c>
      <c r="M39" s="86">
        <f t="shared" si="23"/>
        <v>833.93705640303449</v>
      </c>
      <c r="O39" s="68">
        <f t="shared" si="24"/>
        <v>64.516426546780195</v>
      </c>
      <c r="P39" s="76">
        <f t="shared" si="25"/>
        <v>217.64945846786577</v>
      </c>
      <c r="Q39" s="83">
        <f t="shared" si="0"/>
        <v>72.549819489288595</v>
      </c>
      <c r="R39" s="85">
        <f t="shared" si="26"/>
        <v>23.039724267446516</v>
      </c>
      <c r="S39" s="80">
        <f t="shared" si="27"/>
        <v>6.3873150364697873</v>
      </c>
      <c r="T39" s="80">
        <f t="shared" si="28"/>
        <v>0.78470658587809827</v>
      </c>
      <c r="U39" s="89">
        <f t="shared" ref="U39:U102" si="52">$B$18*O39</f>
        <v>6.4516426546780199</v>
      </c>
      <c r="V39" s="70">
        <f t="shared" ref="V39:V102" si="53">MAX(U39,SUM(R39:T39))</f>
        <v>30.2117458897944</v>
      </c>
      <c r="X39" s="68">
        <f t="shared" si="30"/>
        <v>89.278519830684701</v>
      </c>
      <c r="Y39" s="76">
        <f t="shared" si="2"/>
        <v>602.37128849260171</v>
      </c>
      <c r="Z39" s="77">
        <f t="shared" si="3"/>
        <v>23.039724267446516</v>
      </c>
      <c r="AA39" s="77">
        <f t="shared" si="31"/>
        <v>625.41101276004827</v>
      </c>
      <c r="AB39" s="70">
        <f t="shared" si="32"/>
        <v>40.528171064218419</v>
      </c>
      <c r="AC39" s="72">
        <f t="shared" si="33"/>
        <v>2.9462782460774601</v>
      </c>
      <c r="AD39" s="80">
        <f t="shared" si="34"/>
        <v>4.3435414041593736</v>
      </c>
      <c r="AE39" s="89">
        <f>Fishery!X45</f>
        <v>11.416945131250715</v>
      </c>
      <c r="AF39" s="89">
        <f t="shared" si="50"/>
        <v>0.89278519830684699</v>
      </c>
      <c r="AG39" s="70">
        <f t="shared" si="51"/>
        <v>18.70676478148755</v>
      </c>
      <c r="AI39" s="56">
        <f t="shared" si="4"/>
        <v>106.36029299521087</v>
      </c>
      <c r="AK39" s="68">
        <f t="shared" si="41"/>
        <v>11.000325168416882</v>
      </c>
      <c r="AL39" s="57">
        <f t="shared" si="5"/>
        <v>13.916309442567012</v>
      </c>
      <c r="AM39" s="58">
        <f t="shared" si="6"/>
        <v>6.3873150364697873</v>
      </c>
      <c r="AN39" s="58">
        <f t="shared" si="7"/>
        <v>2.9462782460774601</v>
      </c>
      <c r="AO39" s="20">
        <f t="shared" si="8"/>
        <v>0.36302146143271774</v>
      </c>
      <c r="AP39" s="20">
        <f t="shared" si="9"/>
        <v>0.20069371635605857</v>
      </c>
      <c r="AQ39" s="58">
        <f t="shared" si="44"/>
        <v>23.81361790290304</v>
      </c>
      <c r="AR39" s="59">
        <f t="shared" si="10"/>
        <v>2.5456820756857206</v>
      </c>
      <c r="AS39" s="64">
        <f t="shared" si="45"/>
        <v>0.36302146143271774</v>
      </c>
      <c r="AT39" s="58">
        <f t="shared" si="46"/>
        <v>0.53518324361615621</v>
      </c>
      <c r="AU39" s="89">
        <f>Fishery!Y45</f>
        <v>1.8346035361631663</v>
      </c>
      <c r="AV39" s="80">
        <f t="shared" si="48"/>
        <v>0.11000325168416883</v>
      </c>
      <c r="AW39" s="70">
        <f t="shared" si="49"/>
        <v>2.73280824121204</v>
      </c>
      <c r="BC39" s="68">
        <f t="shared" si="42"/>
        <v>6.0814479961092971</v>
      </c>
      <c r="BD39" s="57">
        <f t="shared" si="11"/>
        <v>0.78470658587809827</v>
      </c>
      <c r="BE39" s="58">
        <f t="shared" si="12"/>
        <v>4.3435414041593736</v>
      </c>
      <c r="BF39" s="58">
        <f t="shared" si="13"/>
        <v>0.53518324361615621</v>
      </c>
      <c r="BG39" s="58">
        <f t="shared" si="14"/>
        <v>0.29587207783505431</v>
      </c>
      <c r="BH39" s="58">
        <f t="shared" si="37"/>
        <v>5.9593033114886822</v>
      </c>
      <c r="BI39" s="70">
        <f t="shared" si="15"/>
        <v>1.3917375046374083</v>
      </c>
      <c r="BJ39" s="72">
        <f t="shared" si="38"/>
        <v>0.20069371635605857</v>
      </c>
      <c r="BK39" s="58">
        <f t="shared" si="47"/>
        <v>0.29587207783505431</v>
      </c>
      <c r="BL39" s="80">
        <f>Fishery!Z45</f>
        <v>0.65176042469379314</v>
      </c>
      <c r="BM39" s="80">
        <f t="shared" si="39"/>
        <v>3.0407239980546487E-2</v>
      </c>
      <c r="BN39" s="70">
        <f t="shared" si="40"/>
        <v>1.1483262188849062</v>
      </c>
    </row>
    <row r="40" spans="1:66" x14ac:dyDescent="0.2">
      <c r="A40" s="3">
        <v>1</v>
      </c>
      <c r="B40">
        <v>11</v>
      </c>
      <c r="C40" s="9">
        <f t="shared" si="16"/>
        <v>4.166666666666667</v>
      </c>
      <c r="D40" s="9">
        <f t="shared" si="17"/>
        <v>5.5949999999999998</v>
      </c>
      <c r="E40" s="9">
        <f t="shared" si="18"/>
        <v>7.729182000068719</v>
      </c>
      <c r="F40" s="9">
        <f t="shared" si="19"/>
        <v>4.166666666666667</v>
      </c>
      <c r="I40" s="68">
        <f t="shared" si="43"/>
        <v>280.82090976481163</v>
      </c>
      <c r="J40" s="85">
        <f t="shared" si="20"/>
        <v>229.54041696036813</v>
      </c>
      <c r="K40" s="89">
        <f t="shared" si="21"/>
        <v>444.995294360331</v>
      </c>
      <c r="L40" s="80">
        <f t="shared" si="22"/>
        <v>8.8737995210459388</v>
      </c>
      <c r="M40" s="86">
        <f t="shared" si="23"/>
        <v>683.40951084174515</v>
      </c>
      <c r="O40" s="68">
        <f t="shared" si="24"/>
        <v>102.17384504621154</v>
      </c>
      <c r="P40" s="76">
        <f t="shared" si="25"/>
        <v>229.54041696036813</v>
      </c>
      <c r="Q40" s="83">
        <f t="shared" si="0"/>
        <v>76.513472320122716</v>
      </c>
      <c r="R40" s="85">
        <f t="shared" si="26"/>
        <v>40.47675820360422</v>
      </c>
      <c r="S40" s="80">
        <f t="shared" si="27"/>
        <v>9.6859263577683681</v>
      </c>
      <c r="T40" s="80">
        <f t="shared" si="28"/>
        <v>1.2348185930425835</v>
      </c>
      <c r="U40" s="89">
        <f t="shared" si="52"/>
        <v>10.217384504621155</v>
      </c>
      <c r="V40" s="70">
        <f t="shared" si="53"/>
        <v>51.397503154415169</v>
      </c>
      <c r="X40" s="68">
        <f t="shared" si="30"/>
        <v>99.038942366554878</v>
      </c>
      <c r="Y40" s="76">
        <f t="shared" si="2"/>
        <v>444.995294360331</v>
      </c>
      <c r="Z40" s="77">
        <f t="shared" si="3"/>
        <v>40.47675820360422</v>
      </c>
      <c r="AA40" s="77">
        <f t="shared" si="31"/>
        <v>485.47205256393522</v>
      </c>
      <c r="AB40" s="70">
        <f t="shared" si="32"/>
        <v>32.871800672971219</v>
      </c>
      <c r="AC40" s="72">
        <f t="shared" si="33"/>
        <v>3.1295807711515211</v>
      </c>
      <c r="AD40" s="80">
        <f t="shared" si="34"/>
        <v>4.7877273254885431</v>
      </c>
      <c r="AE40" s="89">
        <f>Fishery!X46</f>
        <v>12.665108841415108</v>
      </c>
      <c r="AF40" s="89">
        <f t="shared" si="50"/>
        <v>0.99038942366554883</v>
      </c>
      <c r="AG40" s="70">
        <f t="shared" si="51"/>
        <v>20.582416938055172</v>
      </c>
      <c r="AI40" s="56">
        <f t="shared" si="4"/>
        <v>115.61484136993812</v>
      </c>
      <c r="AK40" s="68">
        <f t="shared" si="41"/>
        <v>10.533165696811029</v>
      </c>
      <c r="AL40" s="57">
        <f t="shared" si="5"/>
        <v>8.8737995210459388</v>
      </c>
      <c r="AM40" s="58">
        <f t="shared" si="6"/>
        <v>9.6859263577683681</v>
      </c>
      <c r="AN40" s="58">
        <f t="shared" si="7"/>
        <v>3.1295807711515211</v>
      </c>
      <c r="AO40" s="20">
        <f t="shared" si="8"/>
        <v>0.33284273878942972</v>
      </c>
      <c r="AP40" s="20">
        <f t="shared" si="9"/>
        <v>0.19094733353929205</v>
      </c>
      <c r="AQ40" s="58">
        <f t="shared" si="44"/>
        <v>22.213096722294548</v>
      </c>
      <c r="AR40" s="59">
        <f t="shared" si="10"/>
        <v>2.6786959756564781</v>
      </c>
      <c r="AS40" s="64">
        <f t="shared" si="45"/>
        <v>0.33284273878942972</v>
      </c>
      <c r="AT40" s="58">
        <f t="shared" si="46"/>
        <v>0.50919288943811214</v>
      </c>
      <c r="AU40" s="89">
        <f>Fishery!Y46</f>
        <v>1.756691983055545</v>
      </c>
      <c r="AV40" s="80">
        <f t="shared" si="48"/>
        <v>0.1053316569681103</v>
      </c>
      <c r="AW40" s="70">
        <f t="shared" si="49"/>
        <v>2.5987276112830866</v>
      </c>
      <c r="BC40" s="68">
        <f t="shared" si="42"/>
        <v>6.042733306572222</v>
      </c>
      <c r="BD40" s="57">
        <f t="shared" si="11"/>
        <v>1.2348185930425835</v>
      </c>
      <c r="BE40" s="58">
        <f t="shared" si="12"/>
        <v>4.7877273254885431</v>
      </c>
      <c r="BF40" s="58">
        <f t="shared" si="13"/>
        <v>0.50919288943811214</v>
      </c>
      <c r="BG40" s="58">
        <f t="shared" si="14"/>
        <v>0.29211700651485811</v>
      </c>
      <c r="BH40" s="58">
        <f t="shared" si="37"/>
        <v>6.8238558144840971</v>
      </c>
      <c r="BI40" s="70">
        <f t="shared" si="15"/>
        <v>1.5516116294907012</v>
      </c>
      <c r="BJ40" s="72">
        <f t="shared" si="38"/>
        <v>0.19094733353929205</v>
      </c>
      <c r="BK40" s="58">
        <f t="shared" si="47"/>
        <v>0.29211700651485811</v>
      </c>
      <c r="BL40" s="80">
        <f>Fishery!Z46</f>
        <v>0.64761129729671341</v>
      </c>
      <c r="BM40" s="80">
        <f t="shared" si="39"/>
        <v>3.021366653286111E-2</v>
      </c>
      <c r="BN40" s="70">
        <f t="shared" si="40"/>
        <v>1.1306756373508635</v>
      </c>
    </row>
    <row r="41" spans="1:66" x14ac:dyDescent="0.2">
      <c r="A41" s="1">
        <v>1</v>
      </c>
      <c r="B41" s="2">
        <v>12</v>
      </c>
      <c r="C41" s="9">
        <f t="shared" si="16"/>
        <v>4.166666666666667</v>
      </c>
      <c r="D41" s="9">
        <f t="shared" si="17"/>
        <v>7.8900000000000023</v>
      </c>
      <c r="E41" s="9">
        <f t="shared" si="18"/>
        <v>10.899597136826133</v>
      </c>
      <c r="F41" s="9">
        <f t="shared" si="19"/>
        <v>4.166666666666667</v>
      </c>
      <c r="I41" s="68">
        <f t="shared" si="43"/>
        <v>170.6536660164289</v>
      </c>
      <c r="J41" s="85">
        <f t="shared" si="20"/>
        <v>163.10686743913075</v>
      </c>
      <c r="K41" s="89">
        <f t="shared" si="21"/>
        <v>274.34656018277747</v>
      </c>
      <c r="L41" s="80">
        <f t="shared" si="22"/>
        <v>5.2890601502107826</v>
      </c>
      <c r="M41" s="86">
        <f t="shared" si="23"/>
        <v>442.74248777211898</v>
      </c>
      <c r="O41" s="68">
        <f t="shared" si="24"/>
        <v>119.47213854713527</v>
      </c>
      <c r="P41" s="76">
        <f t="shared" si="25"/>
        <v>163.10686743913075</v>
      </c>
      <c r="Q41" s="83">
        <f t="shared" si="0"/>
        <v>54.368955813043584</v>
      </c>
      <c r="R41" s="85">
        <f t="shared" si="26"/>
        <v>48.016504733234598</v>
      </c>
      <c r="S41" s="80">
        <f t="shared" si="27"/>
        <v>11.10838123435242</v>
      </c>
      <c r="T41" s="80">
        <f t="shared" si="28"/>
        <v>1.4697789335066982</v>
      </c>
      <c r="U41" s="89">
        <f t="shared" si="52"/>
        <v>11.947213854713528</v>
      </c>
      <c r="V41" s="70">
        <f t="shared" si="53"/>
        <v>60.594664901093715</v>
      </c>
      <c r="X41" s="68">
        <f t="shared" si="30"/>
        <v>100.47636486035334</v>
      </c>
      <c r="Y41" s="76">
        <f t="shared" si="2"/>
        <v>274.34656018277747</v>
      </c>
      <c r="Z41" s="77">
        <f t="shared" si="3"/>
        <v>48.016504733234598</v>
      </c>
      <c r="AA41" s="77">
        <f t="shared" si="31"/>
        <v>322.36306491601204</v>
      </c>
      <c r="AB41" s="70">
        <f t="shared" si="32"/>
        <v>23.148723103077916</v>
      </c>
      <c r="AC41" s="72">
        <f t="shared" si="33"/>
        <v>3.1140587238821653</v>
      </c>
      <c r="AD41" s="80">
        <f t="shared" si="34"/>
        <v>4.9443509150484219</v>
      </c>
      <c r="AE41" s="89">
        <f>Fishery!X47</f>
        <v>12.84892655897187</v>
      </c>
      <c r="AF41" s="89">
        <f t="shared" si="50"/>
        <v>1.0047636486035334</v>
      </c>
      <c r="AG41" s="70">
        <f t="shared" si="51"/>
        <v>20.90733619790246</v>
      </c>
      <c r="AI41" s="56">
        <f t="shared" si="4"/>
        <v>116.9584842255405</v>
      </c>
      <c r="AK41" s="68">
        <f t="shared" si="41"/>
        <v>10.330982575554716</v>
      </c>
      <c r="AL41" s="57">
        <f t="shared" si="5"/>
        <v>5.2890601502107826</v>
      </c>
      <c r="AM41" s="58">
        <f t="shared" si="6"/>
        <v>11.10838123435242</v>
      </c>
      <c r="AN41" s="58">
        <f t="shared" si="7"/>
        <v>3.1140587238821653</v>
      </c>
      <c r="AO41" s="20">
        <f t="shared" si="8"/>
        <v>0.32018760292924542</v>
      </c>
      <c r="AP41" s="20">
        <f t="shared" si="9"/>
        <v>0.19064186098063926</v>
      </c>
      <c r="AQ41" s="58">
        <f t="shared" si="44"/>
        <v>20.022329572355254</v>
      </c>
      <c r="AR41" s="59">
        <f t="shared" si="10"/>
        <v>2.6253359606302391</v>
      </c>
      <c r="AS41" s="64">
        <f t="shared" si="45"/>
        <v>0.32018760292924542</v>
      </c>
      <c r="AT41" s="58">
        <f t="shared" si="46"/>
        <v>0.50837829594837136</v>
      </c>
      <c r="AU41" s="89">
        <f>Fishery!Y47</f>
        <v>1.7229724462663683</v>
      </c>
      <c r="AV41" s="80">
        <f t="shared" si="48"/>
        <v>0.10330982575554716</v>
      </c>
      <c r="AW41" s="70">
        <f t="shared" si="49"/>
        <v>2.5515383451439853</v>
      </c>
      <c r="BC41" s="68">
        <f t="shared" si="42"/>
        <v>6.1511367896324511</v>
      </c>
      <c r="BD41" s="57">
        <f t="shared" si="11"/>
        <v>1.4697789335066982</v>
      </c>
      <c r="BE41" s="58">
        <f t="shared" si="12"/>
        <v>4.9443509150484219</v>
      </c>
      <c r="BF41" s="58">
        <f t="shared" si="13"/>
        <v>0.50837829594837136</v>
      </c>
      <c r="BG41" s="58">
        <f t="shared" si="14"/>
        <v>0.30269187043815854</v>
      </c>
      <c r="BH41" s="58">
        <f t="shared" si="37"/>
        <v>7.2252000149416498</v>
      </c>
      <c r="BI41" s="70">
        <f t="shared" si="15"/>
        <v>1.622577637047075</v>
      </c>
      <c r="BJ41" s="72">
        <f t="shared" si="38"/>
        <v>0.19064186098063926</v>
      </c>
      <c r="BK41" s="58">
        <f t="shared" si="47"/>
        <v>0.30269187043815854</v>
      </c>
      <c r="BL41" s="80">
        <f>Fishery!Z47</f>
        <v>0.65922910611507746</v>
      </c>
      <c r="BM41" s="80">
        <f t="shared" si="39"/>
        <v>3.0755683948162256E-2</v>
      </c>
      <c r="BN41" s="70">
        <f t="shared" si="40"/>
        <v>1.1525628375338752</v>
      </c>
    </row>
    <row r="42" spans="1:66" x14ac:dyDescent="0.2">
      <c r="A42" s="4">
        <v>2</v>
      </c>
      <c r="B42">
        <v>1</v>
      </c>
      <c r="C42" s="9">
        <f t="shared" si="16"/>
        <v>4.166666666666667</v>
      </c>
      <c r="D42" s="9">
        <f t="shared" ref="D42:D105" si="54">($B$4/20)*VLOOKUP(B42,$I$5:$J$16,2)</f>
        <v>8.6</v>
      </c>
      <c r="E42" s="9">
        <f t="shared" ref="E42:E105" si="55">20*VLOOKUP(A42,$K$5:$L$24,2)*D42</f>
        <v>3.3996607349059413</v>
      </c>
      <c r="F42" s="9">
        <f t="shared" si="19"/>
        <v>4.166666666666667</v>
      </c>
      <c r="I42" s="68">
        <f t="shared" si="43"/>
        <v>126.01290775047701</v>
      </c>
      <c r="J42" s="85">
        <f t="shared" si="20"/>
        <v>107.61588417692333</v>
      </c>
      <c r="K42" s="89">
        <f t="shared" si="21"/>
        <v>191.46855509443799</v>
      </c>
      <c r="L42" s="80">
        <f t="shared" si="22"/>
        <v>3.8308770222536035</v>
      </c>
      <c r="M42" s="86">
        <f t="shared" si="23"/>
        <v>302.91531629361492</v>
      </c>
      <c r="O42" s="68">
        <f t="shared" si="24"/>
        <v>106.75085403752612</v>
      </c>
      <c r="P42" s="76">
        <f t="shared" si="25"/>
        <v>107.61588417692333</v>
      </c>
      <c r="Q42" s="83">
        <f t="shared" si="0"/>
        <v>35.871961392307774</v>
      </c>
      <c r="R42" s="85">
        <f t="shared" si="26"/>
        <v>40.550274060287691</v>
      </c>
      <c r="S42" s="80">
        <f t="shared" si="27"/>
        <v>9.7358929606183722</v>
      </c>
      <c r="T42" s="80">
        <f t="shared" si="28"/>
        <v>1.3425973118165169</v>
      </c>
      <c r="U42" s="89">
        <f t="shared" si="52"/>
        <v>10.675085403752613</v>
      </c>
      <c r="V42" s="70">
        <f t="shared" si="53"/>
        <v>51.628764332722582</v>
      </c>
      <c r="X42" s="68">
        <f t="shared" si="30"/>
        <v>94.964753270341646</v>
      </c>
      <c r="Y42" s="76">
        <f t="shared" si="2"/>
        <v>191.46855509443799</v>
      </c>
      <c r="Z42" s="77">
        <f t="shared" si="3"/>
        <v>40.550274060287691</v>
      </c>
      <c r="AA42" s="77">
        <f t="shared" si="31"/>
        <v>232.01882915472567</v>
      </c>
      <c r="AB42" s="70">
        <f t="shared" si="32"/>
        <v>17.035568950938334</v>
      </c>
      <c r="AC42" s="72">
        <f t="shared" si="33"/>
        <v>2.8869922750112669</v>
      </c>
      <c r="AD42" s="80">
        <f t="shared" si="34"/>
        <v>4.7774577021467053</v>
      </c>
      <c r="AE42" s="89">
        <f>Fishery!X48</f>
        <v>12.144101174016264</v>
      </c>
      <c r="AF42" s="89">
        <f t="shared" si="50"/>
        <v>0.94964753270341651</v>
      </c>
      <c r="AG42" s="70">
        <f t="shared" si="51"/>
        <v>19.808551151174235</v>
      </c>
      <c r="AI42" s="56">
        <f t="shared" si="4"/>
        <v>111.38677214997662</v>
      </c>
      <c r="AK42" s="68">
        <f t="shared" si="41"/>
        <v>10.133557190398488</v>
      </c>
      <c r="AL42" s="57">
        <f t="shared" si="5"/>
        <v>3.8308770222536035</v>
      </c>
      <c r="AM42" s="58">
        <f t="shared" si="6"/>
        <v>9.7358929606183722</v>
      </c>
      <c r="AN42" s="58">
        <f t="shared" si="7"/>
        <v>2.8869922750112669</v>
      </c>
      <c r="AO42" s="20">
        <f t="shared" si="8"/>
        <v>0.3080669439932307</v>
      </c>
      <c r="AP42" s="20">
        <f t="shared" si="9"/>
        <v>0.19117345850252326</v>
      </c>
      <c r="AQ42" s="58">
        <f t="shared" si="44"/>
        <v>16.953002660378996</v>
      </c>
      <c r="AR42" s="59">
        <f t="shared" si="10"/>
        <v>2.3029746033449019</v>
      </c>
      <c r="AS42" s="64">
        <f t="shared" si="45"/>
        <v>0.3080669439932307</v>
      </c>
      <c r="AT42" s="58">
        <f t="shared" si="46"/>
        <v>0.50979588934006204</v>
      </c>
      <c r="AU42" s="89">
        <f>Fishery!Y48</f>
        <v>1.690046391427926</v>
      </c>
      <c r="AV42" s="80">
        <f t="shared" si="48"/>
        <v>0.10133557190398489</v>
      </c>
      <c r="AW42" s="70">
        <f t="shared" si="49"/>
        <v>2.5079092247612187</v>
      </c>
      <c r="BC42" s="68">
        <f t="shared" si="42"/>
        <v>6.2884616892364793</v>
      </c>
      <c r="BD42" s="57">
        <f t="shared" si="11"/>
        <v>1.3425973118165169</v>
      </c>
      <c r="BE42" s="58">
        <f t="shared" si="12"/>
        <v>4.7774577021467053</v>
      </c>
      <c r="BF42" s="58">
        <f t="shared" si="13"/>
        <v>0.50979588934006204</v>
      </c>
      <c r="BG42" s="58">
        <f t="shared" si="14"/>
        <v>0.31635800333595937</v>
      </c>
      <c r="BH42" s="58">
        <f t="shared" si="37"/>
        <v>6.9462089066392432</v>
      </c>
      <c r="BI42" s="70">
        <f t="shared" si="15"/>
        <v>1.5687275626827462</v>
      </c>
      <c r="BJ42" s="72">
        <f t="shared" si="38"/>
        <v>0.19117345850252326</v>
      </c>
      <c r="BK42" s="58">
        <f t="shared" si="47"/>
        <v>0.31635800333595937</v>
      </c>
      <c r="BL42" s="80">
        <f>Fishery!Z48</f>
        <v>0.67394647851458089</v>
      </c>
      <c r="BM42" s="80">
        <f t="shared" si="39"/>
        <v>3.1442308446182399E-2</v>
      </c>
      <c r="BN42" s="70">
        <f t="shared" si="40"/>
        <v>1.1814779403530635</v>
      </c>
    </row>
    <row r="43" spans="1:66" x14ac:dyDescent="0.2">
      <c r="A43" s="4">
        <v>2</v>
      </c>
      <c r="B43">
        <v>2</v>
      </c>
      <c r="C43" s="9">
        <f t="shared" si="16"/>
        <v>4.166666666666667</v>
      </c>
      <c r="D43" s="9">
        <f t="shared" si="54"/>
        <v>6.990000000000002</v>
      </c>
      <c r="E43" s="9">
        <f t="shared" si="55"/>
        <v>2.7632126205805276</v>
      </c>
      <c r="F43" s="9">
        <f t="shared" si="19"/>
        <v>4.166666666666667</v>
      </c>
      <c r="I43" s="68">
        <f t="shared" si="43"/>
        <v>128.72326016309057</v>
      </c>
      <c r="J43" s="85">
        <f t="shared" si="20"/>
        <v>89.760983083500093</v>
      </c>
      <c r="K43" s="89">
        <f t="shared" si="21"/>
        <v>178.76916606948436</v>
      </c>
      <c r="L43" s="80">
        <f t="shared" si="22"/>
        <v>3.744012301875379</v>
      </c>
      <c r="M43" s="86">
        <f t="shared" si="23"/>
        <v>272.27416145485984</v>
      </c>
      <c r="O43" s="68">
        <f t="shared" si="24"/>
        <v>87.164688582481304</v>
      </c>
      <c r="P43" s="76">
        <f t="shared" si="25"/>
        <v>89.760983083500093</v>
      </c>
      <c r="Q43" s="83">
        <f t="shared" si="0"/>
        <v>29.920327694500031</v>
      </c>
      <c r="R43" s="85">
        <f t="shared" si="26"/>
        <v>30.263292486637329</v>
      </c>
      <c r="S43" s="80">
        <f t="shared" si="27"/>
        <v>7.6057504897359891</v>
      </c>
      <c r="T43" s="80">
        <f t="shared" si="28"/>
        <v>1.1064479637330318</v>
      </c>
      <c r="U43" s="89">
        <f t="shared" si="52"/>
        <v>8.7164688582481311</v>
      </c>
      <c r="V43" s="70">
        <f t="shared" si="53"/>
        <v>38.975490940106354</v>
      </c>
      <c r="X43" s="68">
        <f t="shared" si="30"/>
        <v>86.79917572928656</v>
      </c>
      <c r="Y43" s="76">
        <f t="shared" si="2"/>
        <v>178.76916606948436</v>
      </c>
      <c r="Z43" s="77">
        <f t="shared" si="3"/>
        <v>30.263292486637329</v>
      </c>
      <c r="AA43" s="77">
        <f t="shared" si="31"/>
        <v>209.0324585561217</v>
      </c>
      <c r="AB43" s="70">
        <f t="shared" si="32"/>
        <v>14.955984440172438</v>
      </c>
      <c r="AC43" s="72">
        <f t="shared" si="33"/>
        <v>2.5246189485206494</v>
      </c>
      <c r="AD43" s="80">
        <f t="shared" si="34"/>
        <v>4.4072329197159288</v>
      </c>
      <c r="AE43" s="89">
        <f>Fishery!X49</f>
        <v>11.099886384971816</v>
      </c>
      <c r="AF43" s="89">
        <f t="shared" si="50"/>
        <v>0.8679917572928656</v>
      </c>
      <c r="AG43" s="70">
        <f t="shared" si="51"/>
        <v>18.031738253208395</v>
      </c>
      <c r="AI43" s="56">
        <f t="shared" si="4"/>
        <v>102.84130692203192</v>
      </c>
      <c r="AK43" s="68">
        <f t="shared" si="41"/>
        <v>9.6952493204718611</v>
      </c>
      <c r="AL43" s="57">
        <f t="shared" si="5"/>
        <v>3.744012301875379</v>
      </c>
      <c r="AM43" s="58">
        <f t="shared" si="6"/>
        <v>7.6057504897359891</v>
      </c>
      <c r="AN43" s="58">
        <f t="shared" si="7"/>
        <v>2.5246189485206494</v>
      </c>
      <c r="AO43" s="20">
        <f t="shared" si="8"/>
        <v>0.2819935781583302</v>
      </c>
      <c r="AP43" s="20">
        <f t="shared" si="9"/>
        <v>0.18460380647782454</v>
      </c>
      <c r="AQ43" s="58">
        <f t="shared" si="44"/>
        <v>14.340979124768172</v>
      </c>
      <c r="AR43" s="59">
        <f t="shared" si="10"/>
        <v>1.9325236633734109</v>
      </c>
      <c r="AS43" s="64">
        <f t="shared" si="45"/>
        <v>0.2819935781583302</v>
      </c>
      <c r="AT43" s="58">
        <f t="shared" si="46"/>
        <v>0.49227681727419886</v>
      </c>
      <c r="AU43" s="89">
        <f>Fishery!Y49</f>
        <v>1.6169466279405473</v>
      </c>
      <c r="AV43" s="80">
        <f t="shared" si="48"/>
        <v>9.6952493204718618E-2</v>
      </c>
      <c r="AW43" s="70">
        <f t="shared" si="49"/>
        <v>2.3912170233730765</v>
      </c>
      <c r="BC43" s="68">
        <f t="shared" si="42"/>
        <v>6.346881872273503</v>
      </c>
      <c r="BD43" s="57">
        <f t="shared" si="11"/>
        <v>1.1064479637330318</v>
      </c>
      <c r="BE43" s="58">
        <f t="shared" si="12"/>
        <v>4.4072329197159288</v>
      </c>
      <c r="BF43" s="58">
        <f t="shared" si="13"/>
        <v>0.49227681727419886</v>
      </c>
      <c r="BG43" s="58">
        <f t="shared" si="14"/>
        <v>0.32226327600475208</v>
      </c>
      <c r="BH43" s="58">
        <f t="shared" si="37"/>
        <v>6.3282209767279118</v>
      </c>
      <c r="BI43" s="70">
        <f t="shared" si="15"/>
        <v>1.4437492487153489</v>
      </c>
      <c r="BJ43" s="72">
        <f t="shared" si="38"/>
        <v>0.18460380647782454</v>
      </c>
      <c r="BK43" s="58">
        <f t="shared" si="47"/>
        <v>0.32226327600475208</v>
      </c>
      <c r="BL43" s="80">
        <f>Fishery!Z49</f>
        <v>0.68020748137627751</v>
      </c>
      <c r="BM43" s="80">
        <f t="shared" si="39"/>
        <v>3.1734409361367517E-2</v>
      </c>
      <c r="BN43" s="70">
        <f t="shared" si="40"/>
        <v>1.1870745638588542</v>
      </c>
    </row>
    <row r="44" spans="1:66" x14ac:dyDescent="0.2">
      <c r="A44" s="4">
        <v>2</v>
      </c>
      <c r="B44">
        <v>3</v>
      </c>
      <c r="C44" s="9">
        <f t="shared" si="16"/>
        <v>4.166666666666667</v>
      </c>
      <c r="D44" s="9">
        <f t="shared" si="54"/>
        <v>4.875</v>
      </c>
      <c r="E44" s="9">
        <f t="shared" si="55"/>
        <v>1.9271332654263331</v>
      </c>
      <c r="F44" s="9">
        <f t="shared" si="19"/>
        <v>4.166666666666667</v>
      </c>
      <c r="I44" s="68">
        <f t="shared" si="43"/>
        <v>164.06047099390642</v>
      </c>
      <c r="J44" s="85">
        <f t="shared" si="20"/>
        <v>99.094531650062208</v>
      </c>
      <c r="K44" s="89">
        <f t="shared" si="21"/>
        <v>208.41244269000299</v>
      </c>
      <c r="L44" s="80">
        <f t="shared" si="22"/>
        <v>4.4538445838598744</v>
      </c>
      <c r="M44" s="86">
        <f t="shared" si="23"/>
        <v>311.96081892392505</v>
      </c>
      <c r="O44" s="68">
        <f t="shared" si="24"/>
        <v>75.501529291098095</v>
      </c>
      <c r="P44" s="76">
        <f t="shared" si="25"/>
        <v>99.094531650062208</v>
      </c>
      <c r="Q44" s="83">
        <f t="shared" si="0"/>
        <v>33.031510550020734</v>
      </c>
      <c r="R44" s="85">
        <f t="shared" si="26"/>
        <v>23.978137529199543</v>
      </c>
      <c r="S44" s="80">
        <f t="shared" si="27"/>
        <v>6.1490511748948604</v>
      </c>
      <c r="T44" s="80">
        <f t="shared" si="28"/>
        <v>0.95103433021794159</v>
      </c>
      <c r="U44" s="89">
        <f t="shared" si="52"/>
        <v>7.5501529291098102</v>
      </c>
      <c r="V44" s="70">
        <f t="shared" si="53"/>
        <v>31.078223034312344</v>
      </c>
      <c r="X44" s="68">
        <f t="shared" si="30"/>
        <v>79.396198177493915</v>
      </c>
      <c r="Y44" s="76">
        <f t="shared" si="2"/>
        <v>208.41244269000299</v>
      </c>
      <c r="Z44" s="77">
        <f t="shared" si="3"/>
        <v>23.978137529199543</v>
      </c>
      <c r="AA44" s="77">
        <f t="shared" si="31"/>
        <v>232.39058021920255</v>
      </c>
      <c r="AB44" s="70">
        <f t="shared" si="32"/>
        <v>16.023044859275132</v>
      </c>
      <c r="AC44" s="72">
        <f t="shared" si="33"/>
        <v>2.1554145559232891</v>
      </c>
      <c r="AD44" s="80">
        <f t="shared" si="34"/>
        <v>4.0003698396337839</v>
      </c>
      <c r="AE44" s="89">
        <f>Fishery!X50</f>
        <v>10.153192951019427</v>
      </c>
      <c r="AF44" s="89">
        <f t="shared" si="50"/>
        <v>0.79396198177493915</v>
      </c>
      <c r="AG44" s="70">
        <f t="shared" si="51"/>
        <v>16.308977346576501</v>
      </c>
      <c r="AI44" s="56">
        <f t="shared" si="4"/>
        <v>94.743504176595607</v>
      </c>
      <c r="AK44" s="68">
        <f t="shared" si="41"/>
        <v>9.0491929731310261</v>
      </c>
      <c r="AL44" s="57">
        <f t="shared" si="5"/>
        <v>4.4538445838598744</v>
      </c>
      <c r="AM44" s="58">
        <f t="shared" si="6"/>
        <v>6.1490511748948604</v>
      </c>
      <c r="AN44" s="58">
        <f t="shared" si="7"/>
        <v>2.1554145559232891</v>
      </c>
      <c r="AO44" s="20">
        <f t="shared" si="8"/>
        <v>0.24566368039489184</v>
      </c>
      <c r="AP44" s="20">
        <f t="shared" si="9"/>
        <v>0.17097852041579623</v>
      </c>
      <c r="AQ44" s="58">
        <f t="shared" si="44"/>
        <v>13.174952515488711</v>
      </c>
      <c r="AR44" s="59">
        <f t="shared" si="10"/>
        <v>1.6900108725365941</v>
      </c>
      <c r="AS44" s="64">
        <f t="shared" si="45"/>
        <v>0.24566368039489184</v>
      </c>
      <c r="AT44" s="58">
        <f t="shared" si="46"/>
        <v>0.45594272110878997</v>
      </c>
      <c r="AU44" s="89">
        <f>Fishery!Y50</f>
        <v>1.5091991530936077</v>
      </c>
      <c r="AV44" s="80">
        <f t="shared" si="48"/>
        <v>9.0491929731310261E-2</v>
      </c>
      <c r="AW44" s="70">
        <f t="shared" si="49"/>
        <v>2.2108055545972896</v>
      </c>
      <c r="BC44" s="68">
        <f t="shared" si="42"/>
        <v>6.2981130259706664</v>
      </c>
      <c r="BD44" s="57">
        <f t="shared" si="11"/>
        <v>0.95103433021794159</v>
      </c>
      <c r="BE44" s="58">
        <f t="shared" si="12"/>
        <v>4.0003698396337839</v>
      </c>
      <c r="BF44" s="58">
        <f t="shared" si="13"/>
        <v>0.45594272110878997</v>
      </c>
      <c r="BG44" s="58">
        <f t="shared" si="14"/>
        <v>0.31732982150321115</v>
      </c>
      <c r="BH44" s="58">
        <f t="shared" si="37"/>
        <v>5.7246767124637268</v>
      </c>
      <c r="BI44" s="70">
        <f t="shared" si="15"/>
        <v>1.312289886838689</v>
      </c>
      <c r="BJ44" s="72">
        <f t="shared" si="38"/>
        <v>0.17097852041579623</v>
      </c>
      <c r="BK44" s="58">
        <f t="shared" si="47"/>
        <v>0.31732982150321115</v>
      </c>
      <c r="BL44" s="80">
        <f>Fishery!Z50</f>
        <v>0.67498083074989745</v>
      </c>
      <c r="BM44" s="80">
        <f t="shared" si="39"/>
        <v>3.1490565129853335E-2</v>
      </c>
      <c r="BN44" s="70">
        <f t="shared" si="40"/>
        <v>1.1632891726689047</v>
      </c>
    </row>
    <row r="45" spans="1:66" x14ac:dyDescent="0.2">
      <c r="A45" s="4">
        <v>2</v>
      </c>
      <c r="B45">
        <v>4</v>
      </c>
      <c r="C45" s="9">
        <f t="shared" si="16"/>
        <v>4.166666666666667</v>
      </c>
      <c r="D45" s="9">
        <f t="shared" si="54"/>
        <v>3.25</v>
      </c>
      <c r="E45" s="9">
        <f t="shared" si="55"/>
        <v>1.2847555102842221</v>
      </c>
      <c r="F45" s="9">
        <f t="shared" si="19"/>
        <v>4.166666666666667</v>
      </c>
      <c r="I45" s="68">
        <f t="shared" si="43"/>
        <v>226.15731609028393</v>
      </c>
      <c r="J45" s="85">
        <f t="shared" si="20"/>
        <v>135.62362456948205</v>
      </c>
      <c r="K45" s="89">
        <f t="shared" si="21"/>
        <v>270.91729693300817</v>
      </c>
      <c r="L45" s="80">
        <f t="shared" si="22"/>
        <v>5.6825186980232401</v>
      </c>
      <c r="M45" s="86">
        <f t="shared" si="23"/>
        <v>412.22344020051344</v>
      </c>
      <c r="O45" s="68">
        <f t="shared" si="24"/>
        <v>74.960887245484884</v>
      </c>
      <c r="P45" s="76">
        <f t="shared" si="25"/>
        <v>135.62362456948205</v>
      </c>
      <c r="Q45" s="83">
        <f t="shared" si="0"/>
        <v>45.207874856494016</v>
      </c>
      <c r="R45" s="85">
        <f t="shared" si="26"/>
        <v>22.449197420767462</v>
      </c>
      <c r="S45" s="80">
        <f t="shared" si="27"/>
        <v>5.6504912256231865</v>
      </c>
      <c r="T45" s="80">
        <f t="shared" si="28"/>
        <v>0.92525953311366838</v>
      </c>
      <c r="U45" s="89">
        <f t="shared" si="52"/>
        <v>7.4960887245484891</v>
      </c>
      <c r="V45" s="70">
        <f t="shared" si="53"/>
        <v>29.024948179504314</v>
      </c>
      <c r="X45" s="68">
        <f t="shared" si="30"/>
        <v>74.86970287334627</v>
      </c>
      <c r="Y45" s="76">
        <f t="shared" si="2"/>
        <v>270.91729693300817</v>
      </c>
      <c r="Z45" s="77">
        <f t="shared" si="3"/>
        <v>22.449197420767462</v>
      </c>
      <c r="AA45" s="77">
        <f t="shared" si="31"/>
        <v>293.36649435377564</v>
      </c>
      <c r="AB45" s="70">
        <f t="shared" si="32"/>
        <v>19.738480735908944</v>
      </c>
      <c r="AC45" s="72">
        <f t="shared" si="33"/>
        <v>1.8812059403967805</v>
      </c>
      <c r="AD45" s="80">
        <f t="shared" si="34"/>
        <v>3.6965360934478011</v>
      </c>
      <c r="AE45" s="89">
        <f>Fishery!X51</f>
        <v>9.5743443251425013</v>
      </c>
      <c r="AF45" s="89">
        <f t="shared" si="50"/>
        <v>0.74869702873346267</v>
      </c>
      <c r="AG45" s="70">
        <f t="shared" si="51"/>
        <v>15.152086358987082</v>
      </c>
      <c r="AI45" s="56">
        <f t="shared" si="4"/>
        <v>89.416784225096038</v>
      </c>
      <c r="AK45" s="68">
        <f t="shared" si="41"/>
        <v>8.3754659459475995</v>
      </c>
      <c r="AL45" s="57">
        <f t="shared" si="5"/>
        <v>5.6825186980232401</v>
      </c>
      <c r="AM45" s="58">
        <f t="shared" si="6"/>
        <v>5.6504912256231865</v>
      </c>
      <c r="AN45" s="58">
        <f t="shared" si="7"/>
        <v>1.8812059403967805</v>
      </c>
      <c r="AO45" s="20">
        <f t="shared" si="8"/>
        <v>0.21044528943518373</v>
      </c>
      <c r="AP45" s="20">
        <f t="shared" si="9"/>
        <v>0.15507046398834501</v>
      </c>
      <c r="AQ45" s="58">
        <f t="shared" si="44"/>
        <v>13.579731617466734</v>
      </c>
      <c r="AR45" s="59">
        <f t="shared" si="10"/>
        <v>1.6231492452844281</v>
      </c>
      <c r="AS45" s="64">
        <f t="shared" si="45"/>
        <v>0.21044528943518373</v>
      </c>
      <c r="AT45" s="58">
        <f t="shared" si="46"/>
        <v>0.41352123730225349</v>
      </c>
      <c r="AU45" s="89">
        <f>Fishery!Y51</f>
        <v>1.3968368394750827</v>
      </c>
      <c r="AV45" s="80">
        <f t="shared" si="48"/>
        <v>8.3754659459475994E-2</v>
      </c>
      <c r="AW45" s="70">
        <f t="shared" si="49"/>
        <v>2.0208033662125198</v>
      </c>
      <c r="BC45" s="68">
        <f t="shared" si="42"/>
        <v>6.1716154058021733</v>
      </c>
      <c r="BD45" s="57">
        <f t="shared" si="11"/>
        <v>0.92525953311366838</v>
      </c>
      <c r="BE45" s="58">
        <f t="shared" si="12"/>
        <v>3.6965360934478011</v>
      </c>
      <c r="BF45" s="58">
        <f t="shared" si="13"/>
        <v>0.41352123730225349</v>
      </c>
      <c r="BG45" s="58">
        <f t="shared" si="14"/>
        <v>0.30471069373707782</v>
      </c>
      <c r="BH45" s="58">
        <f t="shared" si="37"/>
        <v>5.3400275576008012</v>
      </c>
      <c r="BI45" s="70">
        <f t="shared" si="15"/>
        <v>1.2193494477609916</v>
      </c>
      <c r="BJ45" s="72">
        <f t="shared" si="38"/>
        <v>0.15507046398834501</v>
      </c>
      <c r="BK45" s="58">
        <f t="shared" si="47"/>
        <v>0.30471069373707782</v>
      </c>
      <c r="BL45" s="80">
        <f>Fishery!Z51</f>
        <v>0.66142383861635978</v>
      </c>
      <c r="BM45" s="80">
        <f t="shared" si="39"/>
        <v>3.0858077029010868E-2</v>
      </c>
      <c r="BN45" s="70">
        <f t="shared" si="40"/>
        <v>1.1212049963417825</v>
      </c>
    </row>
    <row r="46" spans="1:66" x14ac:dyDescent="0.2">
      <c r="A46" s="4">
        <v>2</v>
      </c>
      <c r="B46">
        <v>5</v>
      </c>
      <c r="C46" s="9">
        <f t="shared" si="16"/>
        <v>4.166666666666667</v>
      </c>
      <c r="D46" s="9">
        <f t="shared" si="54"/>
        <v>2.1150000000000029</v>
      </c>
      <c r="E46" s="9">
        <f t="shared" si="55"/>
        <v>0.83607935515419496</v>
      </c>
      <c r="F46" s="9">
        <f t="shared" si="19"/>
        <v>4.166666666666667</v>
      </c>
      <c r="I46" s="68">
        <f t="shared" si="43"/>
        <v>292.68168108263018</v>
      </c>
      <c r="J46" s="85">
        <f t="shared" si="20"/>
        <v>205.47422751474642</v>
      </c>
      <c r="K46" s="89">
        <f t="shared" si="21"/>
        <v>349.01728500313789</v>
      </c>
      <c r="L46" s="80">
        <f t="shared" si="22"/>
        <v>6.8855111432681051</v>
      </c>
      <c r="M46" s="86">
        <f t="shared" si="23"/>
        <v>561.37702366115241</v>
      </c>
      <c r="O46" s="68">
        <f t="shared" si="24"/>
        <v>87.754991512748944</v>
      </c>
      <c r="P46" s="76">
        <f t="shared" si="25"/>
        <v>205.47422751474642</v>
      </c>
      <c r="Q46" s="83">
        <f t="shared" si="0"/>
        <v>68.491409171582134</v>
      </c>
      <c r="R46" s="85">
        <f t="shared" si="26"/>
        <v>26.161535605815818</v>
      </c>
      <c r="S46" s="80">
        <f t="shared" si="27"/>
        <v>6.1934655736227135</v>
      </c>
      <c r="T46" s="80">
        <f t="shared" si="28"/>
        <v>1.0563796102752798</v>
      </c>
      <c r="U46" s="89">
        <f t="shared" si="52"/>
        <v>8.7754991512748948</v>
      </c>
      <c r="V46" s="70">
        <f t="shared" si="53"/>
        <v>33.41138078971381</v>
      </c>
      <c r="X46" s="68">
        <f t="shared" si="30"/>
        <v>74.530049957372228</v>
      </c>
      <c r="Y46" s="76">
        <f t="shared" si="2"/>
        <v>349.01728500313789</v>
      </c>
      <c r="Z46" s="77">
        <f t="shared" si="3"/>
        <v>26.161535605815818</v>
      </c>
      <c r="AA46" s="77">
        <f t="shared" si="31"/>
        <v>375.17882060895369</v>
      </c>
      <c r="AB46" s="70">
        <f t="shared" si="32"/>
        <v>25.083772263423096</v>
      </c>
      <c r="AC46" s="72">
        <f t="shared" si="33"/>
        <v>1.7533638852680167</v>
      </c>
      <c r="AD46" s="80">
        <f t="shared" si="34"/>
        <v>3.5887200839773503</v>
      </c>
      <c r="AE46" s="89">
        <f>Fishery!X52</f>
        <v>9.5309094797541682</v>
      </c>
      <c r="AF46" s="89">
        <f t="shared" si="50"/>
        <v>0.74530049957372224</v>
      </c>
      <c r="AG46" s="70">
        <f t="shared" si="51"/>
        <v>14.872993448999535</v>
      </c>
      <c r="AI46" s="56">
        <f t="shared" si="4"/>
        <v>88.39083013276047</v>
      </c>
      <c r="AK46" s="68">
        <f t="shared" si="41"/>
        <v>7.8418655127288046</v>
      </c>
      <c r="AL46" s="57">
        <f t="shared" si="5"/>
        <v>6.8855111432681051</v>
      </c>
      <c r="AM46" s="58">
        <f t="shared" si="6"/>
        <v>6.1934655736227135</v>
      </c>
      <c r="AN46" s="58">
        <f t="shared" si="7"/>
        <v>1.7533638852680167</v>
      </c>
      <c r="AO46" s="20">
        <f t="shared" si="8"/>
        <v>0.18448456415917619</v>
      </c>
      <c r="AP46" s="20">
        <f t="shared" si="9"/>
        <v>0.14159855795150053</v>
      </c>
      <c r="AQ46" s="58">
        <f t="shared" si="44"/>
        <v>15.158423724269511</v>
      </c>
      <c r="AR46" s="59">
        <f t="shared" si="10"/>
        <v>1.724389395001769</v>
      </c>
      <c r="AS46" s="64">
        <f t="shared" si="45"/>
        <v>0.18448456415917619</v>
      </c>
      <c r="AT46" s="58">
        <f t="shared" si="46"/>
        <v>0.37759615453733475</v>
      </c>
      <c r="AU46" s="89">
        <f>Fishery!Y52</f>
        <v>1.3078444481872273</v>
      </c>
      <c r="AV46" s="80">
        <f t="shared" si="48"/>
        <v>7.8418655127288045E-2</v>
      </c>
      <c r="AW46" s="70">
        <f t="shared" si="49"/>
        <v>1.8699251668837382</v>
      </c>
      <c r="BC46" s="68">
        <f t="shared" si="42"/>
        <v>6.0189146626594461</v>
      </c>
      <c r="BD46" s="57">
        <f t="shared" si="11"/>
        <v>1.0563796102752798</v>
      </c>
      <c r="BE46" s="58">
        <f t="shared" si="12"/>
        <v>3.5887200839773503</v>
      </c>
      <c r="BF46" s="58">
        <f t="shared" si="13"/>
        <v>0.37759615453733475</v>
      </c>
      <c r="BG46" s="58">
        <f t="shared" si="14"/>
        <v>0.289818669731015</v>
      </c>
      <c r="BH46" s="58">
        <f t="shared" si="37"/>
        <v>5.3125145185209801</v>
      </c>
      <c r="BI46" s="70">
        <f t="shared" si="15"/>
        <v>1.1960811783458349</v>
      </c>
      <c r="BJ46" s="72">
        <f t="shared" si="38"/>
        <v>0.14159855795150053</v>
      </c>
      <c r="BK46" s="58">
        <f t="shared" si="47"/>
        <v>0.289818669731015</v>
      </c>
      <c r="BL46" s="80">
        <f>Fishery!Z52</f>
        <v>0.64505860762771472</v>
      </c>
      <c r="BM46" s="80">
        <f t="shared" si="39"/>
        <v>3.0094573313297231E-2</v>
      </c>
      <c r="BN46" s="70">
        <f t="shared" si="40"/>
        <v>1.0764758353102302</v>
      </c>
    </row>
    <row r="47" spans="1:66" x14ac:dyDescent="0.2">
      <c r="A47" s="4">
        <v>2</v>
      </c>
      <c r="B47">
        <v>6</v>
      </c>
      <c r="C47" s="9">
        <f t="shared" si="16"/>
        <v>4.166666666666667</v>
      </c>
      <c r="D47" s="9">
        <f t="shared" si="54"/>
        <v>1.470000000000002</v>
      </c>
      <c r="E47" s="9">
        <f t="shared" si="55"/>
        <v>0.58110480003624898</v>
      </c>
      <c r="F47" s="9">
        <f t="shared" si="19"/>
        <v>4.166666666666667</v>
      </c>
      <c r="I47" s="68">
        <f t="shared" si="43"/>
        <v>304.99014639078246</v>
      </c>
      <c r="J47" s="85">
        <f t="shared" si="20"/>
        <v>285.04270960008529</v>
      </c>
      <c r="K47" s="89">
        <f t="shared" si="21"/>
        <v>383.11241808073697</v>
      </c>
      <c r="L47" s="80">
        <f t="shared" si="22"/>
        <v>6.9181879683362792</v>
      </c>
      <c r="M47" s="86">
        <f t="shared" si="23"/>
        <v>675.07331564915853</v>
      </c>
      <c r="O47" s="68">
        <f t="shared" si="24"/>
        <v>116.82455686406888</v>
      </c>
      <c r="P47" s="76">
        <f t="shared" si="25"/>
        <v>285.04270960008529</v>
      </c>
      <c r="Q47" s="83">
        <f t="shared" si="0"/>
        <v>95.014236533361768</v>
      </c>
      <c r="R47" s="85">
        <f t="shared" si="26"/>
        <v>36.68720039077683</v>
      </c>
      <c r="S47" s="80">
        <f t="shared" si="27"/>
        <v>7.949905135633375</v>
      </c>
      <c r="T47" s="80">
        <f t="shared" si="28"/>
        <v>1.3781908990068545</v>
      </c>
      <c r="U47" s="89">
        <f t="shared" si="52"/>
        <v>11.68245568640689</v>
      </c>
      <c r="V47" s="70">
        <f t="shared" si="53"/>
        <v>46.015296425417056</v>
      </c>
      <c r="X47" s="68">
        <f t="shared" si="30"/>
        <v>78.509179438754884</v>
      </c>
      <c r="Y47" s="76">
        <f t="shared" si="2"/>
        <v>383.11241808073697</v>
      </c>
      <c r="Z47" s="77">
        <f t="shared" si="3"/>
        <v>36.68720039077683</v>
      </c>
      <c r="AA47" s="77">
        <f t="shared" si="31"/>
        <v>419.79961847151378</v>
      </c>
      <c r="AB47" s="70">
        <f t="shared" si="32"/>
        <v>28.530426178893165</v>
      </c>
      <c r="AC47" s="72">
        <f t="shared" si="33"/>
        <v>1.7808485520749371</v>
      </c>
      <c r="AD47" s="80">
        <f t="shared" si="34"/>
        <v>3.7047223458980398</v>
      </c>
      <c r="AE47" s="89">
        <f>Fishery!X53</f>
        <v>10.039760915074156</v>
      </c>
      <c r="AF47" s="89">
        <f t="shared" si="50"/>
        <v>0.78509179438754884</v>
      </c>
      <c r="AG47" s="70">
        <f t="shared" si="51"/>
        <v>15.525331813047133</v>
      </c>
      <c r="AI47" s="56">
        <f t="shared" si="4"/>
        <v>91.968834536622424</v>
      </c>
      <c r="AK47" s="68">
        <f t="shared" si="41"/>
        <v>7.5611054435750384</v>
      </c>
      <c r="AL47" s="57">
        <f t="shared" si="5"/>
        <v>6.9181879683362792</v>
      </c>
      <c r="AM47" s="58">
        <f t="shared" si="6"/>
        <v>7.949905135633375</v>
      </c>
      <c r="AN47" s="58">
        <f t="shared" si="7"/>
        <v>1.7808485520749371</v>
      </c>
      <c r="AO47" s="20">
        <f t="shared" si="8"/>
        <v>0.17151094658658025</v>
      </c>
      <c r="AP47" s="20">
        <f t="shared" si="9"/>
        <v>0.1337986677008059</v>
      </c>
      <c r="AQ47" s="58">
        <f t="shared" si="44"/>
        <v>16.954251270331977</v>
      </c>
      <c r="AR47" s="59">
        <f t="shared" si="10"/>
        <v>1.9476644315657701</v>
      </c>
      <c r="AS47" s="64">
        <f t="shared" si="45"/>
        <v>0.17151094658658025</v>
      </c>
      <c r="AT47" s="58">
        <f t="shared" si="46"/>
        <v>0.35679644720214909</v>
      </c>
      <c r="AU47" s="89">
        <f>Fishery!Y53</f>
        <v>1.2610200672896723</v>
      </c>
      <c r="AV47" s="80">
        <f t="shared" si="48"/>
        <v>7.5611054435750391E-2</v>
      </c>
      <c r="AW47" s="70">
        <f t="shared" si="49"/>
        <v>1.7893274610784018</v>
      </c>
      <c r="BC47" s="68">
        <f t="shared" si="42"/>
        <v>5.8985496542924931</v>
      </c>
      <c r="BD47" s="57">
        <f t="shared" si="11"/>
        <v>1.3781908990068545</v>
      </c>
      <c r="BE47" s="58">
        <f t="shared" si="12"/>
        <v>3.7047223458980398</v>
      </c>
      <c r="BF47" s="58">
        <f t="shared" si="13"/>
        <v>0.35679644720214909</v>
      </c>
      <c r="BG47" s="58">
        <f t="shared" si="14"/>
        <v>0.27834310419323277</v>
      </c>
      <c r="BH47" s="58">
        <f t="shared" si="37"/>
        <v>5.7180527963002765</v>
      </c>
      <c r="BI47" s="70">
        <f t="shared" si="15"/>
        <v>1.2572393366992123</v>
      </c>
      <c r="BJ47" s="72">
        <f t="shared" si="38"/>
        <v>0.1337986677008059</v>
      </c>
      <c r="BK47" s="58">
        <f t="shared" si="47"/>
        <v>0.27834310419323277</v>
      </c>
      <c r="BL47" s="80">
        <f>Fishery!Z53</f>
        <v>0.63215885924185233</v>
      </c>
      <c r="BM47" s="80">
        <f t="shared" si="39"/>
        <v>2.9492748271462466E-2</v>
      </c>
      <c r="BN47" s="70">
        <f t="shared" si="40"/>
        <v>1.0443006311358909</v>
      </c>
    </row>
    <row r="48" spans="1:66" x14ac:dyDescent="0.2">
      <c r="A48" s="4">
        <v>2</v>
      </c>
      <c r="B48">
        <v>7</v>
      </c>
      <c r="C48" s="9">
        <f t="shared" si="16"/>
        <v>4.166666666666667</v>
      </c>
      <c r="D48" s="9">
        <f t="shared" si="54"/>
        <v>1.3149999999999995</v>
      </c>
      <c r="E48" s="9">
        <f t="shared" si="55"/>
        <v>0.51983184493038503</v>
      </c>
      <c r="F48" s="9">
        <f t="shared" si="19"/>
        <v>4.166666666666667</v>
      </c>
      <c r="I48" s="68">
        <f t="shared" si="43"/>
        <v>227.35205479481866</v>
      </c>
      <c r="J48" s="85">
        <f t="shared" si="20"/>
        <v>281.41364682498272</v>
      </c>
      <c r="K48" s="89">
        <f t="shared" si="21"/>
        <v>305.73554725483297</v>
      </c>
      <c r="L48" s="80">
        <f t="shared" si="22"/>
        <v>5.164650309430237</v>
      </c>
      <c r="M48" s="86">
        <f t="shared" si="23"/>
        <v>592.31384438924601</v>
      </c>
      <c r="O48" s="68">
        <f t="shared" si="24"/>
        <v>154.72350089322578</v>
      </c>
      <c r="P48" s="76">
        <f t="shared" si="25"/>
        <v>281.41364682498272</v>
      </c>
      <c r="Q48" s="83">
        <f t="shared" si="0"/>
        <v>93.804548941660912</v>
      </c>
      <c r="R48" s="85">
        <f t="shared" si="26"/>
        <v>52.016765651695451</v>
      </c>
      <c r="S48" s="80">
        <f t="shared" si="27"/>
        <v>10.544344243804995</v>
      </c>
      <c r="T48" s="80">
        <f t="shared" si="28"/>
        <v>1.8146875990826632</v>
      </c>
      <c r="U48" s="89">
        <f t="shared" si="52"/>
        <v>15.472350089322578</v>
      </c>
      <c r="V48" s="70">
        <f t="shared" si="53"/>
        <v>64.375797494583111</v>
      </c>
      <c r="X48" s="68">
        <f t="shared" si="30"/>
        <v>84.047939310124676</v>
      </c>
      <c r="Y48" s="76">
        <f t="shared" si="2"/>
        <v>305.73554725483297</v>
      </c>
      <c r="Z48" s="77">
        <f t="shared" si="3"/>
        <v>52.016765651695451</v>
      </c>
      <c r="AA48" s="77">
        <f t="shared" si="31"/>
        <v>357.7523129065284</v>
      </c>
      <c r="AB48" s="70">
        <f t="shared" si="32"/>
        <v>25.610567409888993</v>
      </c>
      <c r="AC48" s="72">
        <f t="shared" si="33"/>
        <v>1.9092777329712607</v>
      </c>
      <c r="AD48" s="80">
        <f t="shared" si="34"/>
        <v>3.9430533128846315</v>
      </c>
      <c r="AE48" s="89">
        <f>Fishery!X54</f>
        <v>10.748058024687172</v>
      </c>
      <c r="AF48" s="89">
        <f t="shared" si="50"/>
        <v>0.84047939310124675</v>
      </c>
      <c r="AG48" s="70">
        <f t="shared" si="51"/>
        <v>16.600389070543063</v>
      </c>
      <c r="AI48" s="56">
        <f t="shared" si="4"/>
        <v>97.484408834190191</v>
      </c>
      <c r="AK48" s="68">
        <f t="shared" si="41"/>
        <v>7.5721774527047128</v>
      </c>
      <c r="AL48" s="57">
        <f t="shared" si="5"/>
        <v>5.164650309430237</v>
      </c>
      <c r="AM48" s="58">
        <f t="shared" si="6"/>
        <v>10.544344243804995</v>
      </c>
      <c r="AN48" s="58">
        <f t="shared" si="7"/>
        <v>1.9092777329712607</v>
      </c>
      <c r="AO48" s="20">
        <f t="shared" si="8"/>
        <v>0.17201361412574892</v>
      </c>
      <c r="AP48" s="20">
        <f t="shared" si="9"/>
        <v>0.13321638059650009</v>
      </c>
      <c r="AQ48" s="58">
        <f t="shared" si="44"/>
        <v>17.923502280928744</v>
      </c>
      <c r="AR48" s="59">
        <f t="shared" si="10"/>
        <v>2.1944606067383914</v>
      </c>
      <c r="AS48" s="64">
        <f t="shared" si="45"/>
        <v>0.17201361412574892</v>
      </c>
      <c r="AT48" s="58">
        <f t="shared" si="46"/>
        <v>0.35524368159066694</v>
      </c>
      <c r="AU48" s="89">
        <f>Fishery!Y54</f>
        <v>1.2628666260768662</v>
      </c>
      <c r="AV48" s="80">
        <f t="shared" si="48"/>
        <v>7.5721774527047134E-2</v>
      </c>
      <c r="AW48" s="70">
        <f t="shared" si="49"/>
        <v>1.7901239217932821</v>
      </c>
      <c r="BC48" s="68">
        <f t="shared" si="42"/>
        <v>5.8642920713608122</v>
      </c>
      <c r="BD48" s="57">
        <f t="shared" si="11"/>
        <v>1.8146875990826632</v>
      </c>
      <c r="BE48" s="58">
        <f t="shared" si="12"/>
        <v>3.9430533128846315</v>
      </c>
      <c r="BF48" s="58">
        <f t="shared" si="13"/>
        <v>0.35524368159066694</v>
      </c>
      <c r="BG48" s="58">
        <f t="shared" si="14"/>
        <v>0.27511937198580233</v>
      </c>
      <c r="BH48" s="58">
        <f t="shared" si="37"/>
        <v>6.3881039655437641</v>
      </c>
      <c r="BI48" s="70">
        <f t="shared" si="15"/>
        <v>1.3701900415006081</v>
      </c>
      <c r="BJ48" s="72">
        <f t="shared" si="38"/>
        <v>0.13321638059650009</v>
      </c>
      <c r="BK48" s="58">
        <f t="shared" si="47"/>
        <v>0.27511937198580233</v>
      </c>
      <c r="BL48" s="80">
        <f>Fishery!Z54</f>
        <v>0.62848740849281692</v>
      </c>
      <c r="BM48" s="80">
        <f t="shared" si="39"/>
        <v>2.9321460356804063E-2</v>
      </c>
      <c r="BN48" s="70">
        <f t="shared" si="40"/>
        <v>1.0368231610751193</v>
      </c>
    </row>
    <row r="49" spans="1:66" x14ac:dyDescent="0.2">
      <c r="A49" s="4">
        <v>2</v>
      </c>
      <c r="B49">
        <v>8</v>
      </c>
      <c r="C49" s="9">
        <f t="shared" si="16"/>
        <v>4.166666666666667</v>
      </c>
      <c r="D49" s="9">
        <f t="shared" si="54"/>
        <v>1.6500000000000015</v>
      </c>
      <c r="E49" s="9">
        <f t="shared" si="55"/>
        <v>0.65226048983660567</v>
      </c>
      <c r="F49" s="9">
        <f t="shared" si="19"/>
        <v>4.166666666666667</v>
      </c>
      <c r="I49" s="68">
        <f t="shared" si="43"/>
        <v>133.42733978297829</v>
      </c>
      <c r="J49" s="85">
        <f t="shared" si="20"/>
        <v>181.07529329649097</v>
      </c>
      <c r="K49" s="89">
        <f t="shared" si="21"/>
        <v>183.34638502614334</v>
      </c>
      <c r="L49" s="80">
        <f t="shared" si="22"/>
        <v>3.1263409431565847</v>
      </c>
      <c r="M49" s="86">
        <f t="shared" si="23"/>
        <v>367.54801926579091</v>
      </c>
      <c r="O49" s="68">
        <f t="shared" si="24"/>
        <v>169.63848412833985</v>
      </c>
      <c r="P49" s="76">
        <f t="shared" si="25"/>
        <v>181.07529329649097</v>
      </c>
      <c r="Q49" s="83">
        <f t="shared" si="0"/>
        <v>60.358431098830323</v>
      </c>
      <c r="R49" s="85">
        <f t="shared" si="26"/>
        <v>58.276292693901382</v>
      </c>
      <c r="S49" s="80">
        <f t="shared" si="27"/>
        <v>11.924416824799168</v>
      </c>
      <c r="T49" s="80">
        <f t="shared" si="28"/>
        <v>2.0118510573810302</v>
      </c>
      <c r="U49" s="89">
        <f t="shared" si="52"/>
        <v>16.963848412833986</v>
      </c>
      <c r="V49" s="70">
        <f t="shared" si="53"/>
        <v>72.212560576081586</v>
      </c>
      <c r="X49" s="68">
        <f t="shared" si="30"/>
        <v>85.883066264923258</v>
      </c>
      <c r="Y49" s="76">
        <f t="shared" si="2"/>
        <v>183.34638502614334</v>
      </c>
      <c r="Z49" s="77">
        <f t="shared" si="3"/>
        <v>58.276292693901382</v>
      </c>
      <c r="AA49" s="77">
        <f t="shared" si="31"/>
        <v>241.62267772004472</v>
      </c>
      <c r="AB49" s="70">
        <f t="shared" si="32"/>
        <v>18.743685650871633</v>
      </c>
      <c r="AC49" s="72">
        <f t="shared" si="33"/>
        <v>2.0123293084054499</v>
      </c>
      <c r="AD49" s="80">
        <f t="shared" si="34"/>
        <v>4.0741683955508909</v>
      </c>
      <c r="AE49" s="89">
        <f>Fishery!X55</f>
        <v>10.982734224421989</v>
      </c>
      <c r="AF49" s="89">
        <f t="shared" si="50"/>
        <v>0.85883066264923258</v>
      </c>
      <c r="AG49" s="70">
        <f t="shared" si="51"/>
        <v>17.069231928378329</v>
      </c>
      <c r="AI49" s="56">
        <f t="shared" si="4"/>
        <v>99.623231083199798</v>
      </c>
      <c r="AK49" s="68">
        <f t="shared" si="41"/>
        <v>7.8103456863778904</v>
      </c>
      <c r="AL49" s="57">
        <f t="shared" si="5"/>
        <v>3.1263409431565847</v>
      </c>
      <c r="AM49" s="58">
        <f t="shared" si="6"/>
        <v>11.924416824799168</v>
      </c>
      <c r="AN49" s="58">
        <f t="shared" si="7"/>
        <v>2.0123293084054499</v>
      </c>
      <c r="AO49" s="20">
        <f t="shared" si="8"/>
        <v>0.18300449922216516</v>
      </c>
      <c r="AP49" s="20">
        <f t="shared" si="9"/>
        <v>0.13894181183347709</v>
      </c>
      <c r="AQ49" s="58">
        <f t="shared" si="44"/>
        <v>17.385033387416843</v>
      </c>
      <c r="AR49" s="59">
        <f t="shared" si="10"/>
        <v>2.2695173169124558</v>
      </c>
      <c r="AS49" s="64">
        <f t="shared" si="45"/>
        <v>0.18300449922216516</v>
      </c>
      <c r="AT49" s="58">
        <f t="shared" si="46"/>
        <v>0.3705114982226056</v>
      </c>
      <c r="AU49" s="89">
        <f>Fishery!Y55</f>
        <v>1.3025876595016834</v>
      </c>
      <c r="AV49" s="80">
        <f t="shared" si="48"/>
        <v>7.8103456863778911E-2</v>
      </c>
      <c r="AW49" s="70">
        <f t="shared" si="49"/>
        <v>1.8561036569464542</v>
      </c>
      <c r="BC49" s="68">
        <f t="shared" si="42"/>
        <v>5.9298191318986486</v>
      </c>
      <c r="BD49" s="57">
        <f t="shared" si="11"/>
        <v>2.0118510573810302</v>
      </c>
      <c r="BE49" s="58">
        <f t="shared" si="12"/>
        <v>4.0741683955508909</v>
      </c>
      <c r="BF49" s="58">
        <f t="shared" si="13"/>
        <v>0.3705114982226056</v>
      </c>
      <c r="BG49" s="58">
        <f t="shared" si="14"/>
        <v>0.28130203949624999</v>
      </c>
      <c r="BH49" s="58">
        <f t="shared" si="37"/>
        <v>6.7378329906507775</v>
      </c>
      <c r="BI49" s="70">
        <f t="shared" si="15"/>
        <v>1.4329768654900654</v>
      </c>
      <c r="BJ49" s="72">
        <f t="shared" si="38"/>
        <v>0.13894181183347709</v>
      </c>
      <c r="BK49" s="58">
        <f t="shared" si="47"/>
        <v>0.28130203949624999</v>
      </c>
      <c r="BL49" s="80">
        <f>Fishery!Z55</f>
        <v>0.63551006902241425</v>
      </c>
      <c r="BM49" s="80">
        <f t="shared" si="39"/>
        <v>2.9649095659493245E-2</v>
      </c>
      <c r="BN49" s="70">
        <f t="shared" si="40"/>
        <v>1.0557539203521413</v>
      </c>
    </row>
    <row r="50" spans="1:66" x14ac:dyDescent="0.2">
      <c r="A50" s="4">
        <v>2</v>
      </c>
      <c r="B50">
        <v>9</v>
      </c>
      <c r="C50" s="9">
        <f t="shared" si="16"/>
        <v>4.166666666666667</v>
      </c>
      <c r="D50" s="9">
        <f t="shared" si="54"/>
        <v>2.4750000000000023</v>
      </c>
      <c r="E50" s="9">
        <f t="shared" si="55"/>
        <v>0.97839073475490856</v>
      </c>
      <c r="F50" s="9">
        <f t="shared" si="19"/>
        <v>4.166666666666667</v>
      </c>
      <c r="I50" s="68">
        <f t="shared" si="43"/>
        <v>91.69533439730634</v>
      </c>
      <c r="J50" s="85">
        <f t="shared" si="20"/>
        <v>108.23368235443451</v>
      </c>
      <c r="K50" s="89">
        <f t="shared" si="21"/>
        <v>120.58543276008159</v>
      </c>
      <c r="L50" s="80">
        <f t="shared" si="22"/>
        <v>2.2134801294550788</v>
      </c>
      <c r="M50" s="86">
        <f t="shared" si="23"/>
        <v>231.03259524397117</v>
      </c>
      <c r="O50" s="68">
        <f t="shared" si="24"/>
        <v>147.54524189511818</v>
      </c>
      <c r="P50" s="76">
        <f t="shared" si="25"/>
        <v>108.23368235443451</v>
      </c>
      <c r="Q50" s="83">
        <f t="shared" si="0"/>
        <v>36.077894118144833</v>
      </c>
      <c r="R50" s="85">
        <f t="shared" si="26"/>
        <v>48.507939260365468</v>
      </c>
      <c r="S50" s="80">
        <f t="shared" si="27"/>
        <v>10.685008019560078</v>
      </c>
      <c r="T50" s="80">
        <f t="shared" si="28"/>
        <v>1.777565748166859</v>
      </c>
      <c r="U50" s="89">
        <f t="shared" si="52"/>
        <v>14.75452418951182</v>
      </c>
      <c r="V50" s="70">
        <f t="shared" si="53"/>
        <v>60.970513028092405</v>
      </c>
      <c r="X50" s="68">
        <f t="shared" si="30"/>
        <v>82.191635998074233</v>
      </c>
      <c r="Y50" s="76">
        <f t="shared" si="2"/>
        <v>120.58543276008159</v>
      </c>
      <c r="Z50" s="77">
        <f t="shared" si="3"/>
        <v>48.507939260365468</v>
      </c>
      <c r="AA50" s="77">
        <f t="shared" si="31"/>
        <v>169.09337202044705</v>
      </c>
      <c r="AB50" s="70">
        <f t="shared" si="32"/>
        <v>13.600081955050783</v>
      </c>
      <c r="AC50" s="72">
        <f t="shared" si="33"/>
        <v>1.9840655392657192</v>
      </c>
      <c r="AD50" s="80">
        <f t="shared" si="34"/>
        <v>3.960847128905185</v>
      </c>
      <c r="AE50" s="89">
        <f>Fishery!X56</f>
        <v>10.510673790485802</v>
      </c>
      <c r="AF50" s="89">
        <f t="shared" si="50"/>
        <v>0.82191635998074231</v>
      </c>
      <c r="AG50" s="70">
        <f t="shared" si="51"/>
        <v>16.455586458656704</v>
      </c>
      <c r="AI50" s="56">
        <f t="shared" si="4"/>
        <v>96.26193715250659</v>
      </c>
      <c r="AK50" s="68">
        <f t="shared" si="41"/>
        <v>8.0465021984808214</v>
      </c>
      <c r="AL50" s="57">
        <f t="shared" si="5"/>
        <v>2.2134801294550788</v>
      </c>
      <c r="AM50" s="58">
        <f t="shared" si="6"/>
        <v>10.685008019560078</v>
      </c>
      <c r="AN50" s="58">
        <f t="shared" si="7"/>
        <v>1.9840655392657192</v>
      </c>
      <c r="AO50" s="20">
        <f t="shared" si="8"/>
        <v>0.19423859289047007</v>
      </c>
      <c r="AP50" s="20">
        <f t="shared" si="9"/>
        <v>0.1454115346268115</v>
      </c>
      <c r="AQ50" s="58">
        <f t="shared" si="44"/>
        <v>15.222203815798157</v>
      </c>
      <c r="AR50" s="59">
        <f t="shared" si="10"/>
        <v>2.0548974272317024</v>
      </c>
      <c r="AS50" s="64">
        <f t="shared" si="45"/>
        <v>0.19423859289047007</v>
      </c>
      <c r="AT50" s="58">
        <f t="shared" si="46"/>
        <v>0.387764092338164</v>
      </c>
      <c r="AU50" s="89">
        <f>Fishery!Y56</f>
        <v>1.3419731836165445</v>
      </c>
      <c r="AV50" s="80">
        <f t="shared" si="48"/>
        <v>8.0465021984808219E-2</v>
      </c>
      <c r="AW50" s="70">
        <f t="shared" si="49"/>
        <v>1.9239758688451785</v>
      </c>
      <c r="BC50" s="68">
        <f t="shared" si="42"/>
        <v>6.0237989559515341</v>
      </c>
      <c r="BD50" s="57">
        <f t="shared" si="11"/>
        <v>1.777565748166859</v>
      </c>
      <c r="BE50" s="58">
        <f t="shared" si="12"/>
        <v>3.960847128905185</v>
      </c>
      <c r="BF50" s="58">
        <f t="shared" si="13"/>
        <v>0.387764092338164</v>
      </c>
      <c r="BG50" s="58">
        <f t="shared" si="14"/>
        <v>0.29028923089378234</v>
      </c>
      <c r="BH50" s="58">
        <f t="shared" si="37"/>
        <v>6.4164662003039901</v>
      </c>
      <c r="BI50" s="70">
        <f t="shared" si="15"/>
        <v>1.3819208315551401</v>
      </c>
      <c r="BJ50" s="72">
        <f t="shared" si="38"/>
        <v>0.1454115346268115</v>
      </c>
      <c r="BK50" s="58">
        <f t="shared" si="47"/>
        <v>0.29028923089378234</v>
      </c>
      <c r="BL50" s="80">
        <f>Fishery!Z56</f>
        <v>0.64558206669082219</v>
      </c>
      <c r="BM50" s="80">
        <f t="shared" si="39"/>
        <v>3.0118994779757671E-2</v>
      </c>
      <c r="BN50" s="70">
        <f t="shared" si="40"/>
        <v>1.0812828322114161</v>
      </c>
    </row>
    <row r="51" spans="1:66" x14ac:dyDescent="0.2">
      <c r="A51" s="4">
        <v>2</v>
      </c>
      <c r="B51">
        <v>10</v>
      </c>
      <c r="C51" s="9">
        <f t="shared" si="16"/>
        <v>4.166666666666667</v>
      </c>
      <c r="D51" s="9">
        <f t="shared" si="54"/>
        <v>3.7900000000000045</v>
      </c>
      <c r="E51" s="9">
        <f t="shared" si="55"/>
        <v>1.4982225796852946</v>
      </c>
      <c r="F51" s="9">
        <f t="shared" si="19"/>
        <v>4.166666666666667</v>
      </c>
      <c r="I51" s="68">
        <f t="shared" si="43"/>
        <v>91.984248795413578</v>
      </c>
      <c r="J51" s="85">
        <f t="shared" si="20"/>
        <v>86.339728360804784</v>
      </c>
      <c r="K51" s="89">
        <f t="shared" si="21"/>
        <v>111.27899464438765</v>
      </c>
      <c r="L51" s="80">
        <f t="shared" si="22"/>
        <v>2.2109544841344264</v>
      </c>
      <c r="M51" s="86">
        <f t="shared" si="23"/>
        <v>199.82967748932685</v>
      </c>
      <c r="O51" s="68">
        <f t="shared" si="24"/>
        <v>117.32950137044247</v>
      </c>
      <c r="P51" s="76">
        <f t="shared" si="25"/>
        <v>86.339728360804784</v>
      </c>
      <c r="Q51" s="83">
        <f t="shared" si="0"/>
        <v>28.779909453601594</v>
      </c>
      <c r="R51" s="85">
        <f t="shared" si="26"/>
        <v>35.485175792622066</v>
      </c>
      <c r="S51" s="80">
        <f t="shared" si="27"/>
        <v>8.4604763502456475</v>
      </c>
      <c r="T51" s="80">
        <f t="shared" si="28"/>
        <v>1.4189727850091425</v>
      </c>
      <c r="U51" s="89">
        <f t="shared" si="52"/>
        <v>11.732950137044249</v>
      </c>
      <c r="V51" s="70">
        <f t="shared" si="53"/>
        <v>45.364624927876861</v>
      </c>
      <c r="X51" s="68">
        <f t="shared" si="30"/>
        <v>75.610088209156601</v>
      </c>
      <c r="Y51" s="76">
        <f t="shared" si="2"/>
        <v>111.27899464438765</v>
      </c>
      <c r="Z51" s="77">
        <f t="shared" si="3"/>
        <v>35.485175792622066</v>
      </c>
      <c r="AA51" s="77">
        <f t="shared" si="31"/>
        <v>146.76417043700971</v>
      </c>
      <c r="AB51" s="70">
        <f t="shared" si="32"/>
        <v>11.390584139351986</v>
      </c>
      <c r="AC51" s="72">
        <f t="shared" si="33"/>
        <v>1.8173814078065242</v>
      </c>
      <c r="AD51" s="80">
        <f t="shared" si="34"/>
        <v>3.6576873228905384</v>
      </c>
      <c r="AE51" s="89">
        <f>Fishery!X57</f>
        <v>9.6690248683567042</v>
      </c>
      <c r="AF51" s="89">
        <f t="shared" si="50"/>
        <v>0.75610088209156601</v>
      </c>
      <c r="AG51" s="70">
        <f t="shared" si="51"/>
        <v>15.144093599053766</v>
      </c>
      <c r="AI51" s="56">
        <f t="shared" si="4"/>
        <v>89.669121112582829</v>
      </c>
      <c r="AK51" s="68">
        <f t="shared" si="41"/>
        <v>8.0120763902086196</v>
      </c>
      <c r="AL51" s="57">
        <f t="shared" si="5"/>
        <v>2.2109544841344264</v>
      </c>
      <c r="AM51" s="58">
        <f t="shared" si="6"/>
        <v>8.4604763502456475</v>
      </c>
      <c r="AN51" s="58">
        <f t="shared" si="7"/>
        <v>1.8173814078065242</v>
      </c>
      <c r="AO51" s="20">
        <f t="shared" si="8"/>
        <v>0.19258010424761515</v>
      </c>
      <c r="AP51" s="20">
        <f t="shared" si="9"/>
        <v>0.14534603253650707</v>
      </c>
      <c r="AQ51" s="58">
        <f t="shared" si="44"/>
        <v>12.826738378970719</v>
      </c>
      <c r="AR51" s="59">
        <f t="shared" si="10"/>
        <v>1.7345710851867691</v>
      </c>
      <c r="AS51" s="64">
        <f t="shared" si="45"/>
        <v>0.19258010424761515</v>
      </c>
      <c r="AT51" s="58">
        <f t="shared" si="46"/>
        <v>0.3875894200973522</v>
      </c>
      <c r="AU51" s="89">
        <f>Fishery!Y57</f>
        <v>1.3362317433750515</v>
      </c>
      <c r="AV51" s="80">
        <f t="shared" si="48"/>
        <v>8.0120763902086195E-2</v>
      </c>
      <c r="AW51" s="70">
        <f t="shared" si="49"/>
        <v>1.9164012677200188</v>
      </c>
      <c r="BC51" s="68">
        <f t="shared" si="42"/>
        <v>6.0469565132176069</v>
      </c>
      <c r="BD51" s="57">
        <f t="shared" si="11"/>
        <v>1.4189727850091425</v>
      </c>
      <c r="BE51" s="58">
        <f t="shared" si="12"/>
        <v>3.6576873228905384</v>
      </c>
      <c r="BF51" s="58">
        <f t="shared" si="13"/>
        <v>0.3875894200973522</v>
      </c>
      <c r="BG51" s="58">
        <f t="shared" si="14"/>
        <v>0.29252546458195872</v>
      </c>
      <c r="BH51" s="58">
        <f t="shared" si="37"/>
        <v>5.7567749925789924</v>
      </c>
      <c r="BI51" s="70">
        <f t="shared" si="15"/>
        <v>1.2618221500186053</v>
      </c>
      <c r="BJ51" s="72">
        <f t="shared" si="38"/>
        <v>0.14534603253650707</v>
      </c>
      <c r="BK51" s="58">
        <f t="shared" si="47"/>
        <v>0.29252546458195872</v>
      </c>
      <c r="BL51" s="80">
        <f>Fishery!Z57</f>
        <v>0.64806390643824141</v>
      </c>
      <c r="BM51" s="80">
        <f t="shared" si="39"/>
        <v>3.0234782566088036E-2</v>
      </c>
      <c r="BN51" s="70">
        <f t="shared" si="40"/>
        <v>1.0859354035567073</v>
      </c>
    </row>
    <row r="52" spans="1:66" x14ac:dyDescent="0.2">
      <c r="A52" s="4">
        <v>2</v>
      </c>
      <c r="B52">
        <v>11</v>
      </c>
      <c r="C52" s="9">
        <f t="shared" si="16"/>
        <v>4.166666666666667</v>
      </c>
      <c r="D52" s="9">
        <f t="shared" si="54"/>
        <v>5.5949999999999998</v>
      </c>
      <c r="E52" s="9">
        <f t="shared" si="55"/>
        <v>2.211756024627761</v>
      </c>
      <c r="F52" s="9">
        <f t="shared" si="19"/>
        <v>4.166666666666667</v>
      </c>
      <c r="I52" s="68">
        <f t="shared" si="43"/>
        <v>120.94540597741198</v>
      </c>
      <c r="J52" s="85">
        <f t="shared" si="20"/>
        <v>94.209750049749829</v>
      </c>
      <c r="K52" s="89">
        <f t="shared" si="21"/>
        <v>133.49618846766668</v>
      </c>
      <c r="L52" s="80">
        <f t="shared" si="22"/>
        <v>2.7906716978895889</v>
      </c>
      <c r="M52" s="86">
        <f t="shared" si="23"/>
        <v>230.49661021530611</v>
      </c>
      <c r="O52" s="68">
        <f t="shared" si="24"/>
        <v>97.368053470489656</v>
      </c>
      <c r="P52" s="76">
        <f t="shared" si="25"/>
        <v>94.209750049749829</v>
      </c>
      <c r="Q52" s="83">
        <f t="shared" si="0"/>
        <v>31.403250016583275</v>
      </c>
      <c r="R52" s="85">
        <f t="shared" si="26"/>
        <v>26.868039988335564</v>
      </c>
      <c r="S52" s="80">
        <f t="shared" si="27"/>
        <v>6.7399568152950691</v>
      </c>
      <c r="T52" s="80">
        <f t="shared" si="28"/>
        <v>1.1622831950651216</v>
      </c>
      <c r="U52" s="89">
        <f t="shared" si="52"/>
        <v>9.7368053470489659</v>
      </c>
      <c r="V52" s="70">
        <f t="shared" si="53"/>
        <v>34.770279998695756</v>
      </c>
      <c r="X52" s="68">
        <f t="shared" si="30"/>
        <v>68.985768511020751</v>
      </c>
      <c r="Y52" s="76">
        <f t="shared" si="2"/>
        <v>133.49618846766668</v>
      </c>
      <c r="Z52" s="77">
        <f t="shared" si="3"/>
        <v>26.868039988335564</v>
      </c>
      <c r="AA52" s="77">
        <f t="shared" si="31"/>
        <v>160.36422845600225</v>
      </c>
      <c r="AB52" s="70">
        <f t="shared" si="32"/>
        <v>11.702016777771114</v>
      </c>
      <c r="AC52" s="72">
        <f t="shared" si="33"/>
        <v>1.5917647320711235</v>
      </c>
      <c r="AD52" s="80">
        <f t="shared" si="34"/>
        <v>3.2939345742723853</v>
      </c>
      <c r="AE52" s="89">
        <f>Fishery!X58</f>
        <v>8.8219062706367772</v>
      </c>
      <c r="AF52" s="89">
        <f t="shared" si="50"/>
        <v>0.68985768511020751</v>
      </c>
      <c r="AG52" s="70">
        <f t="shared" si="51"/>
        <v>13.707605576980285</v>
      </c>
      <c r="AI52" s="56">
        <f t="shared" si="4"/>
        <v>82.645543362368741</v>
      </c>
      <c r="AK52" s="68">
        <f t="shared" si="41"/>
        <v>7.691271047287735</v>
      </c>
      <c r="AL52" s="57">
        <f t="shared" si="5"/>
        <v>2.7906716978895889</v>
      </c>
      <c r="AM52" s="58">
        <f t="shared" si="6"/>
        <v>6.7399568152950691</v>
      </c>
      <c r="AN52" s="58">
        <f t="shared" si="7"/>
        <v>1.5917647320711235</v>
      </c>
      <c r="AO52" s="20">
        <f t="shared" si="8"/>
        <v>0.17746695096853971</v>
      </c>
      <c r="AP52" s="20">
        <f t="shared" si="9"/>
        <v>0.13771614151138625</v>
      </c>
      <c r="AQ52" s="58">
        <f t="shared" si="44"/>
        <v>11.437576337735708</v>
      </c>
      <c r="AR52" s="59">
        <f t="shared" si="10"/>
        <v>1.4936485391677452</v>
      </c>
      <c r="AS52" s="64">
        <f t="shared" si="45"/>
        <v>0.17746695096853971</v>
      </c>
      <c r="AT52" s="58">
        <f t="shared" si="46"/>
        <v>0.3672430440303634</v>
      </c>
      <c r="AU52" s="89">
        <f>Fishery!Y58</f>
        <v>1.2827287234613782</v>
      </c>
      <c r="AV52" s="80">
        <f t="shared" si="48"/>
        <v>7.6912710472877358E-2</v>
      </c>
      <c r="AW52" s="70">
        <f t="shared" si="49"/>
        <v>1.8274387184602814</v>
      </c>
      <c r="BC52" s="68">
        <f t="shared" si="42"/>
        <v>5.9685038040602638</v>
      </c>
      <c r="BD52" s="57">
        <f t="shared" si="11"/>
        <v>1.1622831950651216</v>
      </c>
      <c r="BE52" s="58">
        <f t="shared" si="12"/>
        <v>3.2939345742723853</v>
      </c>
      <c r="BF52" s="58">
        <f t="shared" si="13"/>
        <v>0.3672430440303634</v>
      </c>
      <c r="BG52" s="58">
        <f t="shared" si="14"/>
        <v>0.28498430127265478</v>
      </c>
      <c r="BH52" s="58">
        <f t="shared" si="37"/>
        <v>5.1084451146405252</v>
      </c>
      <c r="BI52" s="70">
        <f t="shared" si="15"/>
        <v>1.1318258792769911</v>
      </c>
      <c r="BJ52" s="72">
        <f t="shared" si="38"/>
        <v>0.13771614151138625</v>
      </c>
      <c r="BK52" s="58">
        <f t="shared" si="47"/>
        <v>0.28498430127265478</v>
      </c>
      <c r="BL52" s="80">
        <f>Fishery!Z58</f>
        <v>0.6396559793998976</v>
      </c>
      <c r="BM52" s="80">
        <f t="shared" si="39"/>
        <v>2.9842519020301321E-2</v>
      </c>
      <c r="BN52" s="70">
        <f t="shared" si="40"/>
        <v>1.0623564221839388</v>
      </c>
    </row>
    <row r="53" spans="1:66" x14ac:dyDescent="0.2">
      <c r="A53" s="5">
        <v>2</v>
      </c>
      <c r="B53" s="2">
        <v>12</v>
      </c>
      <c r="C53" s="9">
        <f t="shared" si="16"/>
        <v>4.166666666666667</v>
      </c>
      <c r="D53" s="9">
        <f t="shared" si="54"/>
        <v>7.8900000000000023</v>
      </c>
      <c r="E53" s="9">
        <f t="shared" si="55"/>
        <v>3.1189910695823126</v>
      </c>
      <c r="F53" s="9">
        <f t="shared" si="19"/>
        <v>4.166666666666667</v>
      </c>
      <c r="I53" s="68">
        <f t="shared" si="43"/>
        <v>179.29249365956389</v>
      </c>
      <c r="J53" s="85">
        <f t="shared" si="20"/>
        <v>130.44368025784735</v>
      </c>
      <c r="K53" s="89">
        <f t="shared" si="21"/>
        <v>184.42533934339258</v>
      </c>
      <c r="L53" s="80">
        <f t="shared" si="22"/>
        <v>3.8956316106686759</v>
      </c>
      <c r="M53" s="86">
        <f t="shared" si="23"/>
        <v>318.76465121190859</v>
      </c>
      <c r="O53" s="68">
        <f t="shared" si="24"/>
        <v>90.943350161615342</v>
      </c>
      <c r="P53" s="76">
        <f t="shared" si="25"/>
        <v>130.44368025784735</v>
      </c>
      <c r="Q53" s="83">
        <f t="shared" si="0"/>
        <v>43.481226752615783</v>
      </c>
      <c r="R53" s="85">
        <f t="shared" si="26"/>
        <v>23.386726728263977</v>
      </c>
      <c r="S53" s="80">
        <f t="shared" si="27"/>
        <v>5.9279970249462925</v>
      </c>
      <c r="T53" s="80">
        <f t="shared" si="28"/>
        <v>1.057270349380917</v>
      </c>
      <c r="U53" s="89">
        <f t="shared" si="52"/>
        <v>9.0943350161615353</v>
      </c>
      <c r="V53" s="70">
        <f t="shared" si="53"/>
        <v>30.371994102591188</v>
      </c>
      <c r="X53" s="68">
        <f t="shared" si="30"/>
        <v>64.289270976666913</v>
      </c>
      <c r="Y53" s="76">
        <f t="shared" si="2"/>
        <v>184.42533934339258</v>
      </c>
      <c r="Z53" s="77">
        <f t="shared" si="3"/>
        <v>23.386726728263977</v>
      </c>
      <c r="AA53" s="77">
        <f t="shared" si="31"/>
        <v>207.81206607165655</v>
      </c>
      <c r="AB53" s="70">
        <f t="shared" si="32"/>
        <v>14.449924549995034</v>
      </c>
      <c r="AC53" s="72">
        <f t="shared" si="33"/>
        <v>1.3968644817841118</v>
      </c>
      <c r="AD53" s="80">
        <f t="shared" si="34"/>
        <v>2.9896035220234847</v>
      </c>
      <c r="AE53" s="89">
        <f>Fishery!X59</f>
        <v>8.221317744298517</v>
      </c>
      <c r="AF53" s="89">
        <f t="shared" si="50"/>
        <v>0.64289270976666912</v>
      </c>
      <c r="AG53" s="70">
        <f t="shared" si="51"/>
        <v>12.607785748106114</v>
      </c>
      <c r="AI53" s="56">
        <f t="shared" si="4"/>
        <v>77.344667645974226</v>
      </c>
      <c r="AK53" s="68">
        <f t="shared" si="41"/>
        <v>7.2426003103539545</v>
      </c>
      <c r="AL53" s="57">
        <f t="shared" si="5"/>
        <v>3.8956316106686759</v>
      </c>
      <c r="AM53" s="58">
        <f t="shared" si="6"/>
        <v>5.9279970249462925</v>
      </c>
      <c r="AN53" s="58">
        <f t="shared" si="7"/>
        <v>1.3968644817841118</v>
      </c>
      <c r="AO53" s="20">
        <f t="shared" si="8"/>
        <v>0.15736577776661761</v>
      </c>
      <c r="AP53" s="20">
        <f t="shared" si="9"/>
        <v>0.12629928214013991</v>
      </c>
      <c r="AQ53" s="58">
        <f t="shared" si="44"/>
        <v>11.504158177305838</v>
      </c>
      <c r="AR53" s="59">
        <f t="shared" si="10"/>
        <v>1.4046089892077962</v>
      </c>
      <c r="AS53" s="64">
        <f t="shared" si="45"/>
        <v>0.15736577776661761</v>
      </c>
      <c r="AT53" s="58">
        <f t="shared" si="46"/>
        <v>0.33679808570703973</v>
      </c>
      <c r="AU53" s="89">
        <f>Fishery!Y59</f>
        <v>1.2079006699312016</v>
      </c>
      <c r="AV53" s="80">
        <f t="shared" si="48"/>
        <v>7.2426003103539541E-2</v>
      </c>
      <c r="AW53" s="70">
        <f t="shared" si="49"/>
        <v>1.702064533404859</v>
      </c>
      <c r="BC53" s="68">
        <f t="shared" si="42"/>
        <v>5.8127963589533636</v>
      </c>
      <c r="BD53" s="57">
        <f t="shared" si="11"/>
        <v>1.057270349380917</v>
      </c>
      <c r="BE53" s="58">
        <f t="shared" si="12"/>
        <v>2.9896035220234847</v>
      </c>
      <c r="BF53" s="58">
        <f t="shared" si="13"/>
        <v>0.33679808570703973</v>
      </c>
      <c r="BG53" s="58">
        <f t="shared" si="14"/>
        <v>0.27030881208529184</v>
      </c>
      <c r="BH53" s="58">
        <f t="shared" si="37"/>
        <v>4.6539807691967328</v>
      </c>
      <c r="BI53" s="70">
        <f t="shared" si="15"/>
        <v>1.0313363986265687</v>
      </c>
      <c r="BJ53" s="72">
        <f t="shared" si="38"/>
        <v>0.12629928214013991</v>
      </c>
      <c r="BK53" s="58">
        <f t="shared" si="47"/>
        <v>0.27030881208529184</v>
      </c>
      <c r="BL53" s="80">
        <f>Fishery!Z59</f>
        <v>0.62296851440541201</v>
      </c>
      <c r="BM53" s="80">
        <f t="shared" si="39"/>
        <v>2.9063981794766817E-2</v>
      </c>
      <c r="BN53" s="70">
        <f t="shared" si="40"/>
        <v>1.0195766086308438</v>
      </c>
    </row>
    <row r="54" spans="1:66" x14ac:dyDescent="0.2">
      <c r="A54" s="3">
        <v>3</v>
      </c>
      <c r="B54">
        <v>1</v>
      </c>
      <c r="C54" s="9">
        <f t="shared" si="16"/>
        <v>4.166666666666667</v>
      </c>
      <c r="D54" s="9">
        <f t="shared" si="54"/>
        <v>8.6</v>
      </c>
      <c r="E54" s="9">
        <f t="shared" si="55"/>
        <v>19.608000000000001</v>
      </c>
      <c r="F54" s="9">
        <f t="shared" si="19"/>
        <v>4.166666666666667</v>
      </c>
      <c r="I54" s="68">
        <f t="shared" si="43"/>
        <v>260.27104601109403</v>
      </c>
      <c r="J54" s="85">
        <f t="shared" si="20"/>
        <v>208.42141897431094</v>
      </c>
      <c r="K54" s="89">
        <f t="shared" si="21"/>
        <v>262.4982418282645</v>
      </c>
      <c r="L54" s="80">
        <f t="shared" si="22"/>
        <v>5.3434279905423621</v>
      </c>
      <c r="M54" s="86">
        <f t="shared" si="23"/>
        <v>476.26308879311779</v>
      </c>
      <c r="O54" s="68">
        <f t="shared" si="24"/>
        <v>100.09825438162021</v>
      </c>
      <c r="P54" s="76">
        <f t="shared" si="25"/>
        <v>208.42141897431094</v>
      </c>
      <c r="Q54" s="83">
        <f t="shared" si="0"/>
        <v>69.473806324770308</v>
      </c>
      <c r="R54" s="85">
        <f t="shared" si="26"/>
        <v>25.238704216193984</v>
      </c>
      <c r="S54" s="80">
        <f t="shared" si="27"/>
        <v>6.1651246552147825</v>
      </c>
      <c r="T54" s="80">
        <f t="shared" si="28"/>
        <v>1.1260502143661841</v>
      </c>
      <c r="U54" s="89">
        <f t="shared" si="52"/>
        <v>10.009825438162022</v>
      </c>
      <c r="V54" s="70">
        <f t="shared" si="53"/>
        <v>32.529879085774951</v>
      </c>
      <c r="X54" s="68">
        <f t="shared" si="30"/>
        <v>63.034826061932435</v>
      </c>
      <c r="Y54" s="76">
        <f t="shared" si="2"/>
        <v>262.4982418282645</v>
      </c>
      <c r="Z54" s="77">
        <f t="shared" si="3"/>
        <v>25.238704216193984</v>
      </c>
      <c r="AA54" s="77">
        <f t="shared" si="31"/>
        <v>287.73694604445848</v>
      </c>
      <c r="AB54" s="70">
        <f t="shared" si="32"/>
        <v>19.560978141290779</v>
      </c>
      <c r="AC54" s="72">
        <f t="shared" si="33"/>
        <v>1.2941203377034183</v>
      </c>
      <c r="AD54" s="80">
        <f t="shared" si="34"/>
        <v>2.8364282609350835</v>
      </c>
      <c r="AE54" s="89">
        <f>Fishery!X60</f>
        <v>8.0608992159799318</v>
      </c>
      <c r="AF54" s="89">
        <f t="shared" si="50"/>
        <v>0.63034826061932436</v>
      </c>
      <c r="AG54" s="70">
        <f t="shared" si="51"/>
        <v>12.191447814618433</v>
      </c>
      <c r="AI54" s="56">
        <f t="shared" si="4"/>
        <v>75.502965146600374</v>
      </c>
      <c r="AK54" s="68">
        <f t="shared" si="41"/>
        <v>6.8434145511452682</v>
      </c>
      <c r="AL54" s="57">
        <f t="shared" si="5"/>
        <v>5.3434279905423621</v>
      </c>
      <c r="AM54" s="58">
        <f t="shared" si="6"/>
        <v>6.1651246552147825</v>
      </c>
      <c r="AN54" s="58">
        <f t="shared" si="7"/>
        <v>1.2941203377034183</v>
      </c>
      <c r="AO54" s="20">
        <f t="shared" si="8"/>
        <v>0.14049696815648038</v>
      </c>
      <c r="AP54" s="20">
        <f t="shared" si="9"/>
        <v>0.11547696515667843</v>
      </c>
      <c r="AQ54" s="58">
        <f t="shared" si="44"/>
        <v>13.058646916773723</v>
      </c>
      <c r="AR54" s="59">
        <f t="shared" si="10"/>
        <v>1.4921283990648897</v>
      </c>
      <c r="AS54" s="64">
        <f t="shared" si="45"/>
        <v>0.14049696815648038</v>
      </c>
      <c r="AT54" s="58">
        <f t="shared" si="46"/>
        <v>0.30793857375114247</v>
      </c>
      <c r="AU54" s="89">
        <f>Fishery!Y60</f>
        <v>1.1413255829026034</v>
      </c>
      <c r="AV54" s="80">
        <f t="shared" si="48"/>
        <v>6.8434145511452688E-2</v>
      </c>
      <c r="AW54" s="70">
        <f t="shared" si="49"/>
        <v>1.5897611248102264</v>
      </c>
      <c r="BC54" s="68">
        <f t="shared" si="42"/>
        <v>5.6247245335226683</v>
      </c>
      <c r="BD54" s="57">
        <f t="shared" si="11"/>
        <v>1.1260502143661841</v>
      </c>
      <c r="BE54" s="58">
        <f t="shared" si="12"/>
        <v>2.8364282609350835</v>
      </c>
      <c r="BF54" s="58">
        <f t="shared" si="13"/>
        <v>0.30793857375114247</v>
      </c>
      <c r="BG54" s="58">
        <f t="shared" si="14"/>
        <v>0.25310020862409438</v>
      </c>
      <c r="BH54" s="58">
        <f t="shared" si="37"/>
        <v>4.523517257676505</v>
      </c>
      <c r="BI54" s="70">
        <f t="shared" si="15"/>
        <v>0.99012303762335319</v>
      </c>
      <c r="BJ54" s="72">
        <f t="shared" si="38"/>
        <v>0.11547696515667843</v>
      </c>
      <c r="BK54" s="58">
        <f t="shared" si="47"/>
        <v>0.25310020862409438</v>
      </c>
      <c r="BL54" s="80">
        <f>Fishery!Z60</f>
        <v>0.60281249680992033</v>
      </c>
      <c r="BM54" s="80">
        <f t="shared" si="39"/>
        <v>2.8123622667613341E-2</v>
      </c>
      <c r="BN54" s="70">
        <f t="shared" si="40"/>
        <v>0.97138967059069314</v>
      </c>
    </row>
    <row r="55" spans="1:66" x14ac:dyDescent="0.2">
      <c r="A55" s="3">
        <v>3</v>
      </c>
      <c r="B55">
        <v>2</v>
      </c>
      <c r="C55" s="9">
        <f t="shared" si="16"/>
        <v>4.166666666666667</v>
      </c>
      <c r="D55" s="9">
        <f t="shared" si="54"/>
        <v>6.990000000000002</v>
      </c>
      <c r="E55" s="9">
        <f t="shared" si="55"/>
        <v>15.937200000000006</v>
      </c>
      <c r="F55" s="9">
        <f t="shared" si="19"/>
        <v>4.166666666666667</v>
      </c>
      <c r="I55" s="68">
        <f t="shared" si="43"/>
        <v>312.95933764575068</v>
      </c>
      <c r="J55" s="85">
        <f t="shared" si="20"/>
        <v>325.69797163863137</v>
      </c>
      <c r="K55" s="89">
        <f t="shared" si="21"/>
        <v>331.95862436827792</v>
      </c>
      <c r="L55" s="80">
        <f t="shared" si="22"/>
        <v>6.237595024815171</v>
      </c>
      <c r="M55" s="86">
        <f t="shared" si="23"/>
        <v>663.8941910317244</v>
      </c>
      <c r="O55" s="68">
        <f t="shared" si="24"/>
        <v>130.08797488225929</v>
      </c>
      <c r="P55" s="76">
        <f t="shared" si="25"/>
        <v>325.69797163863137</v>
      </c>
      <c r="Q55" s="83">
        <f t="shared" si="0"/>
        <v>108.56599054621046</v>
      </c>
      <c r="R55" s="85">
        <f t="shared" si="26"/>
        <v>34.496354633178512</v>
      </c>
      <c r="S55" s="80">
        <f t="shared" si="27"/>
        <v>7.7783533575120885</v>
      </c>
      <c r="T55" s="80">
        <f t="shared" si="28"/>
        <v>1.4199932218105626</v>
      </c>
      <c r="U55" s="89">
        <f t="shared" si="52"/>
        <v>13.00879748822593</v>
      </c>
      <c r="V55" s="70">
        <f t="shared" si="53"/>
        <v>43.694701212501165</v>
      </c>
      <c r="X55" s="68">
        <f t="shared" si="30"/>
        <v>66.294280206146368</v>
      </c>
      <c r="Y55" s="76">
        <f t="shared" si="2"/>
        <v>331.95862436827792</v>
      </c>
      <c r="Z55" s="77">
        <f t="shared" si="3"/>
        <v>34.496354633178512</v>
      </c>
      <c r="AA55" s="77">
        <f t="shared" si="31"/>
        <v>366.45497900145642</v>
      </c>
      <c r="AB55" s="70">
        <f t="shared" si="32"/>
        <v>25.059458352164683</v>
      </c>
      <c r="AC55" s="72">
        <f t="shared" si="33"/>
        <v>1.3213118212041823</v>
      </c>
      <c r="AD55" s="80">
        <f t="shared" si="34"/>
        <v>2.8945774157139548</v>
      </c>
      <c r="AE55" s="89">
        <f>Fishery!X61</f>
        <v>8.477718504571321</v>
      </c>
      <c r="AF55" s="89">
        <f t="shared" si="50"/>
        <v>0.66294280206146372</v>
      </c>
      <c r="AG55" s="70">
        <f t="shared" si="51"/>
        <v>12.693607741489458</v>
      </c>
      <c r="AI55" s="56">
        <f t="shared" si="4"/>
        <v>78.395768422087372</v>
      </c>
      <c r="AK55" s="68">
        <f t="shared" si="41"/>
        <v>6.6436692934165533</v>
      </c>
      <c r="AL55" s="57">
        <f t="shared" si="5"/>
        <v>6.237595024815171</v>
      </c>
      <c r="AM55" s="58">
        <f t="shared" si="6"/>
        <v>7.7783533575120885</v>
      </c>
      <c r="AN55" s="58">
        <f t="shared" si="7"/>
        <v>1.3213118212041823</v>
      </c>
      <c r="AO55" s="20">
        <f t="shared" si="8"/>
        <v>0.13241502504085803</v>
      </c>
      <c r="AP55" s="20">
        <f t="shared" si="9"/>
        <v>0.10877983195381072</v>
      </c>
      <c r="AQ55" s="58">
        <f t="shared" si="44"/>
        <v>15.57845506052611</v>
      </c>
      <c r="AR55" s="59">
        <f t="shared" si="10"/>
        <v>1.7527705282896719</v>
      </c>
      <c r="AS55" s="64">
        <f t="shared" si="45"/>
        <v>0.13241502504085803</v>
      </c>
      <c r="AT55" s="58">
        <f t="shared" si="46"/>
        <v>0.29007955187682855</v>
      </c>
      <c r="AU55" s="89">
        <f>Fishery!Y61</f>
        <v>1.108012626189919</v>
      </c>
      <c r="AV55" s="80">
        <f t="shared" si="48"/>
        <v>6.6436692934165528E-2</v>
      </c>
      <c r="AW55" s="70">
        <f t="shared" si="49"/>
        <v>1.5305072031076055</v>
      </c>
      <c r="BC55" s="68">
        <f t="shared" si="42"/>
        <v>5.4578189225244591</v>
      </c>
      <c r="BD55" s="57">
        <f t="shared" si="11"/>
        <v>1.4199932218105626</v>
      </c>
      <c r="BE55" s="58">
        <f t="shared" si="12"/>
        <v>2.8945774157139548</v>
      </c>
      <c r="BF55" s="58">
        <f t="shared" si="13"/>
        <v>0.29007955187682855</v>
      </c>
      <c r="BG55" s="58">
        <f t="shared" si="14"/>
        <v>0.23830229912852838</v>
      </c>
      <c r="BH55" s="58">
        <f t="shared" si="37"/>
        <v>4.8429524885298738</v>
      </c>
      <c r="BI55" s="70">
        <f t="shared" si="15"/>
        <v>1.0332389694061481</v>
      </c>
      <c r="BJ55" s="72">
        <f t="shared" si="38"/>
        <v>0.10877983195381072</v>
      </c>
      <c r="BK55" s="58">
        <f t="shared" si="47"/>
        <v>0.23830229912852838</v>
      </c>
      <c r="BL55" s="80">
        <f>Fishery!Z61</f>
        <v>0.58492490293794031</v>
      </c>
      <c r="BM55" s="80">
        <f t="shared" si="39"/>
        <v>2.7289094612622296E-2</v>
      </c>
      <c r="BN55" s="70">
        <f t="shared" si="40"/>
        <v>0.9320070340202794</v>
      </c>
    </row>
    <row r="56" spans="1:66" x14ac:dyDescent="0.2">
      <c r="A56" s="3">
        <v>3</v>
      </c>
      <c r="B56">
        <v>3</v>
      </c>
      <c r="C56" s="9">
        <f t="shared" si="16"/>
        <v>4.166666666666667</v>
      </c>
      <c r="D56" s="9">
        <f t="shared" si="54"/>
        <v>4.875</v>
      </c>
      <c r="E56" s="9">
        <f t="shared" si="55"/>
        <v>11.115000000000002</v>
      </c>
      <c r="F56" s="9">
        <f t="shared" si="19"/>
        <v>4.166666666666667</v>
      </c>
      <c r="I56" s="68">
        <f t="shared" si="43"/>
        <v>252.99404228240797</v>
      </c>
      <c r="J56" s="85">
        <f t="shared" si="20"/>
        <v>366.00371698925272</v>
      </c>
      <c r="K56" s="89">
        <f t="shared" si="21"/>
        <v>295.9927814067957</v>
      </c>
      <c r="L56" s="80">
        <f t="shared" si="22"/>
        <v>5.1227379804261872</v>
      </c>
      <c r="M56" s="86">
        <f t="shared" si="23"/>
        <v>667.11923637647465</v>
      </c>
      <c r="O56" s="68">
        <f t="shared" si="24"/>
        <v>180.83613436472555</v>
      </c>
      <c r="P56" s="76">
        <f t="shared" si="25"/>
        <v>366.00371698925272</v>
      </c>
      <c r="Q56" s="83">
        <f t="shared" si="0"/>
        <v>122.00123899641757</v>
      </c>
      <c r="R56" s="85">
        <f t="shared" si="26"/>
        <v>52.892738013291662</v>
      </c>
      <c r="S56" s="80">
        <f t="shared" si="27"/>
        <v>10.984955915003953</v>
      </c>
      <c r="T56" s="80">
        <f t="shared" si="28"/>
        <v>1.9425694177118635</v>
      </c>
      <c r="U56" s="89">
        <f t="shared" si="52"/>
        <v>18.083613436472557</v>
      </c>
      <c r="V56" s="70">
        <f t="shared" si="53"/>
        <v>65.820263346007479</v>
      </c>
      <c r="X56" s="68">
        <f t="shared" si="30"/>
        <v>73.122468304112729</v>
      </c>
      <c r="Y56" s="76">
        <f t="shared" si="2"/>
        <v>295.9927814067957</v>
      </c>
      <c r="Z56" s="77">
        <f t="shared" si="3"/>
        <v>52.892738013291662</v>
      </c>
      <c r="AA56" s="77">
        <f t="shared" si="31"/>
        <v>348.88551942008735</v>
      </c>
      <c r="AB56" s="70">
        <f t="shared" si="32"/>
        <v>25.111141089586191</v>
      </c>
      <c r="AC56" s="72">
        <f t="shared" si="33"/>
        <v>1.4806168644313382</v>
      </c>
      <c r="AD56" s="80">
        <f t="shared" si="34"/>
        <v>3.1419709600446377</v>
      </c>
      <c r="AE56" s="89">
        <f>Fishery!X62</f>
        <v>9.350907811564598</v>
      </c>
      <c r="AF56" s="89">
        <f t="shared" si="50"/>
        <v>0.73122468304112731</v>
      </c>
      <c r="AG56" s="70">
        <f t="shared" si="51"/>
        <v>13.973495636040575</v>
      </c>
      <c r="AI56" s="56">
        <f t="shared" si="4"/>
        <v>85.243029129959169</v>
      </c>
      <c r="AK56" s="68">
        <f t="shared" si="41"/>
        <v>6.7494843412265837</v>
      </c>
      <c r="AL56" s="57">
        <f t="shared" si="5"/>
        <v>5.1227379804261872</v>
      </c>
      <c r="AM56" s="58">
        <f t="shared" si="6"/>
        <v>10.984955915003953</v>
      </c>
      <c r="AN56" s="58">
        <f t="shared" si="7"/>
        <v>1.4806168644313382</v>
      </c>
      <c r="AO56" s="20">
        <f t="shared" si="8"/>
        <v>0.13666661661738855</v>
      </c>
      <c r="AP56" s="20">
        <f t="shared" si="9"/>
        <v>0.10875598988541586</v>
      </c>
      <c r="AQ56" s="58">
        <f t="shared" si="44"/>
        <v>17.833733366364282</v>
      </c>
      <c r="AR56" s="59">
        <f t="shared" si="10"/>
        <v>2.1248004808856664</v>
      </c>
      <c r="AS56" s="64">
        <f t="shared" si="45"/>
        <v>0.13666661661738855</v>
      </c>
      <c r="AT56" s="58">
        <f t="shared" si="46"/>
        <v>0.29001597302777565</v>
      </c>
      <c r="AU56" s="89">
        <f>Fishery!Y62</f>
        <v>1.1256601645962308</v>
      </c>
      <c r="AV56" s="80">
        <f t="shared" si="48"/>
        <v>6.7494843412265845E-2</v>
      </c>
      <c r="AW56" s="70">
        <f t="shared" si="49"/>
        <v>1.552342754241395</v>
      </c>
      <c r="BC56" s="68">
        <f t="shared" si="42"/>
        <v>5.3710764846198424</v>
      </c>
      <c r="BD56" s="57">
        <f t="shared" si="11"/>
        <v>1.9425694177118635</v>
      </c>
      <c r="BE56" s="58">
        <f t="shared" si="12"/>
        <v>3.1419709600446377</v>
      </c>
      <c r="BF56" s="58">
        <f t="shared" si="13"/>
        <v>0.29001597302777565</v>
      </c>
      <c r="BG56" s="58">
        <f t="shared" si="14"/>
        <v>0.23078770082908998</v>
      </c>
      <c r="BH56" s="58">
        <f t="shared" si="37"/>
        <v>5.6053440516133675</v>
      </c>
      <c r="BI56" s="70">
        <f t="shared" si="15"/>
        <v>1.1585148356893589</v>
      </c>
      <c r="BJ56" s="72">
        <f t="shared" si="38"/>
        <v>0.10875598988541586</v>
      </c>
      <c r="BK56" s="58">
        <f t="shared" si="47"/>
        <v>0.23078770082908998</v>
      </c>
      <c r="BL56" s="80">
        <f>Fishery!Z62</f>
        <v>0.57562854979904021</v>
      </c>
      <c r="BM56" s="80">
        <f t="shared" si="39"/>
        <v>2.6855382423099212E-2</v>
      </c>
      <c r="BN56" s="70">
        <f t="shared" si="40"/>
        <v>0.91517224051354606</v>
      </c>
    </row>
    <row r="57" spans="1:66" x14ac:dyDescent="0.2">
      <c r="A57" s="3">
        <v>3</v>
      </c>
      <c r="B57">
        <v>4</v>
      </c>
      <c r="C57" s="9">
        <f t="shared" si="16"/>
        <v>4.166666666666667</v>
      </c>
      <c r="D57" s="9">
        <f t="shared" si="54"/>
        <v>3.25</v>
      </c>
      <c r="E57" s="9">
        <f t="shared" si="55"/>
        <v>7.410000000000001</v>
      </c>
      <c r="F57" s="9">
        <f t="shared" si="19"/>
        <v>4.166666666666667</v>
      </c>
      <c r="I57" s="68">
        <f t="shared" si="43"/>
        <v>125.0568716736186</v>
      </c>
      <c r="J57" s="85">
        <f t="shared" si="20"/>
        <v>215.05267631643437</v>
      </c>
      <c r="K57" s="89">
        <f t="shared" si="21"/>
        <v>156.35007283192357</v>
      </c>
      <c r="L57" s="80">
        <f t="shared" si="22"/>
        <v>2.6931731369228946</v>
      </c>
      <c r="M57" s="86">
        <f t="shared" si="23"/>
        <v>374.09592228528084</v>
      </c>
      <c r="O57" s="68">
        <f t="shared" si="24"/>
        <v>214.95487756731649</v>
      </c>
      <c r="P57" s="76">
        <f t="shared" si="25"/>
        <v>215.05267631643437</v>
      </c>
      <c r="Q57" s="83">
        <f t="shared" si="0"/>
        <v>71.684225438811453</v>
      </c>
      <c r="R57" s="85">
        <f t="shared" si="26"/>
        <v>67.185853750883822</v>
      </c>
      <c r="S57" s="80">
        <f t="shared" si="27"/>
        <v>13.887538385552883</v>
      </c>
      <c r="T57" s="80">
        <f t="shared" si="28"/>
        <v>2.3245234876840173</v>
      </c>
      <c r="U57" s="89">
        <f t="shared" si="52"/>
        <v>21.495487756731649</v>
      </c>
      <c r="V57" s="70">
        <f t="shared" si="53"/>
        <v>83.397915624120728</v>
      </c>
      <c r="X57" s="68">
        <f t="shared" si="30"/>
        <v>78.139485029647119</v>
      </c>
      <c r="Y57" s="76">
        <f t="shared" si="2"/>
        <v>156.35007283192357</v>
      </c>
      <c r="Z57" s="77">
        <f t="shared" si="3"/>
        <v>67.185853750883822</v>
      </c>
      <c r="AA57" s="77">
        <f t="shared" si="31"/>
        <v>223.53592658280741</v>
      </c>
      <c r="AB57" s="70">
        <f t="shared" si="32"/>
        <v>18.170111270855699</v>
      </c>
      <c r="AC57" s="72">
        <f t="shared" si="33"/>
        <v>1.6827796761465639</v>
      </c>
      <c r="AD57" s="80">
        <f t="shared" si="34"/>
        <v>3.380003660722998</v>
      </c>
      <c r="AE57" s="89">
        <f>Fishery!X63</f>
        <v>9.9924843608468006</v>
      </c>
      <c r="AF57" s="89">
        <f t="shared" si="50"/>
        <v>0.78139485029647116</v>
      </c>
      <c r="AG57" s="70">
        <f t="shared" si="51"/>
        <v>15.055267697716364</v>
      </c>
      <c r="AI57" s="56">
        <f t="shared" si="4"/>
        <v>90.725017375205454</v>
      </c>
      <c r="AK57" s="68">
        <f t="shared" si="41"/>
        <v>7.1785289921311692</v>
      </c>
      <c r="AL57" s="57">
        <f t="shared" si="5"/>
        <v>2.6931731369228946</v>
      </c>
      <c r="AM57" s="58">
        <f t="shared" si="6"/>
        <v>13.887538385552883</v>
      </c>
      <c r="AN57" s="58">
        <f t="shared" si="7"/>
        <v>1.6827796761465639</v>
      </c>
      <c r="AO57" s="20">
        <f t="shared" si="8"/>
        <v>0.15459383547260322</v>
      </c>
      <c r="AP57" s="20">
        <f t="shared" si="9"/>
        <v>0.11644299099938235</v>
      </c>
      <c r="AQ57" s="58">
        <f t="shared" si="44"/>
        <v>18.534528025094325</v>
      </c>
      <c r="AR57" s="59">
        <f t="shared" si="10"/>
        <v>2.3927197449064286</v>
      </c>
      <c r="AS57" s="64">
        <f t="shared" si="45"/>
        <v>0.15459383547260322</v>
      </c>
      <c r="AT57" s="58">
        <f t="shared" si="46"/>
        <v>0.3105146426650196</v>
      </c>
      <c r="AU57" s="89">
        <f>Fishery!Y63</f>
        <v>1.1972150342632994</v>
      </c>
      <c r="AV57" s="80">
        <f t="shared" si="48"/>
        <v>7.1785289921311696E-2</v>
      </c>
      <c r="AW57" s="70">
        <f t="shared" si="49"/>
        <v>1.6623235124009224</v>
      </c>
      <c r="BC57" s="68">
        <f t="shared" si="42"/>
        <v>5.4070033534271777</v>
      </c>
      <c r="BD57" s="57">
        <f t="shared" si="11"/>
        <v>2.3245234876840173</v>
      </c>
      <c r="BE57" s="58">
        <f t="shared" si="12"/>
        <v>3.380003660722998</v>
      </c>
      <c r="BF57" s="58">
        <f t="shared" si="13"/>
        <v>0.3105146426650196</v>
      </c>
      <c r="BG57" s="58">
        <f t="shared" si="14"/>
        <v>0.23388548211178198</v>
      </c>
      <c r="BH57" s="58">
        <f t="shared" si="37"/>
        <v>6.248927273183817</v>
      </c>
      <c r="BI57" s="70">
        <f t="shared" si="15"/>
        <v>1.2716663823354522</v>
      </c>
      <c r="BJ57" s="72">
        <f t="shared" si="38"/>
        <v>0.11644299099938235</v>
      </c>
      <c r="BK57" s="58">
        <f t="shared" si="47"/>
        <v>0.23388548211178198</v>
      </c>
      <c r="BL57" s="80">
        <f>Fishery!Z63</f>
        <v>0.57947890111122236</v>
      </c>
      <c r="BM57" s="80">
        <f t="shared" si="39"/>
        <v>2.7035016767135888E-2</v>
      </c>
      <c r="BN57" s="70">
        <f t="shared" si="40"/>
        <v>0.92980737422238668</v>
      </c>
    </row>
    <row r="58" spans="1:66" x14ac:dyDescent="0.2">
      <c r="A58" s="3">
        <v>3</v>
      </c>
      <c r="B58">
        <v>5</v>
      </c>
      <c r="C58" s="9">
        <f t="shared" si="16"/>
        <v>4.166666666666667</v>
      </c>
      <c r="D58" s="9">
        <f t="shared" si="54"/>
        <v>2.1150000000000029</v>
      </c>
      <c r="E58" s="9">
        <f t="shared" si="55"/>
        <v>4.8222000000000067</v>
      </c>
      <c r="F58" s="9">
        <f t="shared" si="19"/>
        <v>4.166666666666667</v>
      </c>
      <c r="I58" s="68">
        <f t="shared" si="43"/>
        <v>61.914667918932594</v>
      </c>
      <c r="J58" s="85">
        <f t="shared" si="20"/>
        <v>93.036602508125441</v>
      </c>
      <c r="K58" s="89">
        <f t="shared" si="21"/>
        <v>75.805002237237872</v>
      </c>
      <c r="L58" s="80">
        <f t="shared" si="22"/>
        <v>1.4371316600950315</v>
      </c>
      <c r="M58" s="86">
        <f t="shared" si="23"/>
        <v>170.27873640545835</v>
      </c>
      <c r="O58" s="68">
        <f t="shared" si="24"/>
        <v>187.83231347929956</v>
      </c>
      <c r="P58" s="76">
        <f t="shared" si="25"/>
        <v>93.036602508125441</v>
      </c>
      <c r="Q58" s="83">
        <f t="shared" si="0"/>
        <v>31.012200836041814</v>
      </c>
      <c r="R58" s="85">
        <f t="shared" si="26"/>
        <v>57.492955312976441</v>
      </c>
      <c r="S58" s="80">
        <f t="shared" si="27"/>
        <v>13.079603278019965</v>
      </c>
      <c r="T58" s="80">
        <f t="shared" si="28"/>
        <v>2.0735430991819146</v>
      </c>
      <c r="U58" s="89">
        <f t="shared" si="52"/>
        <v>18.783231347929956</v>
      </c>
      <c r="V58" s="70">
        <f t="shared" si="53"/>
        <v>72.646101690178327</v>
      </c>
      <c r="X58" s="68">
        <f t="shared" si="30"/>
        <v>76.521651477332952</v>
      </c>
      <c r="Y58" s="76">
        <f t="shared" si="2"/>
        <v>75.805002237237872</v>
      </c>
      <c r="Z58" s="77">
        <f t="shared" si="3"/>
        <v>57.492955312976441</v>
      </c>
      <c r="AA58" s="77">
        <f t="shared" si="31"/>
        <v>133.29795755021431</v>
      </c>
      <c r="AB58" s="70">
        <f t="shared" si="32"/>
        <v>11.924432053949422</v>
      </c>
      <c r="AC58" s="72">
        <f t="shared" si="33"/>
        <v>1.7761815045963476</v>
      </c>
      <c r="AD58" s="80">
        <f t="shared" si="34"/>
        <v>3.3789913869386257</v>
      </c>
      <c r="AE58" s="89">
        <f>Fishery!X64</f>
        <v>9.7855956609299923</v>
      </c>
      <c r="AF58" s="89">
        <f t="shared" si="50"/>
        <v>0.76521651477332953</v>
      </c>
      <c r="AG58" s="70">
        <f t="shared" si="51"/>
        <v>14.940768552464966</v>
      </c>
      <c r="AI58" s="56">
        <f t="shared" si="4"/>
        <v>89.778480169797035</v>
      </c>
      <c r="AK58" s="68">
        <f t="shared" si="41"/>
        <v>7.7371631440481199</v>
      </c>
      <c r="AL58" s="57">
        <f t="shared" si="5"/>
        <v>1.4371316600950315</v>
      </c>
      <c r="AM58" s="58">
        <f t="shared" si="6"/>
        <v>13.079603278019965</v>
      </c>
      <c r="AN58" s="58">
        <f t="shared" si="7"/>
        <v>1.7761815045963476</v>
      </c>
      <c r="AO58" s="20">
        <f t="shared" si="8"/>
        <v>0.17959108055284978</v>
      </c>
      <c r="AP58" s="20">
        <f t="shared" si="9"/>
        <v>0.12811965854602844</v>
      </c>
      <c r="AQ58" s="58">
        <f t="shared" si="44"/>
        <v>16.600627181810225</v>
      </c>
      <c r="AR58" s="59">
        <f t="shared" si="10"/>
        <v>2.2457441994322416</v>
      </c>
      <c r="AS58" s="64">
        <f t="shared" si="45"/>
        <v>0.17959108055284978</v>
      </c>
      <c r="AT58" s="58">
        <f t="shared" si="46"/>
        <v>0.34165242278940916</v>
      </c>
      <c r="AU58" s="89">
        <f>Fishery!Y64</f>
        <v>1.2903824793012759</v>
      </c>
      <c r="AV58" s="80">
        <f t="shared" si="48"/>
        <v>7.7371631440481203E-2</v>
      </c>
      <c r="AW58" s="70">
        <f t="shared" si="49"/>
        <v>1.8116259826435348</v>
      </c>
      <c r="BC58" s="68">
        <f t="shared" si="42"/>
        <v>5.5196655484159631</v>
      </c>
      <c r="BD58" s="57">
        <f t="shared" si="11"/>
        <v>2.0735430991819146</v>
      </c>
      <c r="BE58" s="58">
        <f t="shared" si="12"/>
        <v>3.3789913869386257</v>
      </c>
      <c r="BF58" s="58">
        <f t="shared" si="13"/>
        <v>0.34165242278940916</v>
      </c>
      <c r="BG58" s="58">
        <f t="shared" si="14"/>
        <v>0.24373366213096079</v>
      </c>
      <c r="BH58" s="58">
        <f t="shared" si="37"/>
        <v>6.0379205710409103</v>
      </c>
      <c r="BI58" s="70">
        <f t="shared" si="15"/>
        <v>1.2502872553624882</v>
      </c>
      <c r="BJ58" s="72">
        <f t="shared" si="38"/>
        <v>0.12811965854602844</v>
      </c>
      <c r="BK58" s="58">
        <f t="shared" si="47"/>
        <v>0.24373366213096079</v>
      </c>
      <c r="BL58" s="80">
        <f>Fishery!Z64</f>
        <v>0.59155312424028683</v>
      </c>
      <c r="BM58" s="80">
        <f t="shared" si="39"/>
        <v>2.7598327742079817E-2</v>
      </c>
      <c r="BN58" s="70">
        <f t="shared" si="40"/>
        <v>0.96340644491727612</v>
      </c>
    </row>
    <row r="59" spans="1:66" x14ac:dyDescent="0.2">
      <c r="A59" s="3">
        <v>3</v>
      </c>
      <c r="B59">
        <v>6</v>
      </c>
      <c r="C59" s="9">
        <f t="shared" si="16"/>
        <v>4.166666666666667</v>
      </c>
      <c r="D59" s="9">
        <f t="shared" si="54"/>
        <v>1.470000000000002</v>
      </c>
      <c r="E59" s="9">
        <f t="shared" si="55"/>
        <v>3.3516000000000048</v>
      </c>
      <c r="F59" s="9">
        <f t="shared" si="19"/>
        <v>4.166666666666667</v>
      </c>
      <c r="I59" s="68">
        <f t="shared" si="43"/>
        <v>53.866909692572307</v>
      </c>
      <c r="J59" s="85">
        <f t="shared" si="20"/>
        <v>60.491815267039705</v>
      </c>
      <c r="K59" s="89">
        <f t="shared" si="21"/>
        <v>60.730609089189493</v>
      </c>
      <c r="L59" s="80">
        <f t="shared" si="22"/>
        <v>1.2924057848988075</v>
      </c>
      <c r="M59" s="86">
        <f t="shared" si="23"/>
        <v>122.514830141128</v>
      </c>
      <c r="O59" s="68">
        <f t="shared" si="24"/>
        <v>140.37331919604463</v>
      </c>
      <c r="P59" s="76">
        <f t="shared" si="25"/>
        <v>60.491815267039705</v>
      </c>
      <c r="Q59" s="83">
        <f t="shared" si="0"/>
        <v>20.163938422346568</v>
      </c>
      <c r="R59" s="85">
        <f t="shared" si="26"/>
        <v>39.564907395376864</v>
      </c>
      <c r="S59" s="80">
        <f t="shared" si="27"/>
        <v>10.103751494738008</v>
      </c>
      <c r="T59" s="80">
        <f t="shared" si="28"/>
        <v>1.5655857184670685</v>
      </c>
      <c r="U59" s="89">
        <f t="shared" si="52"/>
        <v>14.037331919604464</v>
      </c>
      <c r="V59" s="70">
        <f t="shared" si="53"/>
        <v>51.234244608581939</v>
      </c>
      <c r="X59" s="68">
        <f t="shared" si="30"/>
        <v>70.46372419982589</v>
      </c>
      <c r="Y59" s="76">
        <f t="shared" si="2"/>
        <v>60.730609089189493</v>
      </c>
      <c r="Z59" s="77">
        <f t="shared" si="3"/>
        <v>39.564907395376864</v>
      </c>
      <c r="AA59" s="77">
        <f t="shared" si="31"/>
        <v>100.29551648456635</v>
      </c>
      <c r="AB59" s="70">
        <f t="shared" si="32"/>
        <v>8.7412764924964517</v>
      </c>
      <c r="AC59" s="72">
        <f t="shared" si="33"/>
        <v>1.6906060752530301</v>
      </c>
      <c r="AD59" s="80">
        <f t="shared" si="34"/>
        <v>3.1435318594463566</v>
      </c>
      <c r="AE59" s="89">
        <f>Fishery!X65</f>
        <v>9.0109073768100085</v>
      </c>
      <c r="AF59" s="89">
        <f t="shared" si="50"/>
        <v>0.70463724199825895</v>
      </c>
      <c r="AG59" s="70">
        <f t="shared" si="51"/>
        <v>13.845045311509395</v>
      </c>
      <c r="AI59" s="56">
        <f t="shared" si="4"/>
        <v>84.037756110714227</v>
      </c>
      <c r="AK59" s="68">
        <f t="shared" si="41"/>
        <v>7.9975244683287565</v>
      </c>
      <c r="AL59" s="57">
        <f t="shared" si="5"/>
        <v>1.2924057848988075</v>
      </c>
      <c r="AM59" s="58">
        <f t="shared" si="6"/>
        <v>10.103751494738008</v>
      </c>
      <c r="AN59" s="58">
        <f t="shared" si="7"/>
        <v>1.6906060752530301</v>
      </c>
      <c r="AO59" s="20">
        <f t="shared" si="8"/>
        <v>0.19188119286455149</v>
      </c>
      <c r="AP59" s="20">
        <f t="shared" si="9"/>
        <v>0.13379476415906294</v>
      </c>
      <c r="AQ59" s="58">
        <f t="shared" si="44"/>
        <v>13.41243931191346</v>
      </c>
      <c r="AR59" s="59">
        <f t="shared" si="10"/>
        <v>1.8478148064675874</v>
      </c>
      <c r="AS59" s="64">
        <f t="shared" si="45"/>
        <v>0.19188119286455149</v>
      </c>
      <c r="AT59" s="58">
        <f t="shared" si="46"/>
        <v>0.35678603775750117</v>
      </c>
      <c r="AU59" s="89">
        <f>Fishery!Y65</f>
        <v>1.3338048144497672</v>
      </c>
      <c r="AV59" s="80">
        <f t="shared" si="48"/>
        <v>7.9975244683287566E-2</v>
      </c>
      <c r="AW59" s="70">
        <f t="shared" si="49"/>
        <v>1.88247204507182</v>
      </c>
      <c r="BC59" s="68">
        <f t="shared" si="42"/>
        <v>5.5765074425595786</v>
      </c>
      <c r="BD59" s="57">
        <f t="shared" si="11"/>
        <v>1.5655857184670685</v>
      </c>
      <c r="BE59" s="58">
        <f t="shared" si="12"/>
        <v>3.1435318594463566</v>
      </c>
      <c r="BF59" s="58">
        <f t="shared" si="13"/>
        <v>0.35678603775750117</v>
      </c>
      <c r="BG59" s="58">
        <f t="shared" si="14"/>
        <v>0.248779482055379</v>
      </c>
      <c r="BH59" s="58">
        <f t="shared" si="37"/>
        <v>5.3146830977263049</v>
      </c>
      <c r="BI59" s="70">
        <f t="shared" si="15"/>
        <v>1.1329725596231928</v>
      </c>
      <c r="BJ59" s="72">
        <f t="shared" si="38"/>
        <v>0.13379476415906294</v>
      </c>
      <c r="BK59" s="58">
        <f t="shared" si="47"/>
        <v>0.248779482055379</v>
      </c>
      <c r="BL59" s="80">
        <f>Fishery!Z65</f>
        <v>0.59764497885963808</v>
      </c>
      <c r="BM59" s="80">
        <f t="shared" si="39"/>
        <v>2.7882537212797893E-2</v>
      </c>
      <c r="BN59" s="70">
        <f t="shared" si="40"/>
        <v>0.98021922507407999</v>
      </c>
    </row>
    <row r="60" spans="1:66" x14ac:dyDescent="0.2">
      <c r="A60" s="3">
        <v>3</v>
      </c>
      <c r="B60">
        <v>7</v>
      </c>
      <c r="C60" s="9">
        <f t="shared" si="16"/>
        <v>4.166666666666667</v>
      </c>
      <c r="D60" s="9">
        <f t="shared" si="54"/>
        <v>1.3149999999999995</v>
      </c>
      <c r="E60" s="9">
        <f t="shared" si="55"/>
        <v>2.9981999999999993</v>
      </c>
      <c r="F60" s="9">
        <f t="shared" si="19"/>
        <v>4.166666666666667</v>
      </c>
      <c r="I60" s="68">
        <f t="shared" si="43"/>
        <v>71.016726897418522</v>
      </c>
      <c r="J60" s="85">
        <f t="shared" si="20"/>
        <v>60.490646979026032</v>
      </c>
      <c r="K60" s="89">
        <f t="shared" si="21"/>
        <v>71.933481704955724</v>
      </c>
      <c r="L60" s="80">
        <f t="shared" si="22"/>
        <v>1.6650058654546604</v>
      </c>
      <c r="M60" s="86">
        <f t="shared" si="23"/>
        <v>134.08913454943644</v>
      </c>
      <c r="O60" s="68">
        <f t="shared" si="24"/>
        <v>106.47253404539981</v>
      </c>
      <c r="P60" s="76">
        <f t="shared" si="25"/>
        <v>60.490646979026032</v>
      </c>
      <c r="Q60" s="83">
        <f t="shared" si="0"/>
        <v>20.163548993008678</v>
      </c>
      <c r="R60" s="85">
        <f t="shared" si="26"/>
        <v>26.961746951877082</v>
      </c>
      <c r="S60" s="80">
        <f t="shared" si="27"/>
        <v>7.4888298056097451</v>
      </c>
      <c r="T60" s="80">
        <f t="shared" si="28"/>
        <v>1.1751713826384274</v>
      </c>
      <c r="U60" s="89">
        <f t="shared" si="52"/>
        <v>10.647253404539981</v>
      </c>
      <c r="V60" s="70">
        <f t="shared" si="53"/>
        <v>35.625748140125253</v>
      </c>
      <c r="X60" s="68">
        <f t="shared" si="30"/>
        <v>63.306812394407302</v>
      </c>
      <c r="Y60" s="76">
        <f t="shared" si="2"/>
        <v>71.933481704955724</v>
      </c>
      <c r="Z60" s="77">
        <f t="shared" si="3"/>
        <v>26.961746951877082</v>
      </c>
      <c r="AA60" s="77">
        <f t="shared" si="31"/>
        <v>98.895228656832813</v>
      </c>
      <c r="AB60" s="70">
        <f t="shared" si="32"/>
        <v>7.866060975544368</v>
      </c>
      <c r="AC60" s="72">
        <f t="shared" si="33"/>
        <v>1.4842448894072799</v>
      </c>
      <c r="AD60" s="80">
        <f t="shared" si="34"/>
        <v>2.7949500749271019</v>
      </c>
      <c r="AE60" s="89">
        <f>Fishery!X66</f>
        <v>8.0956808525953772</v>
      </c>
      <c r="AF60" s="89">
        <f t="shared" si="50"/>
        <v>0.63306812394407308</v>
      </c>
      <c r="AG60" s="70">
        <f t="shared" si="51"/>
        <v>12.374875816929759</v>
      </c>
      <c r="AI60" s="56">
        <f t="shared" si="4"/>
        <v>76.640559962932059</v>
      </c>
      <c r="AK60" s="68">
        <f t="shared" si="41"/>
        <v>7.8150877884478778</v>
      </c>
      <c r="AL60" s="57">
        <f t="shared" si="5"/>
        <v>1.6650058654546604</v>
      </c>
      <c r="AM60" s="58">
        <f t="shared" si="6"/>
        <v>7.4888298056097451</v>
      </c>
      <c r="AN60" s="58">
        <f t="shared" si="7"/>
        <v>1.4842448894072799</v>
      </c>
      <c r="AO60" s="20">
        <f t="shared" si="8"/>
        <v>0.18322679142344142</v>
      </c>
      <c r="AP60" s="20">
        <f t="shared" si="9"/>
        <v>0.12938643196763169</v>
      </c>
      <c r="AQ60" s="58">
        <f t="shared" si="44"/>
        <v>10.950693783862759</v>
      </c>
      <c r="AR60" s="59">
        <f t="shared" si="10"/>
        <v>1.4893811204917227</v>
      </c>
      <c r="AS60" s="64">
        <f t="shared" si="45"/>
        <v>0.18322679142344142</v>
      </c>
      <c r="AT60" s="58">
        <f t="shared" si="46"/>
        <v>0.34503048524701785</v>
      </c>
      <c r="AU60" s="89">
        <f>Fishery!Y66</f>
        <v>1.3033785340525037</v>
      </c>
      <c r="AV60" s="80">
        <f t="shared" si="48"/>
        <v>7.8150877884478775E-2</v>
      </c>
      <c r="AW60" s="70">
        <f t="shared" si="49"/>
        <v>1.8316358107229629</v>
      </c>
      <c r="BC60" s="68">
        <f t="shared" si="42"/>
        <v>5.5186597800768737</v>
      </c>
      <c r="BD60" s="57">
        <f t="shared" si="11"/>
        <v>1.1751713826384274</v>
      </c>
      <c r="BE60" s="58">
        <f t="shared" si="12"/>
        <v>2.7949500749271019</v>
      </c>
      <c r="BF60" s="58">
        <f t="shared" si="13"/>
        <v>0.34503048524701785</v>
      </c>
      <c r="BG60" s="58">
        <f t="shared" si="14"/>
        <v>0.24364484614590504</v>
      </c>
      <c r="BH60" s="58">
        <f t="shared" si="37"/>
        <v>4.5587967889584524</v>
      </c>
      <c r="BI60" s="70">
        <f t="shared" si="15"/>
        <v>0.99280277440980969</v>
      </c>
      <c r="BJ60" s="72">
        <f t="shared" si="38"/>
        <v>0.12938643196763169</v>
      </c>
      <c r="BK60" s="58">
        <f t="shared" si="47"/>
        <v>0.24364484614590504</v>
      </c>
      <c r="BL60" s="80">
        <f>Fishery!Z66</f>
        <v>0.59144533412184019</v>
      </c>
      <c r="BM60" s="80">
        <f t="shared" si="39"/>
        <v>2.759329890038437E-2</v>
      </c>
      <c r="BN60" s="70">
        <f t="shared" si="40"/>
        <v>0.96447661223537695</v>
      </c>
    </row>
    <row r="61" spans="1:66" x14ac:dyDescent="0.2">
      <c r="A61" s="3">
        <v>3</v>
      </c>
      <c r="B61">
        <v>8</v>
      </c>
      <c r="C61" s="9">
        <f t="shared" si="16"/>
        <v>4.166666666666667</v>
      </c>
      <c r="D61" s="9">
        <f t="shared" si="54"/>
        <v>1.6500000000000015</v>
      </c>
      <c r="E61" s="9">
        <f t="shared" si="55"/>
        <v>3.7620000000000036</v>
      </c>
      <c r="F61" s="9">
        <f t="shared" si="19"/>
        <v>4.166666666666667</v>
      </c>
      <c r="I61" s="68">
        <f t="shared" si="43"/>
        <v>115.26988429841569</v>
      </c>
      <c r="J61" s="85">
        <f t="shared" si="20"/>
        <v>81.946255925964266</v>
      </c>
      <c r="K61" s="89">
        <f t="shared" si="21"/>
        <v>105.38079804967936</v>
      </c>
      <c r="L61" s="80">
        <f t="shared" si="22"/>
        <v>2.5439268066075962</v>
      </c>
      <c r="M61" s="86">
        <f t="shared" si="23"/>
        <v>189.87098078225122</v>
      </c>
      <c r="O61" s="68">
        <f t="shared" si="24"/>
        <v>88.863470741649039</v>
      </c>
      <c r="P61" s="76">
        <f t="shared" si="25"/>
        <v>81.946255925964266</v>
      </c>
      <c r="Q61" s="83">
        <f t="shared" si="0"/>
        <v>27.315418641988089</v>
      </c>
      <c r="R61" s="85">
        <f t="shared" si="26"/>
        <v>20.309952424295133</v>
      </c>
      <c r="S61" s="80">
        <f t="shared" si="27"/>
        <v>5.8834664420057337</v>
      </c>
      <c r="T61" s="80">
        <f t="shared" si="28"/>
        <v>0.95339033328684053</v>
      </c>
      <c r="U61" s="89">
        <f t="shared" si="52"/>
        <v>8.8863470741649042</v>
      </c>
      <c r="V61" s="70">
        <f t="shared" si="53"/>
        <v>27.146809199587707</v>
      </c>
      <c r="X61" s="68">
        <f t="shared" si="30"/>
        <v>57.138080064816066</v>
      </c>
      <c r="Y61" s="76">
        <f t="shared" si="2"/>
        <v>105.38079804967936</v>
      </c>
      <c r="Z61" s="77">
        <f t="shared" si="3"/>
        <v>20.309952424295133</v>
      </c>
      <c r="AA61" s="77">
        <f t="shared" si="31"/>
        <v>125.69075047397449</v>
      </c>
      <c r="AB61" s="70">
        <f t="shared" si="32"/>
        <v>9.1250439311418514</v>
      </c>
      <c r="AC61" s="72">
        <f t="shared" si="33"/>
        <v>1.2609979999517922</v>
      </c>
      <c r="AD61" s="80">
        <f t="shared" si="34"/>
        <v>2.4520713738376894</v>
      </c>
      <c r="AE61" s="89">
        <f>Fishery!X67</f>
        <v>7.3068228084669435</v>
      </c>
      <c r="AF61" s="89">
        <f t="shared" si="50"/>
        <v>0.57138080064816066</v>
      </c>
      <c r="AG61" s="70">
        <f t="shared" si="51"/>
        <v>11.019892182256426</v>
      </c>
      <c r="AI61" s="56">
        <f t="shared" si="4"/>
        <v>69.858871305190206</v>
      </c>
      <c r="AK61" s="68">
        <f t="shared" si="41"/>
        <v>7.3564366561456414</v>
      </c>
      <c r="AL61" s="57">
        <f t="shared" si="5"/>
        <v>2.5439268066075962</v>
      </c>
      <c r="AM61" s="58">
        <f t="shared" si="6"/>
        <v>5.8834664420057337</v>
      </c>
      <c r="AN61" s="58">
        <f t="shared" si="7"/>
        <v>1.2609979999517922</v>
      </c>
      <c r="AO61" s="20">
        <f t="shared" si="8"/>
        <v>0.1623514808276498</v>
      </c>
      <c r="AP61" s="20">
        <f t="shared" si="9"/>
        <v>0.11838760409994435</v>
      </c>
      <c r="AQ61" s="58">
        <f t="shared" si="44"/>
        <v>9.9691303334927142</v>
      </c>
      <c r="AR61" s="59">
        <f t="shared" si="10"/>
        <v>1.279863001883538</v>
      </c>
      <c r="AS61" s="64">
        <f t="shared" si="45"/>
        <v>0.1623514808276498</v>
      </c>
      <c r="AT61" s="58">
        <f t="shared" si="46"/>
        <v>0.31570027759985164</v>
      </c>
      <c r="AU61" s="89">
        <f>Fishery!Y67</f>
        <v>1.2268859780321781</v>
      </c>
      <c r="AV61" s="80">
        <f t="shared" si="48"/>
        <v>7.3564366561456415E-2</v>
      </c>
      <c r="AW61" s="70">
        <f t="shared" si="49"/>
        <v>1.7049377364596796</v>
      </c>
      <c r="BC61" s="68">
        <f t="shared" si="42"/>
        <v>5.3643545842285008</v>
      </c>
      <c r="BD61" s="57">
        <f t="shared" si="11"/>
        <v>0.95339033328684053</v>
      </c>
      <c r="BE61" s="58">
        <f t="shared" si="12"/>
        <v>2.4520713738376894</v>
      </c>
      <c r="BF61" s="58">
        <f t="shared" si="13"/>
        <v>0.31570027759985164</v>
      </c>
      <c r="BG61" s="58">
        <f t="shared" si="14"/>
        <v>0.23021040084266664</v>
      </c>
      <c r="BH61" s="58">
        <f t="shared" si="37"/>
        <v>3.9513723855670482</v>
      </c>
      <c r="BI61" s="70">
        <f t="shared" si="15"/>
        <v>0.86866930473090698</v>
      </c>
      <c r="BJ61" s="72">
        <f t="shared" si="38"/>
        <v>0.11838760409994435</v>
      </c>
      <c r="BK61" s="58">
        <f t="shared" si="47"/>
        <v>0.23021040084266664</v>
      </c>
      <c r="BL61" s="80">
        <f>Fishery!Z67</f>
        <v>0.57490815086500124</v>
      </c>
      <c r="BM61" s="80">
        <f t="shared" si="39"/>
        <v>2.6821772921142503E-2</v>
      </c>
      <c r="BN61" s="70">
        <f t="shared" si="40"/>
        <v>0.92350615580761231</v>
      </c>
    </row>
    <row r="62" spans="1:66" x14ac:dyDescent="0.2">
      <c r="A62" s="3">
        <v>3</v>
      </c>
      <c r="B62">
        <v>9</v>
      </c>
      <c r="C62" s="9">
        <f t="shared" si="16"/>
        <v>4.166666666666667</v>
      </c>
      <c r="D62" s="9">
        <f t="shared" si="54"/>
        <v>2.4750000000000023</v>
      </c>
      <c r="E62" s="9">
        <f t="shared" si="55"/>
        <v>5.643000000000006</v>
      </c>
      <c r="F62" s="9">
        <f t="shared" si="19"/>
        <v>4.166666666666667</v>
      </c>
      <c r="I62" s="68">
        <f t="shared" si="43"/>
        <v>199.34284677500349</v>
      </c>
      <c r="J62" s="85">
        <f t="shared" si="20"/>
        <v>138.11227898679624</v>
      </c>
      <c r="K62" s="89">
        <f t="shared" si="21"/>
        <v>170.65429662735505</v>
      </c>
      <c r="L62" s="80">
        <f t="shared" si="22"/>
        <v>4.0888464832936453</v>
      </c>
      <c r="M62" s="86">
        <f t="shared" si="23"/>
        <v>312.85542209744494</v>
      </c>
      <c r="O62" s="68">
        <f t="shared" si="24"/>
        <v>86.60473727876122</v>
      </c>
      <c r="P62" s="76">
        <f t="shared" si="25"/>
        <v>138.11227898679624</v>
      </c>
      <c r="Q62" s="83">
        <f t="shared" si="0"/>
        <v>46.037426328932078</v>
      </c>
      <c r="R62" s="85">
        <f t="shared" si="26"/>
        <v>18.535240621883624</v>
      </c>
      <c r="S62" s="80">
        <f t="shared" si="27"/>
        <v>5.3292126783739207</v>
      </c>
      <c r="T62" s="80">
        <f t="shared" si="28"/>
        <v>0.89275443674824029</v>
      </c>
      <c r="U62" s="89">
        <f t="shared" si="52"/>
        <v>8.6604737278761217</v>
      </c>
      <c r="V62" s="70">
        <f t="shared" si="53"/>
        <v>24.757207737005785</v>
      </c>
      <c r="X62" s="68">
        <f t="shared" si="30"/>
        <v>53.505273511259674</v>
      </c>
      <c r="Y62" s="76">
        <f t="shared" si="2"/>
        <v>170.65429662735505</v>
      </c>
      <c r="Z62" s="77">
        <f t="shared" si="3"/>
        <v>18.535240621883624</v>
      </c>
      <c r="AA62" s="77">
        <f t="shared" si="31"/>
        <v>189.18953724923867</v>
      </c>
      <c r="AB62" s="70">
        <f t="shared" si="32"/>
        <v>12.982798616945143</v>
      </c>
      <c r="AC62" s="72">
        <f t="shared" si="33"/>
        <v>1.0974803107989521</v>
      </c>
      <c r="AD62" s="80">
        <f t="shared" si="34"/>
        <v>2.2062105061460406</v>
      </c>
      <c r="AE62" s="89">
        <f>Fishery!X68</f>
        <v>6.8422591802497745</v>
      </c>
      <c r="AF62" s="89">
        <f t="shared" si="50"/>
        <v>0.53505273511259677</v>
      </c>
      <c r="AG62" s="70">
        <f t="shared" si="51"/>
        <v>10.145949997194768</v>
      </c>
      <c r="AI62" s="56">
        <f t="shared" si="4"/>
        <v>65.496672516061565</v>
      </c>
      <c r="AK62" s="68">
        <f t="shared" si="41"/>
        <v>6.8372096105504934</v>
      </c>
      <c r="AL62" s="57">
        <f t="shared" si="5"/>
        <v>4.0888464832936453</v>
      </c>
      <c r="AM62" s="58">
        <f t="shared" si="6"/>
        <v>5.3292126783739207</v>
      </c>
      <c r="AN62" s="58">
        <f t="shared" si="7"/>
        <v>1.0974803107989521</v>
      </c>
      <c r="AO62" s="20">
        <f t="shared" si="8"/>
        <v>0.14024230577581209</v>
      </c>
      <c r="AP62" s="20">
        <f t="shared" si="9"/>
        <v>0.10572081978291933</v>
      </c>
      <c r="AQ62" s="58">
        <f t="shared" si="44"/>
        <v>10.761502598025249</v>
      </c>
      <c r="AR62" s="59">
        <f t="shared" si="10"/>
        <v>1.2575653490920138</v>
      </c>
      <c r="AS62" s="64">
        <f t="shared" si="45"/>
        <v>0.14024230577581209</v>
      </c>
      <c r="AT62" s="58">
        <f t="shared" si="46"/>
        <v>0.28192218608778491</v>
      </c>
      <c r="AU62" s="89">
        <f>Fishery!Y68</f>
        <v>1.1402907402245395</v>
      </c>
      <c r="AV62" s="80">
        <f t="shared" si="48"/>
        <v>6.8372096105504931E-2</v>
      </c>
      <c r="AW62" s="70">
        <f t="shared" si="49"/>
        <v>1.5624552320881364</v>
      </c>
      <c r="BC62" s="68">
        <f t="shared" si="42"/>
        <v>5.1541893942514019</v>
      </c>
      <c r="BD62" s="57">
        <f t="shared" si="11"/>
        <v>0.89275443674824029</v>
      </c>
      <c r="BE62" s="58">
        <f t="shared" si="12"/>
        <v>2.2062105061460406</v>
      </c>
      <c r="BF62" s="58">
        <f t="shared" si="13"/>
        <v>0.28192218608778491</v>
      </c>
      <c r="BG62" s="58">
        <f t="shared" si="14"/>
        <v>0.21252534649450908</v>
      </c>
      <c r="BH62" s="58">
        <f t="shared" si="37"/>
        <v>3.5934124754765748</v>
      </c>
      <c r="BI62" s="70">
        <f t="shared" si="15"/>
        <v>0.78675881427561367</v>
      </c>
      <c r="BJ62" s="72">
        <f t="shared" si="38"/>
        <v>0.10572081978291933</v>
      </c>
      <c r="BK62" s="58">
        <f t="shared" si="47"/>
        <v>0.21252534649450908</v>
      </c>
      <c r="BL62" s="80">
        <f>Fishery!Z68</f>
        <v>0.55238434509325762</v>
      </c>
      <c r="BM62" s="80">
        <f t="shared" si="39"/>
        <v>2.5770946971257008E-2</v>
      </c>
      <c r="BN62" s="70">
        <f t="shared" si="40"/>
        <v>0.87063051137068603</v>
      </c>
    </row>
    <row r="63" spans="1:66" x14ac:dyDescent="0.2">
      <c r="A63" s="3">
        <v>3</v>
      </c>
      <c r="B63">
        <v>10</v>
      </c>
      <c r="C63" s="9">
        <f t="shared" si="16"/>
        <v>4.166666666666667</v>
      </c>
      <c r="D63" s="9">
        <f t="shared" si="54"/>
        <v>3.7900000000000045</v>
      </c>
      <c r="E63" s="9">
        <f t="shared" si="55"/>
        <v>8.641200000000012</v>
      </c>
      <c r="F63" s="9">
        <f t="shared" si="19"/>
        <v>4.166666666666667</v>
      </c>
      <c r="I63" s="68">
        <f t="shared" si="43"/>
        <v>316.78615742390554</v>
      </c>
      <c r="J63" s="85">
        <f t="shared" si="20"/>
        <v>263.30732357492735</v>
      </c>
      <c r="K63" s="89">
        <f t="shared" si="21"/>
        <v>273.83820694013718</v>
      </c>
      <c r="L63" s="80">
        <f t="shared" si="22"/>
        <v>6.1263313144085547</v>
      </c>
      <c r="M63" s="86">
        <f t="shared" si="23"/>
        <v>543.2718618294731</v>
      </c>
      <c r="O63" s="68">
        <f t="shared" si="24"/>
        <v>103.89789665848002</v>
      </c>
      <c r="P63" s="76">
        <f t="shared" si="25"/>
        <v>263.30732357492735</v>
      </c>
      <c r="Q63" s="83">
        <f t="shared" si="0"/>
        <v>87.769107858309113</v>
      </c>
      <c r="R63" s="85">
        <f t="shared" si="26"/>
        <v>22.45301211799638</v>
      </c>
      <c r="S63" s="80">
        <f t="shared" si="27"/>
        <v>6.0278480250791135</v>
      </c>
      <c r="T63" s="80">
        <f t="shared" si="28"/>
        <v>1.025502903601575</v>
      </c>
      <c r="U63" s="89">
        <f t="shared" si="52"/>
        <v>10.389789665848003</v>
      </c>
      <c r="V63" s="70">
        <f t="shared" si="53"/>
        <v>29.506363046677066</v>
      </c>
      <c r="X63" s="68">
        <f t="shared" si="30"/>
        <v>54.026628161205871</v>
      </c>
      <c r="Y63" s="76">
        <f t="shared" si="2"/>
        <v>273.83820694013718</v>
      </c>
      <c r="Z63" s="77">
        <f t="shared" si="3"/>
        <v>22.45301211799638</v>
      </c>
      <c r="AA63" s="77">
        <f t="shared" si="31"/>
        <v>296.29121905813355</v>
      </c>
      <c r="AB63" s="70">
        <f t="shared" si="32"/>
        <v>19.92151444850812</v>
      </c>
      <c r="AC63" s="72">
        <f t="shared" si="33"/>
        <v>1.044821612811184</v>
      </c>
      <c r="AD63" s="80">
        <f t="shared" si="34"/>
        <v>2.1330350597274461</v>
      </c>
      <c r="AE63" s="89">
        <f>Fishery!X69</f>
        <v>6.9089300596913983</v>
      </c>
      <c r="AF63" s="89">
        <f t="shared" si="50"/>
        <v>0.5402662816120587</v>
      </c>
      <c r="AG63" s="70">
        <f t="shared" si="51"/>
        <v>10.086786732230028</v>
      </c>
      <c r="AI63" s="56">
        <f t="shared" si="4"/>
        <v>65.408113075797061</v>
      </c>
      <c r="AK63" s="68">
        <f t="shared" si="41"/>
        <v>6.4463373486472983</v>
      </c>
      <c r="AL63" s="57">
        <f t="shared" si="5"/>
        <v>6.1263313144085547</v>
      </c>
      <c r="AM63" s="58">
        <f t="shared" si="6"/>
        <v>6.0278480250791135</v>
      </c>
      <c r="AN63" s="58">
        <f t="shared" si="7"/>
        <v>1.044821612811184</v>
      </c>
      <c r="AO63" s="20">
        <f t="shared" si="8"/>
        <v>0.12466579563769524</v>
      </c>
      <c r="AP63" s="20">
        <f t="shared" si="9"/>
        <v>9.5440878226289702E-2</v>
      </c>
      <c r="AQ63" s="58">
        <f t="shared" si="44"/>
        <v>13.419107626162837</v>
      </c>
      <c r="AR63" s="59">
        <f t="shared" si="10"/>
        <v>1.4526087819542162</v>
      </c>
      <c r="AS63" s="64">
        <f t="shared" si="45"/>
        <v>0.12466579563769524</v>
      </c>
      <c r="AT63" s="58">
        <f t="shared" si="46"/>
        <v>0.25450900860343922</v>
      </c>
      <c r="AU63" s="89">
        <f>Fishery!Y69</f>
        <v>1.0751021550784789</v>
      </c>
      <c r="AV63" s="80">
        <f t="shared" si="48"/>
        <v>6.4463373486472991E-2</v>
      </c>
      <c r="AW63" s="70">
        <f t="shared" si="49"/>
        <v>1.4542769593196134</v>
      </c>
      <c r="BC63" s="68">
        <f t="shared" si="42"/>
        <v>4.9351475659438897</v>
      </c>
      <c r="BD63" s="57">
        <f t="shared" si="11"/>
        <v>1.025502903601575</v>
      </c>
      <c r="BE63" s="58">
        <f t="shared" si="12"/>
        <v>2.1330350597274461</v>
      </c>
      <c r="BF63" s="58">
        <f t="shared" si="13"/>
        <v>0.25450900860343922</v>
      </c>
      <c r="BG63" s="58">
        <f t="shared" si="14"/>
        <v>0.1948454519811352</v>
      </c>
      <c r="BH63" s="58">
        <f t="shared" si="37"/>
        <v>3.6078924239135954</v>
      </c>
      <c r="BI63" s="70">
        <f t="shared" si="15"/>
        <v>0.77378524302820206</v>
      </c>
      <c r="BJ63" s="72">
        <f t="shared" si="38"/>
        <v>9.5440878226289702E-2</v>
      </c>
      <c r="BK63" s="58">
        <f t="shared" si="47"/>
        <v>0.1948454519811352</v>
      </c>
      <c r="BL63" s="80">
        <f>Fishery!Z69</f>
        <v>0.52890921299729232</v>
      </c>
      <c r="BM63" s="80">
        <f t="shared" si="39"/>
        <v>2.4675737829719449E-2</v>
      </c>
      <c r="BN63" s="70">
        <f t="shared" si="40"/>
        <v>0.81919554320471721</v>
      </c>
    </row>
    <row r="64" spans="1:66" x14ac:dyDescent="0.2">
      <c r="A64" s="3">
        <v>3</v>
      </c>
      <c r="B64">
        <v>11</v>
      </c>
      <c r="C64" s="9">
        <f t="shared" si="16"/>
        <v>4.166666666666667</v>
      </c>
      <c r="D64" s="9">
        <f t="shared" si="54"/>
        <v>5.5949999999999998</v>
      </c>
      <c r="E64" s="9">
        <f t="shared" si="55"/>
        <v>12.756600000000001</v>
      </c>
      <c r="F64" s="9">
        <f t="shared" si="19"/>
        <v>4.166666666666667</v>
      </c>
      <c r="I64" s="68">
        <f t="shared" si="43"/>
        <v>368.92320149863497</v>
      </c>
      <c r="J64" s="85">
        <f t="shared" si="20"/>
        <v>451.68482282516715</v>
      </c>
      <c r="K64" s="89">
        <f t="shared" si="21"/>
        <v>355.78195065565916</v>
      </c>
      <c r="L64" s="80">
        <f t="shared" si="22"/>
        <v>7.0291259749339945</v>
      </c>
      <c r="M64" s="86">
        <f t="shared" si="23"/>
        <v>814.49589945576031</v>
      </c>
      <c r="O64" s="68">
        <f t="shared" si="24"/>
        <v>153.04161577204246</v>
      </c>
      <c r="P64" s="76">
        <f t="shared" si="25"/>
        <v>451.68482282516715</v>
      </c>
      <c r="Q64" s="83">
        <f t="shared" si="0"/>
        <v>150.56160760838904</v>
      </c>
      <c r="R64" s="85">
        <f t="shared" si="26"/>
        <v>36.897546948583972</v>
      </c>
      <c r="S64" s="80">
        <f t="shared" si="27"/>
        <v>8.747745809690791</v>
      </c>
      <c r="T64" s="80">
        <f t="shared" si="28"/>
        <v>1.4577047965826233</v>
      </c>
      <c r="U64" s="89">
        <f t="shared" si="52"/>
        <v>15.304161577204248</v>
      </c>
      <c r="V64" s="70">
        <f t="shared" si="53"/>
        <v>47.102997554857389</v>
      </c>
      <c r="X64" s="68">
        <f t="shared" si="30"/>
        <v>60.273715032425173</v>
      </c>
      <c r="Y64" s="76">
        <f t="shared" si="2"/>
        <v>355.78195065565916</v>
      </c>
      <c r="Z64" s="77">
        <f t="shared" si="3"/>
        <v>36.897546948583972</v>
      </c>
      <c r="AA64" s="77">
        <f t="shared" si="31"/>
        <v>392.67949760424312</v>
      </c>
      <c r="AB64" s="70">
        <f t="shared" si="32"/>
        <v>26.848565284551693</v>
      </c>
      <c r="AC64" s="72">
        <f t="shared" si="33"/>
        <v>1.1484003560067688</v>
      </c>
      <c r="AD64" s="80">
        <f t="shared" si="34"/>
        <v>2.2964024018536473</v>
      </c>
      <c r="AE64" s="89">
        <f>Fishery!X70</f>
        <v>7.7078080896377923</v>
      </c>
      <c r="AF64" s="89">
        <f t="shared" si="50"/>
        <v>0.60273715032425179</v>
      </c>
      <c r="AG64" s="70">
        <f t="shared" si="51"/>
        <v>11.15261084749821</v>
      </c>
      <c r="AI64" s="56">
        <f t="shared" si="4"/>
        <v>71.387189928410479</v>
      </c>
      <c r="AK64" s="68">
        <f t="shared" si="41"/>
        <v>6.3510291088410558</v>
      </c>
      <c r="AL64" s="57">
        <f t="shared" si="5"/>
        <v>7.0291259749339945</v>
      </c>
      <c r="AM64" s="58">
        <f t="shared" si="6"/>
        <v>8.747745809690791</v>
      </c>
      <c r="AN64" s="58">
        <f t="shared" si="7"/>
        <v>1.1484003560067688</v>
      </c>
      <c r="AO64" s="20">
        <f t="shared" si="8"/>
        <v>0.12100671222403923</v>
      </c>
      <c r="AP64" s="20">
        <f t="shared" si="9"/>
        <v>9.0739295470291637E-2</v>
      </c>
      <c r="AQ64" s="58">
        <f t="shared" si="44"/>
        <v>17.137018148325883</v>
      </c>
      <c r="AR64" s="59">
        <f t="shared" si="10"/>
        <v>1.8728251905699984</v>
      </c>
      <c r="AS64" s="64">
        <f t="shared" si="45"/>
        <v>0.12100671222403923</v>
      </c>
      <c r="AT64" s="58">
        <f t="shared" si="46"/>
        <v>0.24197145458744437</v>
      </c>
      <c r="AU64" s="89">
        <f>Fishery!Y70</f>
        <v>1.059206912792729</v>
      </c>
      <c r="AV64" s="80">
        <f t="shared" si="48"/>
        <v>6.3510291088410553E-2</v>
      </c>
      <c r="AW64" s="70">
        <f t="shared" si="49"/>
        <v>1.4221850796042126</v>
      </c>
      <c r="BC64" s="68">
        <f t="shared" si="42"/>
        <v>4.7624457871442436</v>
      </c>
      <c r="BD64" s="57">
        <f t="shared" si="11"/>
        <v>1.4577047965826233</v>
      </c>
      <c r="BE64" s="58">
        <f t="shared" si="12"/>
        <v>2.2964024018536473</v>
      </c>
      <c r="BF64" s="58">
        <f t="shared" si="13"/>
        <v>0.24197145458744437</v>
      </c>
      <c r="BG64" s="58">
        <f t="shared" si="14"/>
        <v>0.18144711900390365</v>
      </c>
      <c r="BH64" s="58">
        <f t="shared" si="37"/>
        <v>4.1775257720276189</v>
      </c>
      <c r="BI64" s="70">
        <f t="shared" si="15"/>
        <v>0.86216834343407678</v>
      </c>
      <c r="BJ64" s="72">
        <f t="shared" si="38"/>
        <v>9.0739295470291637E-2</v>
      </c>
      <c r="BK64" s="58">
        <f t="shared" si="47"/>
        <v>0.18144711900390365</v>
      </c>
      <c r="BL64" s="80">
        <f>Fishery!Z70</f>
        <v>0.51040043272525137</v>
      </c>
      <c r="BM64" s="80">
        <f t="shared" si="39"/>
        <v>2.3812228935721217E-2</v>
      </c>
      <c r="BN64" s="70">
        <f t="shared" si="40"/>
        <v>0.7825868471994466</v>
      </c>
    </row>
    <row r="65" spans="1:66" x14ac:dyDescent="0.2">
      <c r="A65" s="1">
        <v>3</v>
      </c>
      <c r="B65" s="2">
        <v>12</v>
      </c>
      <c r="C65" s="9">
        <f t="shared" si="16"/>
        <v>4.166666666666667</v>
      </c>
      <c r="D65" s="9">
        <f t="shared" si="54"/>
        <v>7.8900000000000023</v>
      </c>
      <c r="E65" s="9">
        <f t="shared" si="55"/>
        <v>17.989200000000007</v>
      </c>
      <c r="F65" s="9">
        <f t="shared" si="19"/>
        <v>4.166666666666667</v>
      </c>
      <c r="I65" s="68">
        <f t="shared" si="43"/>
        <v>217.92407422503211</v>
      </c>
      <c r="J65" s="85">
        <f t="shared" si="20"/>
        <v>407.00900765486216</v>
      </c>
      <c r="K65" s="89">
        <f t="shared" si="21"/>
        <v>246.08146932472278</v>
      </c>
      <c r="L65" s="80">
        <f t="shared" si="22"/>
        <v>4.3689803342564915</v>
      </c>
      <c r="M65" s="86">
        <f t="shared" si="23"/>
        <v>657.45945731384154</v>
      </c>
      <c r="O65" s="68">
        <f t="shared" si="24"/>
        <v>233.45803412395003</v>
      </c>
      <c r="P65" s="76">
        <f t="shared" si="25"/>
        <v>407.00900765486216</v>
      </c>
      <c r="Q65" s="83">
        <f t="shared" si="0"/>
        <v>135.6696692182874</v>
      </c>
      <c r="R65" s="85">
        <f t="shared" si="26"/>
        <v>65.905632807185142</v>
      </c>
      <c r="S65" s="80">
        <f t="shared" si="27"/>
        <v>14.041223718704106</v>
      </c>
      <c r="T65" s="80">
        <f t="shared" si="28"/>
        <v>2.1969146287919301</v>
      </c>
      <c r="U65" s="89">
        <f t="shared" si="52"/>
        <v>23.345803412395004</v>
      </c>
      <c r="V65" s="70">
        <f t="shared" si="53"/>
        <v>82.143771154681176</v>
      </c>
      <c r="X65" s="68">
        <f t="shared" si="30"/>
        <v>70.575460226176887</v>
      </c>
      <c r="Y65" s="76">
        <f t="shared" si="2"/>
        <v>246.08146932472278</v>
      </c>
      <c r="Z65" s="77">
        <f t="shared" si="3"/>
        <v>65.905632807185142</v>
      </c>
      <c r="AA65" s="77">
        <f t="shared" si="31"/>
        <v>311.98710213190793</v>
      </c>
      <c r="AB65" s="70">
        <f t="shared" si="32"/>
        <v>23.618295933693318</v>
      </c>
      <c r="AC65" s="72">
        <f t="shared" si="33"/>
        <v>1.4149092930910789</v>
      </c>
      <c r="AD65" s="80">
        <f t="shared" si="34"/>
        <v>2.6565504431908504</v>
      </c>
      <c r="AE65" s="89">
        <f>Fishery!X71</f>
        <v>9.0251961898912807</v>
      </c>
      <c r="AF65" s="89">
        <f t="shared" si="50"/>
        <v>0.70575460226176889</v>
      </c>
      <c r="AG65" s="70">
        <f t="shared" si="51"/>
        <v>13.096655926173209</v>
      </c>
      <c r="AI65" s="56">
        <f t="shared" si="4"/>
        <v>81.963345389851909</v>
      </c>
      <c r="AK65" s="68">
        <f t="shared" si="41"/>
        <v>6.6827255467960329</v>
      </c>
      <c r="AL65" s="57">
        <f t="shared" si="5"/>
        <v>4.3689803342564915</v>
      </c>
      <c r="AM65" s="58">
        <f t="shared" si="6"/>
        <v>14.041223718704106</v>
      </c>
      <c r="AN65" s="58">
        <f t="shared" si="7"/>
        <v>1.4149092930910789</v>
      </c>
      <c r="AO65" s="20">
        <f t="shared" si="8"/>
        <v>0.13397646220140103</v>
      </c>
      <c r="AP65" s="20">
        <f t="shared" si="9"/>
        <v>9.4329871120410635E-2</v>
      </c>
      <c r="AQ65" s="58">
        <f t="shared" si="44"/>
        <v>20.053419679373487</v>
      </c>
      <c r="AR65" s="59">
        <f t="shared" si="10"/>
        <v>2.4390181423322668</v>
      </c>
      <c r="AS65" s="64">
        <f t="shared" si="45"/>
        <v>0.13397646220140103</v>
      </c>
      <c r="AT65" s="58">
        <f t="shared" si="46"/>
        <v>0.25154632298776169</v>
      </c>
      <c r="AU65" s="89">
        <f>Fishery!Y71</f>
        <v>1.1145263191455601</v>
      </c>
      <c r="AV65" s="80">
        <f t="shared" si="48"/>
        <v>6.6827255467960325E-2</v>
      </c>
      <c r="AW65" s="70">
        <f t="shared" si="49"/>
        <v>1.5000491043347228</v>
      </c>
      <c r="BC65" s="68">
        <f t="shared" si="42"/>
        <v>4.7051596168789818</v>
      </c>
      <c r="BD65" s="57">
        <f t="shared" si="11"/>
        <v>2.1969146287919301</v>
      </c>
      <c r="BE65" s="58">
        <f t="shared" si="12"/>
        <v>2.6565504431908504</v>
      </c>
      <c r="BF65" s="58">
        <f t="shared" si="13"/>
        <v>0.25154632298776169</v>
      </c>
      <c r="BG65" s="58">
        <f t="shared" si="14"/>
        <v>0.17710821616247016</v>
      </c>
      <c r="BH65" s="58">
        <f t="shared" si="37"/>
        <v>5.2821196111330124</v>
      </c>
      <c r="BI65" s="70">
        <f t="shared" si="15"/>
        <v>1.0459155741842618</v>
      </c>
      <c r="BJ65" s="72">
        <f t="shared" si="38"/>
        <v>9.4329871120410635E-2</v>
      </c>
      <c r="BK65" s="58">
        <f t="shared" si="47"/>
        <v>0.17710821616247016</v>
      </c>
      <c r="BL65" s="80">
        <f>Fishery!Z71</f>
        <v>0.50426096418337529</v>
      </c>
      <c r="BM65" s="80">
        <f t="shared" si="39"/>
        <v>2.3525798084394908E-2</v>
      </c>
      <c r="BN65" s="70">
        <f t="shared" si="40"/>
        <v>0.77569905146625606</v>
      </c>
    </row>
    <row r="66" spans="1:66" x14ac:dyDescent="0.2">
      <c r="A66" s="4">
        <v>4</v>
      </c>
      <c r="B66">
        <v>1</v>
      </c>
      <c r="C66" s="9">
        <f t="shared" si="16"/>
        <v>4.166666666666667</v>
      </c>
      <c r="D66" s="9">
        <f t="shared" si="54"/>
        <v>8.6</v>
      </c>
      <c r="E66" s="9">
        <f t="shared" si="55"/>
        <v>6.2053439010665681</v>
      </c>
      <c r="F66" s="9">
        <f t="shared" si="19"/>
        <v>4.166666666666667</v>
      </c>
      <c r="I66" s="68">
        <f t="shared" si="43"/>
        <v>65.746945731384159</v>
      </c>
      <c r="J66" s="85">
        <f t="shared" si="20"/>
        <v>134.28722036568431</v>
      </c>
      <c r="K66" s="89">
        <f t="shared" si="21"/>
        <v>79.465293043431942</v>
      </c>
      <c r="L66" s="80">
        <f t="shared" si="22"/>
        <v>1.4711605669606329</v>
      </c>
      <c r="M66" s="86">
        <f t="shared" si="23"/>
        <v>215.2236739760769</v>
      </c>
      <c r="O66" s="68">
        <f t="shared" si="24"/>
        <v>255.31075792160829</v>
      </c>
      <c r="P66" s="76">
        <f t="shared" si="25"/>
        <v>134.28722036568431</v>
      </c>
      <c r="Q66" s="83">
        <f t="shared" si="0"/>
        <v>44.762406788561435</v>
      </c>
      <c r="R66" s="85">
        <f t="shared" si="26"/>
        <v>77.145576762878889</v>
      </c>
      <c r="S66" s="80">
        <f t="shared" si="27"/>
        <v>17.138581048753213</v>
      </c>
      <c r="T66" s="80">
        <f t="shared" si="28"/>
        <v>2.4567717575586348</v>
      </c>
      <c r="U66" s="89">
        <f t="shared" si="52"/>
        <v>25.531075792160831</v>
      </c>
      <c r="V66" s="70">
        <f t="shared" si="53"/>
        <v>96.74092956919074</v>
      </c>
      <c r="X66" s="68">
        <f t="shared" si="30"/>
        <v>75.540859882768828</v>
      </c>
      <c r="Y66" s="76">
        <f t="shared" si="2"/>
        <v>79.465293043431942</v>
      </c>
      <c r="Z66" s="77">
        <f t="shared" si="3"/>
        <v>77.145576762878889</v>
      </c>
      <c r="AA66" s="77">
        <f t="shared" si="31"/>
        <v>156.61086980631083</v>
      </c>
      <c r="AB66" s="70">
        <f t="shared" si="32"/>
        <v>14.609777910574358</v>
      </c>
      <c r="AC66" s="72">
        <f t="shared" si="33"/>
        <v>1.6903102192438266</v>
      </c>
      <c r="AD66" s="80">
        <f t="shared" si="34"/>
        <v>2.9076197589553021</v>
      </c>
      <c r="AE66" s="89">
        <f>Fishery!X72</f>
        <v>9.6601719437630109</v>
      </c>
      <c r="AF66" s="89">
        <f t="shared" si="50"/>
        <v>0.75540859882768829</v>
      </c>
      <c r="AG66" s="70">
        <f t="shared" si="51"/>
        <v>14.25810192196214</v>
      </c>
      <c r="AI66" s="56">
        <f t="shared" si="4"/>
        <v>87.810897727926871</v>
      </c>
      <c r="AK66" s="68">
        <f t="shared" si="41"/>
        <v>7.4587016963049475</v>
      </c>
      <c r="AL66" s="57">
        <f t="shared" si="5"/>
        <v>1.4711605669606329</v>
      </c>
      <c r="AM66" s="58">
        <f t="shared" si="6"/>
        <v>17.138581048753213</v>
      </c>
      <c r="AN66" s="58">
        <f t="shared" si="7"/>
        <v>1.6903102192438266</v>
      </c>
      <c r="AO66" s="20">
        <f t="shared" si="8"/>
        <v>0.16689669298338689</v>
      </c>
      <c r="AP66" s="20">
        <f t="shared" si="9"/>
        <v>0.10765896328483181</v>
      </c>
      <c r="AQ66" s="58">
        <f t="shared" si="44"/>
        <v>20.57460749122589</v>
      </c>
      <c r="AR66" s="59">
        <f t="shared" si="10"/>
        <v>2.7254866354072025</v>
      </c>
      <c r="AS66" s="64">
        <f t="shared" si="45"/>
        <v>0.16689669298338689</v>
      </c>
      <c r="AT66" s="58">
        <f t="shared" si="46"/>
        <v>0.28709056875955158</v>
      </c>
      <c r="AU66" s="89">
        <f>Fishery!Y72</f>
        <v>1.2439414560684818</v>
      </c>
      <c r="AV66" s="80">
        <f t="shared" si="48"/>
        <v>7.4587016963049479E-2</v>
      </c>
      <c r="AW66" s="70">
        <f t="shared" si="49"/>
        <v>1.6979287178114202</v>
      </c>
      <c r="BC66" s="68">
        <f t="shared" si="42"/>
        <v>4.8113361488531012</v>
      </c>
      <c r="BD66" s="57">
        <f t="shared" si="11"/>
        <v>2.4567717575586348</v>
      </c>
      <c r="BE66" s="58">
        <f t="shared" si="12"/>
        <v>2.9076197589553021</v>
      </c>
      <c r="BF66" s="58">
        <f t="shared" si="13"/>
        <v>0.28709056875955158</v>
      </c>
      <c r="BG66" s="58">
        <f t="shared" si="14"/>
        <v>0.18519164429808477</v>
      </c>
      <c r="BH66" s="58">
        <f t="shared" si="37"/>
        <v>5.8366737295715732</v>
      </c>
      <c r="BI66" s="70">
        <f t="shared" si="15"/>
        <v>1.152071962698064</v>
      </c>
      <c r="BJ66" s="72">
        <f t="shared" si="38"/>
        <v>0.10765896328483181</v>
      </c>
      <c r="BK66" s="58">
        <f t="shared" si="47"/>
        <v>0.18519164429808477</v>
      </c>
      <c r="BL66" s="80">
        <f>Fishery!Z72</f>
        <v>0.51564010639033642</v>
      </c>
      <c r="BM66" s="80">
        <f t="shared" si="39"/>
        <v>2.4056680744265507E-2</v>
      </c>
      <c r="BN66" s="70">
        <f t="shared" si="40"/>
        <v>0.80849071397325301</v>
      </c>
    </row>
    <row r="67" spans="1:66" x14ac:dyDescent="0.2">
      <c r="A67" s="4">
        <v>4</v>
      </c>
      <c r="B67">
        <v>2</v>
      </c>
      <c r="C67" s="9">
        <f t="shared" si="16"/>
        <v>4.166666666666667</v>
      </c>
      <c r="D67" s="9">
        <f t="shared" si="54"/>
        <v>6.990000000000002</v>
      </c>
      <c r="E67" s="9">
        <f t="shared" si="55"/>
        <v>5.0436457986575958</v>
      </c>
      <c r="F67" s="9">
        <f t="shared" si="19"/>
        <v>4.166666666666667</v>
      </c>
      <c r="I67" s="68">
        <f t="shared" si="43"/>
        <v>25.606351298861394</v>
      </c>
      <c r="J67" s="85">
        <f t="shared" si="20"/>
        <v>39.311671713677143</v>
      </c>
      <c r="K67" s="89">
        <f t="shared" si="21"/>
        <v>29.586091203474286</v>
      </c>
      <c r="L67" s="80">
        <f t="shared" si="22"/>
        <v>0.63629020277647919</v>
      </c>
      <c r="M67" s="86">
        <f t="shared" si="23"/>
        <v>69.534053119927904</v>
      </c>
      <c r="O67" s="68">
        <f t="shared" si="24"/>
        <v>191.90391113739602</v>
      </c>
      <c r="P67" s="76">
        <f t="shared" si="25"/>
        <v>39.311671713677143</v>
      </c>
      <c r="Q67" s="83">
        <f t="shared" si="0"/>
        <v>13.103890571225714</v>
      </c>
      <c r="R67" s="85">
        <f t="shared" si="26"/>
        <v>55.4324057237597</v>
      </c>
      <c r="S67" s="80">
        <f t="shared" si="27"/>
        <v>14.305815432983147</v>
      </c>
      <c r="T67" s="80">
        <f t="shared" si="28"/>
        <v>1.9075826582969377</v>
      </c>
      <c r="U67" s="89">
        <f t="shared" si="52"/>
        <v>19.190391113739604</v>
      </c>
      <c r="V67" s="70">
        <f t="shared" si="53"/>
        <v>71.645803815039784</v>
      </c>
      <c r="X67" s="68">
        <f t="shared" si="30"/>
        <v>72.213751917844149</v>
      </c>
      <c r="Y67" s="76">
        <f t="shared" si="2"/>
        <v>29.586091203474286</v>
      </c>
      <c r="Z67" s="77">
        <f t="shared" si="3"/>
        <v>55.4324057237597</v>
      </c>
      <c r="AA67" s="77">
        <f t="shared" si="31"/>
        <v>85.018496927233983</v>
      </c>
      <c r="AB67" s="70">
        <f t="shared" si="32"/>
        <v>8.7781814156871061</v>
      </c>
      <c r="AC67" s="72">
        <f t="shared" si="33"/>
        <v>1.794433822873412</v>
      </c>
      <c r="AD67" s="80">
        <f t="shared" si="34"/>
        <v>2.8713057494781382</v>
      </c>
      <c r="AE67" s="89">
        <f>Fishery!X73</f>
        <v>9.2347010785052657</v>
      </c>
      <c r="AF67" s="89">
        <f t="shared" si="50"/>
        <v>0.72213751917844149</v>
      </c>
      <c r="AG67" s="70">
        <f t="shared" si="51"/>
        <v>13.900440650856815</v>
      </c>
      <c r="AI67" s="56">
        <f t="shared" si="4"/>
        <v>85.466876162074797</v>
      </c>
      <c r="AK67" s="68">
        <f t="shared" si="41"/>
        <v>8.2829736959930482</v>
      </c>
      <c r="AL67" s="57">
        <f t="shared" si="5"/>
        <v>0.63629020277647919</v>
      </c>
      <c r="AM67" s="58">
        <f t="shared" si="6"/>
        <v>14.305815432983147</v>
      </c>
      <c r="AN67" s="58">
        <f t="shared" si="7"/>
        <v>1.794433822873412</v>
      </c>
      <c r="AO67" s="20">
        <f t="shared" si="8"/>
        <v>0.20582295974553824</v>
      </c>
      <c r="AP67" s="20">
        <f t="shared" si="9"/>
        <v>0.12350287876853246</v>
      </c>
      <c r="AQ67" s="58">
        <f t="shared" si="44"/>
        <v>17.065865297147113</v>
      </c>
      <c r="AR67" s="59">
        <f t="shared" si="10"/>
        <v>2.3589349821432939</v>
      </c>
      <c r="AS67" s="64">
        <f t="shared" si="45"/>
        <v>0.20582295974553824</v>
      </c>
      <c r="AT67" s="58">
        <f t="shared" si="46"/>
        <v>0.32934101004941985</v>
      </c>
      <c r="AU67" s="89">
        <f>Fishery!Y73</f>
        <v>1.3814112401190295</v>
      </c>
      <c r="AV67" s="80">
        <f t="shared" si="48"/>
        <v>8.2829736959930483E-2</v>
      </c>
      <c r="AW67" s="70">
        <f t="shared" si="49"/>
        <v>1.9165752099139874</v>
      </c>
      <c r="BC67" s="68">
        <f t="shared" si="42"/>
        <v>4.9701505482376014</v>
      </c>
      <c r="BD67" s="57">
        <f t="shared" si="11"/>
        <v>1.9075826582969377</v>
      </c>
      <c r="BE67" s="58">
        <f t="shared" si="12"/>
        <v>2.8713057494781382</v>
      </c>
      <c r="BF67" s="58">
        <f t="shared" si="13"/>
        <v>0.32934101004941985</v>
      </c>
      <c r="BG67" s="58">
        <f t="shared" si="14"/>
        <v>0.19761917177717225</v>
      </c>
      <c r="BH67" s="58">
        <f t="shared" si="37"/>
        <v>5.3058485896016689</v>
      </c>
      <c r="BI67" s="70">
        <f t="shared" si="15"/>
        <v>1.0880143151132999</v>
      </c>
      <c r="BJ67" s="72">
        <f t="shared" si="38"/>
        <v>0.12350287876853246</v>
      </c>
      <c r="BK67" s="58">
        <f t="shared" si="47"/>
        <v>0.19761917177717225</v>
      </c>
      <c r="BL67" s="80">
        <f>Fishery!Z73</f>
        <v>0.53266054962302589</v>
      </c>
      <c r="BM67" s="80">
        <f t="shared" si="39"/>
        <v>2.4850752741188007E-2</v>
      </c>
      <c r="BN67" s="70">
        <f t="shared" si="40"/>
        <v>0.85378260016873053</v>
      </c>
    </row>
    <row r="68" spans="1:66" x14ac:dyDescent="0.2">
      <c r="A68" s="4">
        <v>4</v>
      </c>
      <c r="B68">
        <v>3</v>
      </c>
      <c r="C68" s="9">
        <f t="shared" si="16"/>
        <v>4.166666666666667</v>
      </c>
      <c r="D68" s="9">
        <f t="shared" si="54"/>
        <v>4.875</v>
      </c>
      <c r="E68" s="9">
        <f t="shared" si="55"/>
        <v>3.5175641299650602</v>
      </c>
      <c r="F68" s="9">
        <f t="shared" si="19"/>
        <v>4.166666666666667</v>
      </c>
      <c r="I68" s="68">
        <f t="shared" si="43"/>
        <v>25.402368670978014</v>
      </c>
      <c r="J68" s="85">
        <f t="shared" si="20"/>
        <v>26.590652874310148</v>
      </c>
      <c r="K68" s="89">
        <f t="shared" si="21"/>
        <v>26.409714692694578</v>
      </c>
      <c r="L68" s="80">
        <f t="shared" si="22"/>
        <v>0.65004230890478076</v>
      </c>
      <c r="M68" s="86">
        <f t="shared" si="23"/>
        <v>53.65040987590951</v>
      </c>
      <c r="O68" s="68">
        <f t="shared" si="24"/>
        <v>130.84731004184729</v>
      </c>
      <c r="P68" s="76">
        <f t="shared" si="25"/>
        <v>26.590652874310148</v>
      </c>
      <c r="Q68" s="83">
        <f t="shared" si="0"/>
        <v>8.8635509581033833</v>
      </c>
      <c r="R68" s="85">
        <f t="shared" si="26"/>
        <v>34.009034465157725</v>
      </c>
      <c r="S68" s="80">
        <f t="shared" si="27"/>
        <v>10.045081460937718</v>
      </c>
      <c r="T68" s="80">
        <f t="shared" si="28"/>
        <v>1.3147875556460087</v>
      </c>
      <c r="U68" s="89">
        <f t="shared" si="52"/>
        <v>13.08473100418473</v>
      </c>
      <c r="V68" s="70">
        <f t="shared" si="53"/>
        <v>45.368903481741448</v>
      </c>
      <c r="X68" s="68">
        <f t="shared" si="30"/>
        <v>64.97847463253359</v>
      </c>
      <c r="Y68" s="76">
        <f t="shared" si="2"/>
        <v>26.409714692694578</v>
      </c>
      <c r="Z68" s="77">
        <f t="shared" si="3"/>
        <v>34.009034465157725</v>
      </c>
      <c r="AA68" s="77">
        <f t="shared" si="31"/>
        <v>60.418749157852304</v>
      </c>
      <c r="AB68" s="70">
        <f t="shared" si="32"/>
        <v>5.9017364764381268</v>
      </c>
      <c r="AC68" s="72">
        <f t="shared" si="33"/>
        <v>1.6627881528032571</v>
      </c>
      <c r="AD68" s="80">
        <f t="shared" si="34"/>
        <v>2.6116819613453903</v>
      </c>
      <c r="AE68" s="89">
        <f>Fishery!X74</f>
        <v>8.3094531696865044</v>
      </c>
      <c r="AF68" s="89">
        <f t="shared" si="50"/>
        <v>0.64978474632533589</v>
      </c>
      <c r="AG68" s="70">
        <f t="shared" si="51"/>
        <v>12.583923283835151</v>
      </c>
      <c r="AI68" s="56">
        <f t="shared" si="4"/>
        <v>78.532547235036589</v>
      </c>
      <c r="AK68" s="68">
        <f t="shared" si="41"/>
        <v>8.529943504145848</v>
      </c>
      <c r="AL68" s="57">
        <f t="shared" si="5"/>
        <v>0.65004230890478076</v>
      </c>
      <c r="AM68" s="58">
        <f t="shared" si="6"/>
        <v>10.045081460937718</v>
      </c>
      <c r="AN68" s="58">
        <f t="shared" si="7"/>
        <v>1.6627881528032571</v>
      </c>
      <c r="AO68" s="20">
        <f t="shared" si="8"/>
        <v>0.21827980855175985</v>
      </c>
      <c r="AP68" s="20">
        <f t="shared" si="9"/>
        <v>0.12856661209956505</v>
      </c>
      <c r="AQ68" s="58">
        <f t="shared" si="44"/>
        <v>12.70475834329708</v>
      </c>
      <c r="AR68" s="59">
        <f t="shared" si="10"/>
        <v>1.7986714702874091</v>
      </c>
      <c r="AS68" s="64">
        <f t="shared" si="45"/>
        <v>0.21827980855175985</v>
      </c>
      <c r="AT68" s="58">
        <f t="shared" si="46"/>
        <v>0.3428442989321735</v>
      </c>
      <c r="AU68" s="89">
        <f>Fishery!Y74</f>
        <v>1.4226001755755504</v>
      </c>
      <c r="AV68" s="80">
        <f t="shared" si="48"/>
        <v>8.5299435041458482E-2</v>
      </c>
      <c r="AW68" s="70">
        <f t="shared" si="49"/>
        <v>1.9837242830594839</v>
      </c>
      <c r="BC68" s="68">
        <f t="shared" si="42"/>
        <v>5.0241290983571467</v>
      </c>
      <c r="BD68" s="57">
        <f t="shared" si="11"/>
        <v>1.3147875556460087</v>
      </c>
      <c r="BE68" s="58">
        <f t="shared" si="12"/>
        <v>2.6116819613453903</v>
      </c>
      <c r="BF68" s="58">
        <f t="shared" si="13"/>
        <v>0.3428442989321735</v>
      </c>
      <c r="BG68" s="58">
        <f t="shared" si="14"/>
        <v>0.20193498557567199</v>
      </c>
      <c r="BH68" s="58">
        <f t="shared" si="37"/>
        <v>4.4712488014992449</v>
      </c>
      <c r="BI68" s="70">
        <f t="shared" si="15"/>
        <v>0.95346375591905996</v>
      </c>
      <c r="BJ68" s="72">
        <f t="shared" si="38"/>
        <v>0.12856661209956505</v>
      </c>
      <c r="BK68" s="58">
        <f t="shared" si="47"/>
        <v>0.20193498557567199</v>
      </c>
      <c r="BL68" s="80">
        <f>Fishery!Z74</f>
        <v>0.53844553418143659</v>
      </c>
      <c r="BM68" s="80">
        <f t="shared" si="39"/>
        <v>2.5120645491785734E-2</v>
      </c>
      <c r="BN68" s="70">
        <f t="shared" si="40"/>
        <v>0.8689471318566736</v>
      </c>
    </row>
    <row r="69" spans="1:66" x14ac:dyDescent="0.2">
      <c r="A69" s="4">
        <v>4</v>
      </c>
      <c r="B69">
        <v>4</v>
      </c>
      <c r="C69" s="9">
        <f t="shared" si="16"/>
        <v>4.166666666666667</v>
      </c>
      <c r="D69" s="9">
        <f t="shared" si="54"/>
        <v>3.25</v>
      </c>
      <c r="E69" s="9">
        <f t="shared" si="55"/>
        <v>2.3450427533100404</v>
      </c>
      <c r="F69" s="9">
        <f t="shared" si="19"/>
        <v>4.166666666666667</v>
      </c>
      <c r="I69" s="68">
        <f t="shared" si="43"/>
        <v>39.009720624863775</v>
      </c>
      <c r="J69" s="85">
        <f t="shared" si="20"/>
        <v>29.08008825656264</v>
      </c>
      <c r="K69" s="89">
        <f t="shared" si="21"/>
        <v>35.588101078009196</v>
      </c>
      <c r="L69" s="80">
        <f t="shared" si="22"/>
        <v>0.95864028711852611</v>
      </c>
      <c r="M69" s="86">
        <f t="shared" si="23"/>
        <v>65.626829621690362</v>
      </c>
      <c r="O69" s="68">
        <f t="shared" si="24"/>
        <v>93.18218571792255</v>
      </c>
      <c r="P69" s="76">
        <f t="shared" si="25"/>
        <v>29.08008825656264</v>
      </c>
      <c r="Q69" s="83">
        <f t="shared" si="0"/>
        <v>9.6933627521875465</v>
      </c>
      <c r="R69" s="85">
        <f t="shared" si="26"/>
        <v>21.25224809919305</v>
      </c>
      <c r="S69" s="80">
        <f t="shared" si="27"/>
        <v>6.8696875424961883</v>
      </c>
      <c r="T69" s="80">
        <f t="shared" si="28"/>
        <v>0.92231135202506442</v>
      </c>
      <c r="U69" s="89">
        <f t="shared" si="52"/>
        <v>9.3182185717922561</v>
      </c>
      <c r="V69" s="70">
        <f t="shared" si="53"/>
        <v>29.044246993714303</v>
      </c>
      <c r="X69" s="68">
        <f t="shared" si="30"/>
        <v>57.018001712062798</v>
      </c>
      <c r="Y69" s="76">
        <f t="shared" si="2"/>
        <v>35.588101078009196</v>
      </c>
      <c r="Z69" s="77">
        <f t="shared" si="3"/>
        <v>21.25224809919305</v>
      </c>
      <c r="AA69" s="77">
        <f t="shared" si="31"/>
        <v>56.840349177202242</v>
      </c>
      <c r="AB69" s="70">
        <f t="shared" si="32"/>
        <v>4.880787329774706</v>
      </c>
      <c r="AC69" s="72">
        <f t="shared" si="33"/>
        <v>1.4011829015083435</v>
      </c>
      <c r="AD69" s="80">
        <f t="shared" si="34"/>
        <v>2.2574422286256932</v>
      </c>
      <c r="AE69" s="89">
        <f>Fishery!X75</f>
        <v>7.2914671779363864</v>
      </c>
      <c r="AF69" s="89">
        <f t="shared" si="50"/>
        <v>0.57018001712062805</v>
      </c>
      <c r="AG69" s="70">
        <f t="shared" si="51"/>
        <v>10.950092308070424</v>
      </c>
      <c r="AI69" s="56">
        <f t="shared" si="4"/>
        <v>70.158434965604002</v>
      </c>
      <c r="AK69" s="68">
        <f t="shared" si="41"/>
        <v>8.1914650311330686</v>
      </c>
      <c r="AL69" s="57">
        <f t="shared" si="5"/>
        <v>0.95864028711852611</v>
      </c>
      <c r="AM69" s="58">
        <f t="shared" si="6"/>
        <v>6.8696875424961883</v>
      </c>
      <c r="AN69" s="58">
        <f t="shared" si="7"/>
        <v>1.4011829015083435</v>
      </c>
      <c r="AO69" s="20">
        <f t="shared" si="8"/>
        <v>0.20130029806882763</v>
      </c>
      <c r="AP69" s="20">
        <f t="shared" si="9"/>
        <v>0.12161790040213513</v>
      </c>
      <c r="AQ69" s="58">
        <f t="shared" si="44"/>
        <v>9.5524289295940221</v>
      </c>
      <c r="AR69" s="59">
        <f t="shared" si="10"/>
        <v>1.3496512357517578</v>
      </c>
      <c r="AS69" s="64">
        <f t="shared" si="45"/>
        <v>0.20130029806882763</v>
      </c>
      <c r="AT69" s="58">
        <f t="shared" si="46"/>
        <v>0.32431440107236037</v>
      </c>
      <c r="AU69" s="89">
        <f>Fishery!Y75</f>
        <v>1.3661496803404425</v>
      </c>
      <c r="AV69" s="80">
        <f t="shared" si="48"/>
        <v>8.1914650311330689E-2</v>
      </c>
      <c r="AW69" s="70">
        <f t="shared" si="49"/>
        <v>1.8917643794816303</v>
      </c>
      <c r="BC69" s="68">
        <f t="shared" si="42"/>
        <v>4.9489682224081379</v>
      </c>
      <c r="BD69" s="57">
        <f t="shared" si="11"/>
        <v>0.92231135202506442</v>
      </c>
      <c r="BE69" s="58">
        <f t="shared" si="12"/>
        <v>2.2574422286256932</v>
      </c>
      <c r="BF69" s="58">
        <f t="shared" si="13"/>
        <v>0.32431440107236037</v>
      </c>
      <c r="BG69" s="58">
        <f t="shared" si="14"/>
        <v>0.19593829173124455</v>
      </c>
      <c r="BH69" s="58">
        <f t="shared" si="37"/>
        <v>3.7000062734543624</v>
      </c>
      <c r="BI69" s="70">
        <f t="shared" si="15"/>
        <v>0.80971264936045761</v>
      </c>
      <c r="BJ69" s="72">
        <f t="shared" si="38"/>
        <v>0.12161790040213513</v>
      </c>
      <c r="BK69" s="58">
        <f t="shared" si="47"/>
        <v>0.19593829173124455</v>
      </c>
      <c r="BL69" s="80">
        <f>Fishery!Z75</f>
        <v>0.53039039921025477</v>
      </c>
      <c r="BM69" s="80">
        <f t="shared" si="39"/>
        <v>2.4744841112040689E-2</v>
      </c>
      <c r="BN69" s="70">
        <f t="shared" si="40"/>
        <v>0.84794659134363448</v>
      </c>
    </row>
    <row r="70" spans="1:66" x14ac:dyDescent="0.2">
      <c r="A70" s="4">
        <v>4</v>
      </c>
      <c r="B70">
        <v>5</v>
      </c>
      <c r="C70" s="9">
        <f t="shared" si="16"/>
        <v>4.166666666666667</v>
      </c>
      <c r="D70" s="9">
        <f t="shared" si="54"/>
        <v>2.1150000000000029</v>
      </c>
      <c r="E70" s="9">
        <f t="shared" si="55"/>
        <v>1.526081668692536</v>
      </c>
      <c r="F70" s="9">
        <f t="shared" si="19"/>
        <v>4.166666666666667</v>
      </c>
      <c r="I70" s="68">
        <f t="shared" si="43"/>
        <v>73.665479769427066</v>
      </c>
      <c r="J70" s="85">
        <f t="shared" si="20"/>
        <v>42.978239954764156</v>
      </c>
      <c r="K70" s="89">
        <f t="shared" si="21"/>
        <v>58.957199377257908</v>
      </c>
      <c r="L70" s="80">
        <f t="shared" si="22"/>
        <v>1.6660470015955964</v>
      </c>
      <c r="M70" s="86">
        <f t="shared" si="23"/>
        <v>103.60148633361767</v>
      </c>
      <c r="O70" s="68">
        <f t="shared" si="24"/>
        <v>72.928052748190254</v>
      </c>
      <c r="P70" s="76">
        <f t="shared" si="25"/>
        <v>42.978239954764156</v>
      </c>
      <c r="Q70" s="83">
        <f t="shared" si="0"/>
        <v>14.326079984921385</v>
      </c>
      <c r="R70" s="85">
        <f t="shared" si="26"/>
        <v>14.591752336128422</v>
      </c>
      <c r="S70" s="80">
        <f t="shared" si="27"/>
        <v>4.9481072000193738</v>
      </c>
      <c r="T70" s="80">
        <f t="shared" si="28"/>
        <v>0.6967778860424193</v>
      </c>
      <c r="U70" s="89">
        <f t="shared" si="52"/>
        <v>7.2928052748190257</v>
      </c>
      <c r="V70" s="70">
        <f t="shared" si="53"/>
        <v>20.236637422190213</v>
      </c>
      <c r="X70" s="68">
        <f t="shared" si="30"/>
        <v>50.021054266016051</v>
      </c>
      <c r="Y70" s="76">
        <f t="shared" si="2"/>
        <v>58.957199377257908</v>
      </c>
      <c r="Z70" s="77">
        <f t="shared" si="3"/>
        <v>14.591752336128422</v>
      </c>
      <c r="AA70" s="77">
        <f t="shared" si="31"/>
        <v>73.54895171338633</v>
      </c>
      <c r="AB70" s="70">
        <f t="shared" si="32"/>
        <v>5.508794003094672</v>
      </c>
      <c r="AC70" s="72">
        <f t="shared" si="33"/>
        <v>1.1312955231866104</v>
      </c>
      <c r="AD70" s="80">
        <f t="shared" si="34"/>
        <v>1.9116684532593784</v>
      </c>
      <c r="AE70" s="89">
        <f>Fishery!X76</f>
        <v>6.3966969103596067</v>
      </c>
      <c r="AF70" s="89">
        <f t="shared" si="50"/>
        <v>0.50021054266016052</v>
      </c>
      <c r="AG70" s="70">
        <f t="shared" si="51"/>
        <v>9.439660886805596</v>
      </c>
      <c r="AI70" s="56">
        <f t="shared" si="4"/>
        <v>62.337009485793118</v>
      </c>
      <c r="AK70" s="68">
        <f t="shared" si="41"/>
        <v>7.5387956783843357</v>
      </c>
      <c r="AL70" s="57">
        <f t="shared" si="5"/>
        <v>1.6660470015955964</v>
      </c>
      <c r="AM70" s="58">
        <f t="shared" si="6"/>
        <v>4.9481072000193738</v>
      </c>
      <c r="AN70" s="58">
        <f t="shared" si="7"/>
        <v>1.1312955231866104</v>
      </c>
      <c r="AO70" s="20">
        <f t="shared" si="8"/>
        <v>0.170500320841279</v>
      </c>
      <c r="AP70" s="20">
        <f t="shared" si="9"/>
        <v>0.10804208911681211</v>
      </c>
      <c r="AQ70" s="58">
        <f t="shared" si="44"/>
        <v>8.0239921347596717</v>
      </c>
      <c r="AR70" s="59">
        <f t="shared" si="10"/>
        <v>1.0751008208883219</v>
      </c>
      <c r="AS70" s="64">
        <f t="shared" si="45"/>
        <v>0.170500320841279</v>
      </c>
      <c r="AT70" s="58">
        <f t="shared" si="46"/>
        <v>0.28811223764483229</v>
      </c>
      <c r="AU70" s="89">
        <f>Fishery!Y76</f>
        <v>1.257299306904575</v>
      </c>
      <c r="AV70" s="80">
        <f t="shared" si="48"/>
        <v>7.5387956783843357E-2</v>
      </c>
      <c r="AW70" s="70">
        <f t="shared" si="49"/>
        <v>1.7159118653906864</v>
      </c>
      <c r="BC70" s="68">
        <f t="shared" si="42"/>
        <v>4.7771595413927335</v>
      </c>
      <c r="BD70" s="57">
        <f t="shared" si="11"/>
        <v>0.6967778860424193</v>
      </c>
      <c r="BE70" s="58">
        <f t="shared" si="12"/>
        <v>1.9116684532593784</v>
      </c>
      <c r="BF70" s="58">
        <f t="shared" si="13"/>
        <v>0.28811223764483229</v>
      </c>
      <c r="BG70" s="58">
        <f t="shared" si="14"/>
        <v>0.18257002627135707</v>
      </c>
      <c r="BH70" s="58">
        <f t="shared" si="37"/>
        <v>3.079128603217987</v>
      </c>
      <c r="BI70" s="70">
        <f t="shared" si="15"/>
        <v>0.68268491504919437</v>
      </c>
      <c r="BJ70" s="72">
        <f t="shared" si="38"/>
        <v>0.10804208911681211</v>
      </c>
      <c r="BK70" s="58">
        <f t="shared" si="47"/>
        <v>0.18257002627135707</v>
      </c>
      <c r="BL70" s="80">
        <f>Fishery!Z76</f>
        <v>0.51197733393758937</v>
      </c>
      <c r="BM70" s="80">
        <f t="shared" si="39"/>
        <v>2.3885797706963668E-2</v>
      </c>
      <c r="BN70" s="70">
        <f t="shared" si="40"/>
        <v>0.8025894493257586</v>
      </c>
    </row>
    <row r="71" spans="1:66" x14ac:dyDescent="0.2">
      <c r="A71" s="4">
        <v>4</v>
      </c>
      <c r="B71">
        <v>6</v>
      </c>
      <c r="C71" s="9">
        <f t="shared" si="16"/>
        <v>4.166666666666667</v>
      </c>
      <c r="D71" s="9">
        <f t="shared" si="54"/>
        <v>1.470000000000002</v>
      </c>
      <c r="E71" s="9">
        <f t="shared" si="55"/>
        <v>1.0606808761125426</v>
      </c>
      <c r="F71" s="9">
        <f t="shared" si="19"/>
        <v>4.166666666666667</v>
      </c>
      <c r="I71" s="68">
        <f t="shared" si="43"/>
        <v>151.02133421858915</v>
      </c>
      <c r="J71" s="85">
        <f t="shared" si="20"/>
        <v>79.706308222290076</v>
      </c>
      <c r="K71" s="89">
        <f t="shared" si="21"/>
        <v>109.15017017833736</v>
      </c>
      <c r="L71" s="80">
        <f t="shared" si="22"/>
        <v>3.0885078477282235</v>
      </c>
      <c r="M71" s="86">
        <f t="shared" si="23"/>
        <v>191.94498624835569</v>
      </c>
      <c r="O71" s="68">
        <f t="shared" si="24"/>
        <v>65.972722194106282</v>
      </c>
      <c r="P71" s="76">
        <f t="shared" si="25"/>
        <v>79.706308222290076</v>
      </c>
      <c r="Q71" s="83">
        <f t="shared" si="0"/>
        <v>26.568769407430025</v>
      </c>
      <c r="R71" s="85">
        <f t="shared" si="26"/>
        <v>11.92039173119773</v>
      </c>
      <c r="S71" s="80">
        <f t="shared" si="27"/>
        <v>4.047585818654702</v>
      </c>
      <c r="T71" s="80">
        <f t="shared" si="28"/>
        <v>0.60015981534914609</v>
      </c>
      <c r="U71" s="89">
        <f t="shared" si="52"/>
        <v>6.5972722194106286</v>
      </c>
      <c r="V71" s="70">
        <f t="shared" si="53"/>
        <v>16.568137365201579</v>
      </c>
      <c r="X71" s="68">
        <f t="shared" si="30"/>
        <v>45.171668436408119</v>
      </c>
      <c r="Y71" s="76">
        <f t="shared" si="2"/>
        <v>109.15017017833736</v>
      </c>
      <c r="Z71" s="77">
        <f t="shared" si="3"/>
        <v>11.92039173119773</v>
      </c>
      <c r="AA71" s="77">
        <f t="shared" si="31"/>
        <v>121.07056190953509</v>
      </c>
      <c r="AB71" s="70">
        <f t="shared" si="32"/>
        <v>8.3119346025458007</v>
      </c>
      <c r="AC71" s="72">
        <f t="shared" si="33"/>
        <v>0.92379697996106813</v>
      </c>
      <c r="AD71" s="80">
        <f t="shared" si="34"/>
        <v>1.6437229986080191</v>
      </c>
      <c r="AE71" s="89">
        <f>Fishery!X77</f>
        <v>5.7765570150981524</v>
      </c>
      <c r="AF71" s="89">
        <f t="shared" si="50"/>
        <v>0.45171668436408119</v>
      </c>
      <c r="AG71" s="70">
        <f t="shared" si="51"/>
        <v>8.3440769936672403</v>
      </c>
      <c r="AI71" s="56">
        <f t="shared" si="4"/>
        <v>56.537148597993117</v>
      </c>
      <c r="AK71" s="68">
        <f t="shared" si="41"/>
        <v>6.8169349796585683</v>
      </c>
      <c r="AL71" s="57">
        <f t="shared" si="5"/>
        <v>3.0885078477282235</v>
      </c>
      <c r="AM71" s="58">
        <f t="shared" si="6"/>
        <v>4.047585818654702</v>
      </c>
      <c r="AN71" s="58">
        <f t="shared" si="7"/>
        <v>0.92379697996106813</v>
      </c>
      <c r="AO71" s="20">
        <f t="shared" si="8"/>
        <v>0.1394118075506777</v>
      </c>
      <c r="AP71" s="20">
        <f t="shared" si="9"/>
        <v>9.3021410271695193E-2</v>
      </c>
      <c r="AQ71" s="58">
        <f t="shared" si="44"/>
        <v>8.2923238641663684</v>
      </c>
      <c r="AR71" s="59">
        <f t="shared" si="10"/>
        <v>0.98803751726071198</v>
      </c>
      <c r="AS71" s="64">
        <f t="shared" si="45"/>
        <v>0.1394118075506777</v>
      </c>
      <c r="AT71" s="58">
        <f t="shared" si="46"/>
        <v>0.24805709405785387</v>
      </c>
      <c r="AU71" s="89">
        <f>Fishery!Y77</f>
        <v>1.1369093938589319</v>
      </c>
      <c r="AV71" s="80">
        <f t="shared" si="48"/>
        <v>6.816934979658569E-2</v>
      </c>
      <c r="AW71" s="70">
        <f t="shared" si="49"/>
        <v>1.5243782954674634</v>
      </c>
      <c r="BC71" s="68">
        <f t="shared" si="42"/>
        <v>4.5485451819264302</v>
      </c>
      <c r="BD71" s="57">
        <f t="shared" si="11"/>
        <v>0.60015981534914609</v>
      </c>
      <c r="BE71" s="58">
        <f t="shared" si="12"/>
        <v>1.6437229986080191</v>
      </c>
      <c r="BF71" s="58">
        <f t="shared" si="13"/>
        <v>0.24805709405785387</v>
      </c>
      <c r="BG71" s="58">
        <f t="shared" si="14"/>
        <v>0.16551410617620915</v>
      </c>
      <c r="BH71" s="58">
        <f t="shared" si="37"/>
        <v>2.6574540141912277</v>
      </c>
      <c r="BI71" s="70">
        <f t="shared" si="15"/>
        <v>0.58934352662916378</v>
      </c>
      <c r="BJ71" s="72">
        <f t="shared" si="38"/>
        <v>9.3021410271695193E-2</v>
      </c>
      <c r="BK71" s="58">
        <f t="shared" si="47"/>
        <v>0.16551410617620915</v>
      </c>
      <c r="BL71" s="80">
        <f>Fishery!Z77</f>
        <v>0.48747629535069642</v>
      </c>
      <c r="BM71" s="80">
        <f t="shared" si="39"/>
        <v>2.2742725909632153E-2</v>
      </c>
      <c r="BN71" s="70">
        <f t="shared" si="40"/>
        <v>0.74601181179860077</v>
      </c>
    </row>
    <row r="72" spans="1:66" x14ac:dyDescent="0.2">
      <c r="A72" s="4">
        <v>4</v>
      </c>
      <c r="B72">
        <v>7</v>
      </c>
      <c r="C72" s="9">
        <f t="shared" si="16"/>
        <v>4.166666666666667</v>
      </c>
      <c r="D72" s="9">
        <f t="shared" si="54"/>
        <v>1.3149999999999995</v>
      </c>
      <c r="E72" s="9">
        <f t="shared" si="55"/>
        <v>0.94884037557006207</v>
      </c>
      <c r="F72" s="9">
        <f t="shared" si="19"/>
        <v>4.166666666666667</v>
      </c>
      <c r="I72" s="68">
        <f t="shared" si="43"/>
        <v>298.80557366863491</v>
      </c>
      <c r="J72" s="85">
        <f t="shared" si="20"/>
        <v>177.42008872335077</v>
      </c>
      <c r="K72" s="89">
        <f t="shared" si="21"/>
        <v>209.82356642033676</v>
      </c>
      <c r="L72" s="80">
        <f t="shared" si="22"/>
        <v>5.5696525201463807</v>
      </c>
      <c r="M72" s="86">
        <f t="shared" si="23"/>
        <v>392.81330766383394</v>
      </c>
      <c r="O72" s="68">
        <f t="shared" si="24"/>
        <v>74.220540193179076</v>
      </c>
      <c r="P72" s="76">
        <f t="shared" si="25"/>
        <v>177.42008872335077</v>
      </c>
      <c r="Q72" s="83">
        <f t="shared" si="0"/>
        <v>59.14002957445026</v>
      </c>
      <c r="R72" s="85">
        <f t="shared" si="26"/>
        <v>13.029558195463038</v>
      </c>
      <c r="S72" s="80">
        <f t="shared" si="27"/>
        <v>4.1503504803293199</v>
      </c>
      <c r="T72" s="80">
        <f t="shared" si="28"/>
        <v>0.63867097074186863</v>
      </c>
      <c r="U72" s="89">
        <f t="shared" si="52"/>
        <v>7.4220540193179083</v>
      </c>
      <c r="V72" s="70">
        <f t="shared" si="53"/>
        <v>17.818579646534229</v>
      </c>
      <c r="X72" s="68">
        <f t="shared" si="30"/>
        <v>43.887979532182328</v>
      </c>
      <c r="Y72" s="76">
        <f t="shared" si="2"/>
        <v>209.82356642033676</v>
      </c>
      <c r="Z72" s="77">
        <f t="shared" si="3"/>
        <v>13.029558195463038</v>
      </c>
      <c r="AA72" s="77">
        <f t="shared" si="31"/>
        <v>222.8531246157998</v>
      </c>
      <c r="AB72" s="70">
        <f t="shared" si="32"/>
        <v>14.742667675703927</v>
      </c>
      <c r="AC72" s="72">
        <f t="shared" si="33"/>
        <v>0.81805969281091284</v>
      </c>
      <c r="AD72" s="80">
        <f t="shared" si="34"/>
        <v>1.5106318773084932</v>
      </c>
      <c r="AE72" s="89">
        <f>Fishery!X78</f>
        <v>5.6123987627779339</v>
      </c>
      <c r="AF72" s="89">
        <f t="shared" si="50"/>
        <v>0.43887979532182331</v>
      </c>
      <c r="AG72" s="70">
        <f t="shared" si="51"/>
        <v>7.9410903328973399</v>
      </c>
      <c r="AI72" s="56">
        <f t="shared" si="4"/>
        <v>54.403741566646552</v>
      </c>
      <c r="AK72" s="68">
        <f t="shared" si="41"/>
        <v>6.2132403263255211</v>
      </c>
      <c r="AL72" s="57">
        <f t="shared" si="5"/>
        <v>5.5696525201463807</v>
      </c>
      <c r="AM72" s="58">
        <f t="shared" si="6"/>
        <v>4.1503504803293199</v>
      </c>
      <c r="AN72" s="58">
        <f t="shared" si="7"/>
        <v>0.81805969281091284</v>
      </c>
      <c r="AO72" s="20">
        <f t="shared" si="8"/>
        <v>0.11581306605803299</v>
      </c>
      <c r="AP72" s="20">
        <f t="shared" si="9"/>
        <v>8.0197804145695092E-2</v>
      </c>
      <c r="AQ72" s="58">
        <f t="shared" si="44"/>
        <v>10.734073563490341</v>
      </c>
      <c r="AR72" s="59">
        <f t="shared" si="10"/>
        <v>1.120414733303974</v>
      </c>
      <c r="AS72" s="64">
        <f t="shared" si="45"/>
        <v>0.11581306605803299</v>
      </c>
      <c r="AT72" s="58">
        <f t="shared" si="46"/>
        <v>0.21386081105518698</v>
      </c>
      <c r="AU72" s="89">
        <f>Fishery!Y78</f>
        <v>1.0362268841320856</v>
      </c>
      <c r="AV72" s="80">
        <f t="shared" si="48"/>
        <v>6.2132403263255212E-2</v>
      </c>
      <c r="AW72" s="70">
        <f t="shared" si="49"/>
        <v>1.3659007612453056</v>
      </c>
      <c r="BC72" s="68">
        <f t="shared" si="42"/>
        <v>4.3025217081387055</v>
      </c>
      <c r="BD72" s="57">
        <f t="shared" si="11"/>
        <v>0.63867097074186863</v>
      </c>
      <c r="BE72" s="58">
        <f t="shared" si="12"/>
        <v>1.5106318773084932</v>
      </c>
      <c r="BF72" s="58">
        <f t="shared" si="13"/>
        <v>0.21386081105518698</v>
      </c>
      <c r="BG72" s="58">
        <f t="shared" si="14"/>
        <v>0.14809354439203845</v>
      </c>
      <c r="BH72" s="58">
        <f t="shared" si="37"/>
        <v>2.5112572034975873</v>
      </c>
      <c r="BI72" s="70">
        <f t="shared" si="15"/>
        <v>0.54798042953166326</v>
      </c>
      <c r="BJ72" s="72">
        <f t="shared" si="38"/>
        <v>8.0197804145695092E-2</v>
      </c>
      <c r="BK72" s="58">
        <f t="shared" si="47"/>
        <v>0.14809354439203845</v>
      </c>
      <c r="BL72" s="80">
        <f>Fishery!Z78</f>
        <v>0.4611094886521741</v>
      </c>
      <c r="BM72" s="80">
        <f t="shared" si="39"/>
        <v>2.1512608540693527E-2</v>
      </c>
      <c r="BN72" s="70">
        <f t="shared" si="40"/>
        <v>0.68940083718990763</v>
      </c>
    </row>
    <row r="73" spans="1:66" x14ac:dyDescent="0.2">
      <c r="A73" s="4">
        <v>4</v>
      </c>
      <c r="B73">
        <v>8</v>
      </c>
      <c r="C73" s="9">
        <f t="shared" si="16"/>
        <v>4.166666666666667</v>
      </c>
      <c r="D73" s="9">
        <f t="shared" si="54"/>
        <v>1.6500000000000015</v>
      </c>
      <c r="E73" s="9">
        <f t="shared" si="55"/>
        <v>1.1905601670650985</v>
      </c>
      <c r="F73" s="9">
        <f t="shared" si="19"/>
        <v>4.166666666666667</v>
      </c>
      <c r="I73" s="68">
        <f t="shared" si="43"/>
        <v>469.07560380416663</v>
      </c>
      <c r="J73" s="85">
        <f t="shared" si="20"/>
        <v>417.11172805801363</v>
      </c>
      <c r="K73" s="89">
        <f t="shared" si="21"/>
        <v>364.24886858153616</v>
      </c>
      <c r="L73" s="80">
        <f t="shared" si="22"/>
        <v>8.3000210808804873</v>
      </c>
      <c r="M73" s="86">
        <f t="shared" si="23"/>
        <v>789.66061772043031</v>
      </c>
      <c r="O73" s="68">
        <f t="shared" si="24"/>
        <v>111.15258517903882</v>
      </c>
      <c r="P73" s="76">
        <f t="shared" si="25"/>
        <v>417.11172805801363</v>
      </c>
      <c r="Q73" s="83">
        <f t="shared" si="0"/>
        <v>139.03724268600453</v>
      </c>
      <c r="R73" s="85">
        <f t="shared" si="26"/>
        <v>21.578186470917291</v>
      </c>
      <c r="S73" s="80">
        <f t="shared" si="27"/>
        <v>5.900341817172488</v>
      </c>
      <c r="T73" s="80">
        <f t="shared" si="28"/>
        <v>0.90756338723220253</v>
      </c>
      <c r="U73" s="89">
        <f t="shared" si="52"/>
        <v>11.115258517903882</v>
      </c>
      <c r="V73" s="70">
        <f t="shared" si="53"/>
        <v>28.386091675321982</v>
      </c>
      <c r="X73" s="68">
        <f t="shared" si="30"/>
        <v>48.532803884318717</v>
      </c>
      <c r="Y73" s="76">
        <f t="shared" si="2"/>
        <v>364.24886858153616</v>
      </c>
      <c r="Z73" s="77">
        <f t="shared" si="3"/>
        <v>21.578186470917291</v>
      </c>
      <c r="AA73" s="77">
        <f t="shared" si="31"/>
        <v>385.82705505245343</v>
      </c>
      <c r="AB73" s="70">
        <f t="shared" si="32"/>
        <v>25.462827595210673</v>
      </c>
      <c r="AC73" s="72">
        <f t="shared" si="33"/>
        <v>0.85875985041050551</v>
      </c>
      <c r="AD73" s="80">
        <f t="shared" si="34"/>
        <v>1.5850857922622499</v>
      </c>
      <c r="AE73" s="89">
        <f>Fishery!X79</f>
        <v>6.2063793179350792</v>
      </c>
      <c r="AF73" s="89">
        <f t="shared" si="50"/>
        <v>0.4853280388431872</v>
      </c>
      <c r="AG73" s="70">
        <f t="shared" si="51"/>
        <v>8.6502249606078347</v>
      </c>
      <c r="AI73" s="56">
        <f t="shared" si="4"/>
        <v>58.513455500028464</v>
      </c>
      <c r="AK73" s="68">
        <f t="shared" si="41"/>
        <v>5.8981402383524548</v>
      </c>
      <c r="AL73" s="57">
        <f t="shared" si="5"/>
        <v>8.3000210808804873</v>
      </c>
      <c r="AM73" s="58">
        <f t="shared" si="6"/>
        <v>5.900341817172488</v>
      </c>
      <c r="AN73" s="58">
        <f t="shared" si="7"/>
        <v>0.85875985041050551</v>
      </c>
      <c r="AO73" s="20">
        <f t="shared" si="8"/>
        <v>0.10436417481381705</v>
      </c>
      <c r="AP73" s="20">
        <f t="shared" si="9"/>
        <v>7.2237673884968198E-2</v>
      </c>
      <c r="AQ73" s="58">
        <f t="shared" si="44"/>
        <v>15.235724597162267</v>
      </c>
      <c r="AR73" s="59">
        <f t="shared" si="10"/>
        <v>1.5151344694789139</v>
      </c>
      <c r="AS73" s="64">
        <f t="shared" si="45"/>
        <v>0.10436417481381705</v>
      </c>
      <c r="AT73" s="58">
        <f t="shared" si="46"/>
        <v>0.19263379702658187</v>
      </c>
      <c r="AU73" s="89">
        <f>Fishery!Y79</f>
        <v>0.98367537071860467</v>
      </c>
      <c r="AV73" s="80">
        <f t="shared" si="48"/>
        <v>5.8981402383524548E-2</v>
      </c>
      <c r="AW73" s="70">
        <f t="shared" si="49"/>
        <v>1.2806733425590036</v>
      </c>
      <c r="BC73" s="68">
        <f t="shared" si="42"/>
        <v>4.0825113773572896</v>
      </c>
      <c r="BD73" s="57">
        <f t="shared" si="11"/>
        <v>0.90756338723220253</v>
      </c>
      <c r="BE73" s="58">
        <f t="shared" si="12"/>
        <v>1.5850857922622499</v>
      </c>
      <c r="BF73" s="58">
        <f t="shared" si="13"/>
        <v>0.19263379702658187</v>
      </c>
      <c r="BG73" s="58">
        <f t="shared" si="14"/>
        <v>0.13333519317001372</v>
      </c>
      <c r="BH73" s="58">
        <f t="shared" si="37"/>
        <v>2.8186181696910477</v>
      </c>
      <c r="BI73" s="70">
        <f t="shared" si="15"/>
        <v>0.59120911901873674</v>
      </c>
      <c r="BJ73" s="72">
        <f t="shared" si="38"/>
        <v>7.2237673884968198E-2</v>
      </c>
      <c r="BK73" s="58">
        <f t="shared" si="47"/>
        <v>0.13333519317001372</v>
      </c>
      <c r="BL73" s="80">
        <f>Fishery!Z79</f>
        <v>0.43753056029187959</v>
      </c>
      <c r="BM73" s="80">
        <f t="shared" si="39"/>
        <v>2.0412556886786448E-2</v>
      </c>
      <c r="BN73" s="70">
        <f t="shared" si="40"/>
        <v>0.64310342734686143</v>
      </c>
    </row>
    <row r="74" spans="1:66" x14ac:dyDescent="0.2">
      <c r="A74" s="4">
        <v>4</v>
      </c>
      <c r="B74">
        <v>9</v>
      </c>
      <c r="C74" s="9">
        <f t="shared" si="16"/>
        <v>4.166666666666667</v>
      </c>
      <c r="D74" s="9">
        <f t="shared" si="54"/>
        <v>2.4750000000000023</v>
      </c>
      <c r="E74" s="9">
        <f t="shared" si="55"/>
        <v>1.7858402505976476</v>
      </c>
      <c r="F74" s="9">
        <f t="shared" si="19"/>
        <v>4.166666666666667</v>
      </c>
      <c r="I74" s="68">
        <f t="shared" si="43"/>
        <v>380.99025215558726</v>
      </c>
      <c r="J74" s="85">
        <f t="shared" si="20"/>
        <v>628.9368405802411</v>
      </c>
      <c r="K74" s="89">
        <f t="shared" si="21"/>
        <v>373.22495024030104</v>
      </c>
      <c r="L74" s="80">
        <f t="shared" si="22"/>
        <v>6.907242719025418</v>
      </c>
      <c r="M74" s="86">
        <f t="shared" si="23"/>
        <v>1009.0690335395675</v>
      </c>
      <c r="O74" s="68">
        <f t="shared" si="24"/>
        <v>206.34938722900657</v>
      </c>
      <c r="P74" s="76">
        <f t="shared" si="25"/>
        <v>628.9368405802411</v>
      </c>
      <c r="Q74" s="83">
        <f t="shared" si="0"/>
        <v>209.64561352674704</v>
      </c>
      <c r="R74" s="85">
        <f t="shared" si="26"/>
        <v>50.535899110885666</v>
      </c>
      <c r="S74" s="80">
        <f t="shared" si="27"/>
        <v>11.223163541183084</v>
      </c>
      <c r="T74" s="80">
        <f t="shared" si="28"/>
        <v>1.6302274856328103</v>
      </c>
      <c r="U74" s="89">
        <f t="shared" si="52"/>
        <v>20.634938722900657</v>
      </c>
      <c r="V74" s="70">
        <f t="shared" si="53"/>
        <v>63.389290137701558</v>
      </c>
      <c r="X74" s="68">
        <f t="shared" si="30"/>
        <v>61.226131792192966</v>
      </c>
      <c r="Y74" s="76">
        <f t="shared" si="2"/>
        <v>373.22495024030104</v>
      </c>
      <c r="Z74" s="77">
        <f t="shared" si="3"/>
        <v>50.535899110885666</v>
      </c>
      <c r="AA74" s="77">
        <f t="shared" si="31"/>
        <v>423.76084935118672</v>
      </c>
      <c r="AB74" s="70">
        <f t="shared" si="32"/>
        <v>29.643546778879525</v>
      </c>
      <c r="AC74" s="72">
        <f t="shared" si="33"/>
        <v>1.1100120033071392</v>
      </c>
      <c r="AD74" s="80">
        <f t="shared" si="34"/>
        <v>1.9348256707123217</v>
      </c>
      <c r="AE74" s="89">
        <f>Fishery!X80</f>
        <v>7.8296032303835643</v>
      </c>
      <c r="AF74" s="89">
        <f t="shared" si="50"/>
        <v>0.61226131792192973</v>
      </c>
      <c r="AG74" s="70">
        <f t="shared" si="51"/>
        <v>10.874440904403025</v>
      </c>
      <c r="AI74" s="56">
        <f t="shared" si="4"/>
        <v>71.219531538858647</v>
      </c>
      <c r="AK74" s="68">
        <f t="shared" si="41"/>
        <v>6.0432366094628813</v>
      </c>
      <c r="AL74" s="57">
        <f t="shared" si="5"/>
        <v>6.907242719025418</v>
      </c>
      <c r="AM74" s="58">
        <f t="shared" si="6"/>
        <v>11.223163541183084</v>
      </c>
      <c r="AN74" s="58">
        <f t="shared" si="7"/>
        <v>1.1100120033071392</v>
      </c>
      <c r="AO74" s="20">
        <f t="shared" si="8"/>
        <v>0.10956212615385726</v>
      </c>
      <c r="AP74" s="20">
        <f t="shared" si="9"/>
        <v>7.1615311452283878E-2</v>
      </c>
      <c r="AQ74" s="58">
        <f t="shared" si="44"/>
        <v>19.421595701121785</v>
      </c>
      <c r="AR74" s="59">
        <f t="shared" si="10"/>
        <v>2.1573954728152942</v>
      </c>
      <c r="AS74" s="64">
        <f t="shared" si="45"/>
        <v>0.10956212615385726</v>
      </c>
      <c r="AT74" s="58">
        <f t="shared" si="46"/>
        <v>0.19097416387275698</v>
      </c>
      <c r="AU74" s="89">
        <f>Fishery!Y80</f>
        <v>1.0078741386139305</v>
      </c>
      <c r="AV74" s="80">
        <f t="shared" si="48"/>
        <v>6.0432366094628813E-2</v>
      </c>
      <c r="AW74" s="70">
        <f t="shared" si="49"/>
        <v>1.3084104286405447</v>
      </c>
      <c r="BC74" s="68">
        <f t="shared" si="42"/>
        <v>3.9501631372027863</v>
      </c>
      <c r="BD74" s="57">
        <f t="shared" si="11"/>
        <v>1.6302274856328103</v>
      </c>
      <c r="BE74" s="58">
        <f t="shared" si="12"/>
        <v>1.9348256707123217</v>
      </c>
      <c r="BF74" s="58">
        <f t="shared" si="13"/>
        <v>0.19097416387275698</v>
      </c>
      <c r="BG74" s="58">
        <f t="shared" si="14"/>
        <v>0.12483031048412606</v>
      </c>
      <c r="BH74" s="58">
        <f t="shared" si="37"/>
        <v>3.8808576307020153</v>
      </c>
      <c r="BI74" s="70">
        <f t="shared" si="15"/>
        <v>0.76643597197140245</v>
      </c>
      <c r="BJ74" s="72">
        <f t="shared" si="38"/>
        <v>7.1615311452283878E-2</v>
      </c>
      <c r="BK74" s="58">
        <f t="shared" si="47"/>
        <v>0.12483031048412606</v>
      </c>
      <c r="BL74" s="80">
        <f>Fishery!Z80</f>
        <v>0.4233465460134116</v>
      </c>
      <c r="BM74" s="80">
        <f t="shared" si="39"/>
        <v>1.9750815686013931E-2</v>
      </c>
      <c r="BN74" s="70">
        <f t="shared" si="40"/>
        <v>0.6197921679498215</v>
      </c>
    </row>
    <row r="75" spans="1:66" x14ac:dyDescent="0.2">
      <c r="A75" s="4">
        <v>4</v>
      </c>
      <c r="B75">
        <v>10</v>
      </c>
      <c r="C75" s="9">
        <f t="shared" si="16"/>
        <v>4.166666666666667</v>
      </c>
      <c r="D75" s="9">
        <f t="shared" si="54"/>
        <v>3.7900000000000045</v>
      </c>
      <c r="E75" s="9">
        <f t="shared" si="55"/>
        <v>2.7346806261677115</v>
      </c>
      <c r="F75" s="9">
        <f t="shared" si="19"/>
        <v>4.166666666666667</v>
      </c>
      <c r="I75" s="68">
        <f t="shared" si="43"/>
        <v>100.90790335395675</v>
      </c>
      <c r="J75" s="85">
        <f t="shared" si="20"/>
        <v>249.72321967946212</v>
      </c>
      <c r="K75" s="89">
        <f t="shared" si="21"/>
        <v>119.38675920990548</v>
      </c>
      <c r="L75" s="80">
        <f t="shared" si="22"/>
        <v>2.0469708478303663</v>
      </c>
      <c r="M75" s="86">
        <f t="shared" si="23"/>
        <v>371.15694973719798</v>
      </c>
      <c r="O75" s="68">
        <f t="shared" si="24"/>
        <v>309.34546673155864</v>
      </c>
      <c r="P75" s="76">
        <f t="shared" si="25"/>
        <v>249.72321967946212</v>
      </c>
      <c r="Q75" s="83">
        <f t="shared" si="0"/>
        <v>83.241073226487373</v>
      </c>
      <c r="R75" s="85">
        <f t="shared" si="26"/>
        <v>91.498662448198289</v>
      </c>
      <c r="S75" s="80">
        <f t="shared" si="27"/>
        <v>18.825715268906613</v>
      </c>
      <c r="T75" s="80">
        <f t="shared" si="28"/>
        <v>2.4722201121527325</v>
      </c>
      <c r="U75" s="89">
        <f t="shared" si="52"/>
        <v>30.934546673155864</v>
      </c>
      <c r="V75" s="70">
        <f t="shared" si="53"/>
        <v>112.79659782925764</v>
      </c>
      <c r="X75" s="68">
        <f t="shared" si="30"/>
        <v>73.945371993763743</v>
      </c>
      <c r="Y75" s="76">
        <f t="shared" si="2"/>
        <v>119.38675920990548</v>
      </c>
      <c r="Z75" s="77">
        <f t="shared" si="3"/>
        <v>91.498662448198289</v>
      </c>
      <c r="AA75" s="77">
        <f t="shared" si="31"/>
        <v>210.88542165810378</v>
      </c>
      <c r="AB75" s="70">
        <f t="shared" si="32"/>
        <v>18.899005256643878</v>
      </c>
      <c r="AC75" s="72">
        <f t="shared" si="33"/>
        <v>1.5000214628606805</v>
      </c>
      <c r="AD75" s="80">
        <f t="shared" si="34"/>
        <v>2.3638198131700423</v>
      </c>
      <c r="AE75" s="89">
        <f>Fishery!X81</f>
        <v>9.4561408092763326</v>
      </c>
      <c r="AF75" s="89">
        <f t="shared" si="50"/>
        <v>0.73945371993763742</v>
      </c>
      <c r="AG75" s="70">
        <f t="shared" si="51"/>
        <v>13.319982085307055</v>
      </c>
      <c r="AI75" s="56">
        <f t="shared" si="4"/>
        <v>84.703105838151416</v>
      </c>
      <c r="AK75" s="68">
        <f t="shared" si="41"/>
        <v>6.7618451406135618</v>
      </c>
      <c r="AL75" s="57">
        <f t="shared" si="5"/>
        <v>2.0469708478303663</v>
      </c>
      <c r="AM75" s="58">
        <f t="shared" si="6"/>
        <v>18.825715268906613</v>
      </c>
      <c r="AN75" s="58">
        <f t="shared" si="7"/>
        <v>1.5000214628606805</v>
      </c>
      <c r="AO75" s="20">
        <f t="shared" si="8"/>
        <v>0.1371676491169177</v>
      </c>
      <c r="AP75" s="20">
        <f t="shared" si="9"/>
        <v>8.1058741842142831E-2</v>
      </c>
      <c r="AQ75" s="58">
        <f t="shared" si="44"/>
        <v>22.590933970556719</v>
      </c>
      <c r="AR75" s="59">
        <f t="shared" si="10"/>
        <v>2.9107120500576595</v>
      </c>
      <c r="AS75" s="64">
        <f t="shared" si="45"/>
        <v>0.1371676491169177</v>
      </c>
      <c r="AT75" s="58">
        <f t="shared" si="46"/>
        <v>0.21615664491238093</v>
      </c>
      <c r="AU75" s="89">
        <f>Fishery!Y81</f>
        <v>1.1277216642262837</v>
      </c>
      <c r="AV75" s="80">
        <f t="shared" si="48"/>
        <v>6.7618451406135621E-2</v>
      </c>
      <c r="AW75" s="70">
        <f t="shared" si="49"/>
        <v>1.4810459582555824</v>
      </c>
      <c r="BC75" s="68">
        <f t="shared" si="42"/>
        <v>3.9958887037741135</v>
      </c>
      <c r="BD75" s="57">
        <f t="shared" si="11"/>
        <v>2.4722201121527325</v>
      </c>
      <c r="BE75" s="58">
        <f t="shared" si="12"/>
        <v>2.3638198131700423</v>
      </c>
      <c r="BF75" s="58">
        <f t="shared" si="13"/>
        <v>0.21615664491238093</v>
      </c>
      <c r="BG75" s="58">
        <f t="shared" si="14"/>
        <v>0.12773701226359654</v>
      </c>
      <c r="BH75" s="58">
        <f t="shared" si="37"/>
        <v>5.1799335824987516</v>
      </c>
      <c r="BI75" s="70">
        <f t="shared" si="15"/>
        <v>0.98595588160559655</v>
      </c>
      <c r="BJ75" s="72">
        <f t="shared" si="38"/>
        <v>8.1058741842142831E-2</v>
      </c>
      <c r="BK75" s="58">
        <f t="shared" si="47"/>
        <v>0.12773701226359654</v>
      </c>
      <c r="BL75" s="80">
        <f>Fishery!Z81</f>
        <v>0.42824704252459755</v>
      </c>
      <c r="BM75" s="80">
        <f t="shared" si="39"/>
        <v>1.9979443518870568E-2</v>
      </c>
      <c r="BN75" s="70">
        <f t="shared" si="40"/>
        <v>0.63704279663033692</v>
      </c>
    </row>
    <row r="76" spans="1:66" x14ac:dyDescent="0.2">
      <c r="A76" s="4">
        <v>4</v>
      </c>
      <c r="B76">
        <v>11</v>
      </c>
      <c r="C76" s="9">
        <f t="shared" si="16"/>
        <v>4.166666666666667</v>
      </c>
      <c r="D76" s="9">
        <f t="shared" si="54"/>
        <v>5.5949999999999998</v>
      </c>
      <c r="E76" s="9">
        <f t="shared" si="55"/>
        <v>4.0370812937752847</v>
      </c>
      <c r="F76" s="9">
        <f t="shared" si="19"/>
        <v>4.166666666666667</v>
      </c>
      <c r="I76" s="68">
        <f t="shared" si="43"/>
        <v>37.116694973719795</v>
      </c>
      <c r="J76" s="85">
        <f t="shared" si="20"/>
        <v>75.432910513005965</v>
      </c>
      <c r="K76" s="89">
        <f t="shared" si="21"/>
        <v>44.460504423075527</v>
      </c>
      <c r="L76" s="80">
        <f t="shared" si="22"/>
        <v>0.89020978801779072</v>
      </c>
      <c r="M76" s="86">
        <f t="shared" si="23"/>
        <v>120.78362472409927</v>
      </c>
      <c r="O76" s="68">
        <f t="shared" si="24"/>
        <v>254.03969348030478</v>
      </c>
      <c r="P76" s="76">
        <f t="shared" si="25"/>
        <v>75.432910513005965</v>
      </c>
      <c r="Q76" s="83">
        <f t="shared" si="0"/>
        <v>25.144303504335323</v>
      </c>
      <c r="R76" s="85">
        <f t="shared" si="26"/>
        <v>76.0758260104718</v>
      </c>
      <c r="S76" s="80">
        <f t="shared" si="27"/>
        <v>18.278725126900131</v>
      </c>
      <c r="T76" s="80">
        <f t="shared" si="28"/>
        <v>2.1407803655936433</v>
      </c>
      <c r="U76" s="89">
        <f t="shared" si="52"/>
        <v>25.403969348030479</v>
      </c>
      <c r="V76" s="70">
        <f t="shared" si="53"/>
        <v>96.49533150296557</v>
      </c>
      <c r="X76" s="68">
        <f t="shared" si="30"/>
        <v>74.866081918385134</v>
      </c>
      <c r="Y76" s="76">
        <f t="shared" si="2"/>
        <v>44.460504423075527</v>
      </c>
      <c r="Z76" s="77">
        <f t="shared" si="3"/>
        <v>76.0758260104718</v>
      </c>
      <c r="AA76" s="77">
        <f t="shared" si="31"/>
        <v>120.53633043354733</v>
      </c>
      <c r="AB76" s="70">
        <f t="shared" si="32"/>
        <v>12.288259777751195</v>
      </c>
      <c r="AC76" s="72">
        <f t="shared" si="33"/>
        <v>1.7955941109917455</v>
      </c>
      <c r="AD76" s="80">
        <f t="shared" si="34"/>
        <v>2.5235715887403991</v>
      </c>
      <c r="AE76" s="89">
        <f>Fishery!X82</f>
        <v>9.5738812770969872</v>
      </c>
      <c r="AF76" s="89">
        <f t="shared" si="50"/>
        <v>0.74866081918385141</v>
      </c>
      <c r="AG76" s="70">
        <f t="shared" si="51"/>
        <v>13.893046976829131</v>
      </c>
      <c r="AI76" s="56">
        <f t="shared" si="4"/>
        <v>87.074251432578492</v>
      </c>
      <c r="AK76" s="68">
        <f t="shared" si="41"/>
        <v>7.9946933911015625</v>
      </c>
      <c r="AL76" s="57">
        <f t="shared" si="5"/>
        <v>0.89020978801779072</v>
      </c>
      <c r="AM76" s="58">
        <f t="shared" si="6"/>
        <v>18.278725126900131</v>
      </c>
      <c r="AN76" s="58">
        <f t="shared" si="7"/>
        <v>1.7955941109917455</v>
      </c>
      <c r="AO76" s="20">
        <f t="shared" si="8"/>
        <v>0.19174536725316901</v>
      </c>
      <c r="AP76" s="20">
        <f t="shared" si="9"/>
        <v>0.10105634914453855</v>
      </c>
      <c r="AQ76" s="58">
        <f t="shared" si="44"/>
        <v>21.257330742307378</v>
      </c>
      <c r="AR76" s="59">
        <f t="shared" si="10"/>
        <v>2.8625777094609917</v>
      </c>
      <c r="AS76" s="64">
        <f t="shared" si="45"/>
        <v>0.19174536725316901</v>
      </c>
      <c r="AT76" s="58">
        <f t="shared" si="46"/>
        <v>0.26948359771876945</v>
      </c>
      <c r="AU76" s="89">
        <f>Fishery!Y82</f>
        <v>1.3333326552896838</v>
      </c>
      <c r="AV76" s="80">
        <f t="shared" si="48"/>
        <v>7.9946933911015622E-2</v>
      </c>
      <c r="AW76" s="70">
        <f t="shared" si="49"/>
        <v>1.7945616202616224</v>
      </c>
      <c r="BC76" s="68">
        <f t="shared" si="42"/>
        <v>4.2134761230917919</v>
      </c>
      <c r="BD76" s="57">
        <f t="shared" si="11"/>
        <v>2.1407803655936433</v>
      </c>
      <c r="BE76" s="58">
        <f t="shared" si="12"/>
        <v>2.5235715887403991</v>
      </c>
      <c r="BF76" s="58">
        <f t="shared" si="13"/>
        <v>0.26948359771876945</v>
      </c>
      <c r="BG76" s="58">
        <f t="shared" si="14"/>
        <v>0.1420270483189171</v>
      </c>
      <c r="BH76" s="58">
        <f t="shared" si="37"/>
        <v>5.07586260037173</v>
      </c>
      <c r="BI76" s="70">
        <f t="shared" si="15"/>
        <v>1.0013681043937268</v>
      </c>
      <c r="BJ76" s="72">
        <f t="shared" si="38"/>
        <v>0.10105634914453855</v>
      </c>
      <c r="BK76" s="58">
        <f t="shared" si="47"/>
        <v>0.1420270483189171</v>
      </c>
      <c r="BL76" s="80">
        <f>Fishery!Z82</f>
        <v>0.45156630282465188</v>
      </c>
      <c r="BM76" s="80">
        <f t="shared" si="39"/>
        <v>2.1067380615458958E-2</v>
      </c>
      <c r="BN76" s="70">
        <f t="shared" si="40"/>
        <v>0.69464970028810757</v>
      </c>
    </row>
    <row r="77" spans="1:66" x14ac:dyDescent="0.2">
      <c r="A77" s="5">
        <v>4</v>
      </c>
      <c r="B77" s="2">
        <v>12</v>
      </c>
      <c r="C77" s="9">
        <f t="shared" si="16"/>
        <v>4.166666666666667</v>
      </c>
      <c r="D77" s="9">
        <f t="shared" si="54"/>
        <v>7.8900000000000023</v>
      </c>
      <c r="E77" s="9">
        <f t="shared" si="55"/>
        <v>5.6930422534203764</v>
      </c>
      <c r="F77" s="9">
        <f t="shared" si="19"/>
        <v>4.166666666666667</v>
      </c>
      <c r="I77" s="68">
        <f t="shared" si="43"/>
        <v>17.759047541899541</v>
      </c>
      <c r="J77" s="85">
        <f t="shared" si="20"/>
        <v>25.047504760897773</v>
      </c>
      <c r="K77" s="89">
        <f t="shared" si="21"/>
        <v>19.945460543856175</v>
      </c>
      <c r="L77" s="80">
        <f t="shared" si="22"/>
        <v>0.4706425617920923</v>
      </c>
      <c r="M77" s="86">
        <f t="shared" si="23"/>
        <v>45.463607866546042</v>
      </c>
      <c r="O77" s="68">
        <f t="shared" si="24"/>
        <v>176.30101432665745</v>
      </c>
      <c r="P77" s="76">
        <f t="shared" si="25"/>
        <v>25.047504760897773</v>
      </c>
      <c r="Q77" s="83">
        <f t="shared" si="0"/>
        <v>8.3491682536325911</v>
      </c>
      <c r="R77" s="85">
        <f t="shared" si="26"/>
        <v>49.501597943214463</v>
      </c>
      <c r="S77" s="80">
        <f t="shared" si="27"/>
        <v>14.016758640936768</v>
      </c>
      <c r="T77" s="80">
        <f t="shared" si="28"/>
        <v>1.5442393337196521</v>
      </c>
      <c r="U77" s="89">
        <f t="shared" si="52"/>
        <v>17.630101432665747</v>
      </c>
      <c r="V77" s="70">
        <f t="shared" si="53"/>
        <v>65.06259591787088</v>
      </c>
      <c r="X77" s="68">
        <f t="shared" si="30"/>
        <v>70.194715175455471</v>
      </c>
      <c r="Y77" s="76">
        <f t="shared" si="2"/>
        <v>19.945460543856175</v>
      </c>
      <c r="Z77" s="77">
        <f t="shared" si="3"/>
        <v>49.501597943214463</v>
      </c>
      <c r="AA77" s="77">
        <f t="shared" si="31"/>
        <v>69.447058487070635</v>
      </c>
      <c r="AB77" s="70">
        <f t="shared" si="32"/>
        <v>7.4342910268928186</v>
      </c>
      <c r="AC77" s="72">
        <f t="shared" si="33"/>
        <v>1.86026984254072</v>
      </c>
      <c r="AD77" s="80">
        <f t="shared" si="34"/>
        <v>2.4593719011132418</v>
      </c>
      <c r="AE77" s="89">
        <f>Fishery!X83</f>
        <v>8.9765064786222588</v>
      </c>
      <c r="AF77" s="89">
        <f t="shared" si="50"/>
        <v>0.70194715175455469</v>
      </c>
      <c r="AG77" s="70">
        <f t="shared" si="51"/>
        <v>13.296148222276221</v>
      </c>
      <c r="AI77" s="56">
        <f t="shared" si="4"/>
        <v>83.408123518724096</v>
      </c>
      <c r="AK77" s="68">
        <f t="shared" si="41"/>
        <v>8.8338551693475083</v>
      </c>
      <c r="AL77" s="57">
        <f t="shared" si="5"/>
        <v>0.4706425617920923</v>
      </c>
      <c r="AM77" s="58">
        <f t="shared" si="6"/>
        <v>14.016758640936768</v>
      </c>
      <c r="AN77" s="58">
        <f t="shared" si="7"/>
        <v>1.86026984254072</v>
      </c>
      <c r="AO77" s="20">
        <f t="shared" si="8"/>
        <v>0.23411099145902309</v>
      </c>
      <c r="AP77" s="20">
        <f t="shared" si="9"/>
        <v>0.11606501533462618</v>
      </c>
      <c r="AQ77" s="58">
        <f t="shared" si="44"/>
        <v>16.697847052063228</v>
      </c>
      <c r="AR77" s="59">
        <f t="shared" si="10"/>
        <v>2.3341214525626941</v>
      </c>
      <c r="AS77" s="64">
        <f t="shared" si="45"/>
        <v>0.23411099145902309</v>
      </c>
      <c r="AT77" s="58">
        <f t="shared" si="46"/>
        <v>0.30950670755900317</v>
      </c>
      <c r="AU77" s="89">
        <f>Fishery!Y83</f>
        <v>1.4732857150595111</v>
      </c>
      <c r="AV77" s="80">
        <f t="shared" si="48"/>
        <v>8.8338551693475084E-2</v>
      </c>
      <c r="AW77" s="70">
        <f t="shared" si="49"/>
        <v>2.0169034140775373</v>
      </c>
      <c r="BC77" s="68">
        <f t="shared" si="42"/>
        <v>4.3795531739211224</v>
      </c>
      <c r="BD77" s="57">
        <f t="shared" si="11"/>
        <v>1.5442393337196521</v>
      </c>
      <c r="BE77" s="58">
        <f t="shared" si="12"/>
        <v>2.4593719011132418</v>
      </c>
      <c r="BF77" s="58">
        <f t="shared" si="13"/>
        <v>0.30950670755900317</v>
      </c>
      <c r="BG77" s="58">
        <f t="shared" si="14"/>
        <v>0.15344388802562062</v>
      </c>
      <c r="BH77" s="58">
        <f t="shared" si="37"/>
        <v>4.4665618304175174</v>
      </c>
      <c r="BI77" s="70">
        <f t="shared" si="15"/>
        <v>0.92361054088942296</v>
      </c>
      <c r="BJ77" s="72">
        <f t="shared" si="38"/>
        <v>0.11606501533462618</v>
      </c>
      <c r="BK77" s="58">
        <f t="shared" si="47"/>
        <v>0.15344388802562062</v>
      </c>
      <c r="BL77" s="80">
        <f>Fishery!Z83</f>
        <v>0.4693650983170522</v>
      </c>
      <c r="BM77" s="80">
        <f t="shared" si="39"/>
        <v>2.1897765869605613E-2</v>
      </c>
      <c r="BN77" s="70">
        <f t="shared" si="40"/>
        <v>0.738874001677299</v>
      </c>
    </row>
    <row r="78" spans="1:66" x14ac:dyDescent="0.2">
      <c r="A78" s="3">
        <v>5</v>
      </c>
      <c r="B78">
        <v>1</v>
      </c>
      <c r="C78" s="9">
        <f t="shared" si="16"/>
        <v>4.166666666666667</v>
      </c>
      <c r="D78" s="9">
        <f t="shared" si="54"/>
        <v>8.6</v>
      </c>
      <c r="E78" s="9">
        <f t="shared" si="55"/>
        <v>5.2005203144120626</v>
      </c>
      <c r="F78" s="9">
        <f t="shared" si="19"/>
        <v>4.166666666666667</v>
      </c>
      <c r="I78" s="68">
        <f t="shared" si="43"/>
        <v>20.450959892768338</v>
      </c>
      <c r="J78" s="85">
        <f t="shared" si="20"/>
        <v>19.324622430907468</v>
      </c>
      <c r="K78" s="89">
        <f t="shared" si="21"/>
        <v>20.481510303275314</v>
      </c>
      <c r="L78" s="80">
        <f t="shared" si="22"/>
        <v>0.54879416473590437</v>
      </c>
      <c r="M78" s="86">
        <f t="shared" si="23"/>
        <v>40.354926898918684</v>
      </c>
      <c r="O78" s="68">
        <f t="shared" si="24"/>
        <v>118.11561983051982</v>
      </c>
      <c r="P78" s="76">
        <f t="shared" si="25"/>
        <v>19.324622430907468</v>
      </c>
      <c r="Q78" s="83">
        <f t="shared" si="0"/>
        <v>6.4415408103024889</v>
      </c>
      <c r="R78" s="85">
        <f t="shared" si="26"/>
        <v>29.573016342768216</v>
      </c>
      <c r="S78" s="80">
        <f t="shared" si="27"/>
        <v>9.5087707276872351</v>
      </c>
      <c r="T78" s="80">
        <f t="shared" si="28"/>
        <v>1.0463759600034805</v>
      </c>
      <c r="U78" s="89">
        <f t="shared" si="52"/>
        <v>11.811561983051982</v>
      </c>
      <c r="V78" s="70">
        <f t="shared" si="53"/>
        <v>40.128163030458929</v>
      </c>
      <c r="X78" s="68">
        <f t="shared" si="30"/>
        <v>62.593364842858115</v>
      </c>
      <c r="Y78" s="76">
        <f t="shared" si="2"/>
        <v>20.481510303275314</v>
      </c>
      <c r="Z78" s="77">
        <f t="shared" si="3"/>
        <v>29.573016342768216</v>
      </c>
      <c r="AA78" s="77">
        <f t="shared" si="31"/>
        <v>50.054526646043527</v>
      </c>
      <c r="AB78" s="70">
        <f t="shared" si="32"/>
        <v>4.9767214368007338</v>
      </c>
      <c r="AC78" s="72">
        <f t="shared" si="33"/>
        <v>1.6796704681374321</v>
      </c>
      <c r="AD78" s="80">
        <f t="shared" si="34"/>
        <v>2.2180366092570001</v>
      </c>
      <c r="AE78" s="89">
        <f>Fishery!X84</f>
        <v>8.0044451156509275</v>
      </c>
      <c r="AF78" s="89">
        <f t="shared" si="50"/>
        <v>0.62593364842858112</v>
      </c>
      <c r="AG78" s="70">
        <f t="shared" si="51"/>
        <v>11.90215219304536</v>
      </c>
      <c r="AI78" s="56">
        <f t="shared" si="4"/>
        <v>75.967701472700668</v>
      </c>
      <c r="AK78" s="68">
        <f t="shared" si="41"/>
        <v>8.9448802992366065</v>
      </c>
      <c r="AL78" s="57">
        <f t="shared" si="5"/>
        <v>0.54879416473590437</v>
      </c>
      <c r="AM78" s="58">
        <f t="shared" si="6"/>
        <v>9.5087707276872351</v>
      </c>
      <c r="AN78" s="58">
        <f t="shared" si="7"/>
        <v>1.6796704681374321</v>
      </c>
      <c r="AO78" s="20">
        <f t="shared" si="8"/>
        <v>0.24003265070301347</v>
      </c>
      <c r="AP78" s="20">
        <f t="shared" si="9"/>
        <v>0.11886287000389774</v>
      </c>
      <c r="AQ78" s="58">
        <f t="shared" si="44"/>
        <v>12.096130881267483</v>
      </c>
      <c r="AR78" s="59">
        <f t="shared" si="10"/>
        <v>1.7325374734679844</v>
      </c>
      <c r="AS78" s="64">
        <f t="shared" si="45"/>
        <v>0.24003265070301347</v>
      </c>
      <c r="AT78" s="58">
        <f t="shared" si="46"/>
        <v>0.31696765334372734</v>
      </c>
      <c r="AU78" s="89">
        <f>Fishery!Y84</f>
        <v>1.4918021764167011</v>
      </c>
      <c r="AV78" s="80">
        <f t="shared" si="48"/>
        <v>8.9448802992366072E-2</v>
      </c>
      <c r="AW78" s="70">
        <f t="shared" si="49"/>
        <v>2.0488024804634417</v>
      </c>
      <c r="BC78" s="68">
        <f t="shared" si="42"/>
        <v>4.4294563306059374</v>
      </c>
      <c r="BD78" s="57">
        <f t="shared" si="11"/>
        <v>1.0463759600034805</v>
      </c>
      <c r="BE78" s="58">
        <f t="shared" si="12"/>
        <v>2.2180366092570001</v>
      </c>
      <c r="BF78" s="58">
        <f t="shared" si="13"/>
        <v>0.31696765334372734</v>
      </c>
      <c r="BG78" s="58">
        <f t="shared" si="14"/>
        <v>0.15696066707796014</v>
      </c>
      <c r="BH78" s="58">
        <f t="shared" si="37"/>
        <v>3.7383408896821684</v>
      </c>
      <c r="BI78" s="70">
        <f t="shared" si="15"/>
        <v>0.80378822742010703</v>
      </c>
      <c r="BJ78" s="72">
        <f t="shared" si="38"/>
        <v>0.11886287000389774</v>
      </c>
      <c r="BK78" s="58">
        <f t="shared" si="47"/>
        <v>0.15696066707796014</v>
      </c>
      <c r="BL78" s="80">
        <f>Fishery!Z84</f>
        <v>0.47471331515870968</v>
      </c>
      <c r="BM78" s="80">
        <f t="shared" si="39"/>
        <v>2.2147281653029687E-2</v>
      </c>
      <c r="BN78" s="70">
        <f t="shared" si="40"/>
        <v>0.75053685224056754</v>
      </c>
    </row>
    <row r="79" spans="1:66" x14ac:dyDescent="0.2">
      <c r="A79" s="3">
        <v>5</v>
      </c>
      <c r="B79">
        <v>2</v>
      </c>
      <c r="C79" s="9">
        <f t="shared" si="16"/>
        <v>4.166666666666667</v>
      </c>
      <c r="D79" s="9">
        <f t="shared" si="54"/>
        <v>6.990000000000002</v>
      </c>
      <c r="E79" s="9">
        <f t="shared" si="55"/>
        <v>4.2269345346209688</v>
      </c>
      <c r="F79" s="9">
        <f t="shared" si="19"/>
        <v>4.166666666666667</v>
      </c>
      <c r="I79" s="68">
        <f t="shared" si="43"/>
        <v>34.21332101432332</v>
      </c>
      <c r="J79" s="85">
        <f t="shared" si="20"/>
        <v>22.900522477515818</v>
      </c>
      <c r="K79" s="89">
        <f t="shared" si="21"/>
        <v>29.904943305498776</v>
      </c>
      <c r="L79" s="80">
        <f t="shared" si="22"/>
        <v>0.86973429033658811</v>
      </c>
      <c r="M79" s="86">
        <f t="shared" si="23"/>
        <v>53.675200073351185</v>
      </c>
      <c r="O79" s="68">
        <f t="shared" si="24"/>
        <v>83.668151024890903</v>
      </c>
      <c r="P79" s="76">
        <f t="shared" si="25"/>
        <v>22.900522477515818</v>
      </c>
      <c r="Q79" s="83">
        <f t="shared" si="0"/>
        <v>7.6335074925052728</v>
      </c>
      <c r="R79" s="85">
        <f t="shared" si="26"/>
        <v>18.283019878629858</v>
      </c>
      <c r="S79" s="80">
        <f t="shared" si="27"/>
        <v>6.3807655437725597</v>
      </c>
      <c r="T79" s="80">
        <f t="shared" si="28"/>
        <v>0.73026056593538025</v>
      </c>
      <c r="U79" s="89">
        <f t="shared" si="52"/>
        <v>8.36681510248909</v>
      </c>
      <c r="V79" s="70">
        <f t="shared" si="53"/>
        <v>25.394045988337801</v>
      </c>
      <c r="X79" s="68">
        <f t="shared" si="30"/>
        <v>54.629568284563682</v>
      </c>
      <c r="Y79" s="76">
        <f t="shared" si="2"/>
        <v>29.904943305498776</v>
      </c>
      <c r="Z79" s="77">
        <f t="shared" si="3"/>
        <v>18.283019878629858</v>
      </c>
      <c r="AA79" s="77">
        <f t="shared" si="31"/>
        <v>48.187963184128634</v>
      </c>
      <c r="AB79" s="70">
        <f t="shared" si="32"/>
        <v>4.1544364414224058</v>
      </c>
      <c r="AC79" s="72">
        <f t="shared" si="33"/>
        <v>1.388734194598586</v>
      </c>
      <c r="AD79" s="80">
        <f t="shared" si="34"/>
        <v>1.9072403997751899</v>
      </c>
      <c r="AE79" s="89">
        <f>Fishery!X85</f>
        <v>6.9860340967975301</v>
      </c>
      <c r="AF79" s="89">
        <f t="shared" si="50"/>
        <v>0.54629568284563679</v>
      </c>
      <c r="AG79" s="70">
        <f t="shared" si="51"/>
        <v>10.282008691171306</v>
      </c>
      <c r="AI79" s="56">
        <f t="shared" si="4"/>
        <v>67.467239717702085</v>
      </c>
      <c r="AK79" s="68">
        <f t="shared" si="41"/>
        <v>8.4736418891000191</v>
      </c>
      <c r="AL79" s="57">
        <f t="shared" si="5"/>
        <v>0.86973429033658811</v>
      </c>
      <c r="AM79" s="58">
        <f t="shared" si="6"/>
        <v>6.3807655437725597</v>
      </c>
      <c r="AN79" s="58">
        <f t="shared" si="7"/>
        <v>1.388734194598586</v>
      </c>
      <c r="AO79" s="20">
        <f t="shared" si="8"/>
        <v>0.2154078205941316</v>
      </c>
      <c r="AP79" s="20">
        <f t="shared" si="9"/>
        <v>0.11093767064890135</v>
      </c>
      <c r="AQ79" s="58">
        <f t="shared" si="44"/>
        <v>8.9655795199507669</v>
      </c>
      <c r="AR79" s="59">
        <f t="shared" si="10"/>
        <v>1.2807240075780115</v>
      </c>
      <c r="AS79" s="64">
        <f t="shared" si="45"/>
        <v>0.2154078205941316</v>
      </c>
      <c r="AT79" s="58">
        <f t="shared" si="46"/>
        <v>0.29583378839707031</v>
      </c>
      <c r="AU79" s="89">
        <f>Fishery!Y85</f>
        <v>1.4132103493228378</v>
      </c>
      <c r="AV79" s="80">
        <f t="shared" si="48"/>
        <v>8.4736418891000198E-2</v>
      </c>
      <c r="AW79" s="70">
        <f t="shared" si="49"/>
        <v>1.9244519583140398</v>
      </c>
      <c r="BC79" s="68">
        <f t="shared" si="42"/>
        <v>4.3640295440383934</v>
      </c>
      <c r="BD79" s="57">
        <f t="shared" si="11"/>
        <v>0.73026056593538025</v>
      </c>
      <c r="BE79" s="58">
        <f t="shared" si="12"/>
        <v>1.9072403997751899</v>
      </c>
      <c r="BF79" s="58">
        <f t="shared" si="13"/>
        <v>0.29583378839707031</v>
      </c>
      <c r="BG79" s="58">
        <f t="shared" si="14"/>
        <v>0.15235803088991959</v>
      </c>
      <c r="BH79" s="58">
        <f t="shared" si="37"/>
        <v>3.0856927849975602</v>
      </c>
      <c r="BI79" s="70">
        <f t="shared" si="15"/>
        <v>0.68014062550746734</v>
      </c>
      <c r="BJ79" s="72">
        <f t="shared" si="38"/>
        <v>0.11093767064890135</v>
      </c>
      <c r="BK79" s="58">
        <f t="shared" si="47"/>
        <v>0.15235803088991959</v>
      </c>
      <c r="BL79" s="80">
        <f>Fishery!Z85</f>
        <v>0.46770140118248332</v>
      </c>
      <c r="BM79" s="80">
        <f t="shared" si="39"/>
        <v>2.1820147720191967E-2</v>
      </c>
      <c r="BN79" s="70">
        <f t="shared" si="40"/>
        <v>0.73099710272130425</v>
      </c>
    </row>
    <row r="80" spans="1:66" x14ac:dyDescent="0.2">
      <c r="A80" s="3">
        <v>5</v>
      </c>
      <c r="B80">
        <v>3</v>
      </c>
      <c r="C80" s="9">
        <f t="shared" si="16"/>
        <v>4.166666666666667</v>
      </c>
      <c r="D80" s="9">
        <f t="shared" si="54"/>
        <v>4.875</v>
      </c>
      <c r="E80" s="9">
        <f t="shared" si="55"/>
        <v>2.9479693642742797</v>
      </c>
      <c r="F80" s="9">
        <f t="shared" si="19"/>
        <v>4.166666666666667</v>
      </c>
      <c r="I80" s="68">
        <f t="shared" si="43"/>
        <v>68.512565147042707</v>
      </c>
      <c r="J80" s="85">
        <f t="shared" si="20"/>
        <v>35.773935136816391</v>
      </c>
      <c r="K80" s="89">
        <f t="shared" si="21"/>
        <v>52.338643997914168</v>
      </c>
      <c r="L80" s="80">
        <f t="shared" si="22"/>
        <v>1.5870367005240082</v>
      </c>
      <c r="M80" s="86">
        <f t="shared" si="23"/>
        <v>89.699615835254576</v>
      </c>
      <c r="O80" s="68">
        <f t="shared" si="24"/>
        <v>65.268931071325795</v>
      </c>
      <c r="P80" s="76">
        <f t="shared" si="25"/>
        <v>35.773935136816391</v>
      </c>
      <c r="Q80" s="83">
        <f t="shared" si="0"/>
        <v>11.924645045605464</v>
      </c>
      <c r="R80" s="85">
        <f t="shared" si="26"/>
        <v>12.465185547114096</v>
      </c>
      <c r="S80" s="80">
        <f t="shared" si="27"/>
        <v>4.5357018289354007</v>
      </c>
      <c r="T80" s="80">
        <f t="shared" si="28"/>
        <v>0.55011717621287903</v>
      </c>
      <c r="U80" s="89">
        <f t="shared" si="52"/>
        <v>6.5268931071325795</v>
      </c>
      <c r="V80" s="70">
        <f t="shared" si="53"/>
        <v>17.551004552262377</v>
      </c>
      <c r="X80" s="68">
        <f t="shared" si="30"/>
        <v>47.745479137279567</v>
      </c>
      <c r="Y80" s="76">
        <f t="shared" si="2"/>
        <v>52.338643997914168</v>
      </c>
      <c r="Z80" s="77">
        <f t="shared" si="3"/>
        <v>12.465185547114096</v>
      </c>
      <c r="AA80" s="77">
        <f t="shared" si="31"/>
        <v>64.803829545028265</v>
      </c>
      <c r="AB80" s="70">
        <f t="shared" si="32"/>
        <v>4.8293134432588971</v>
      </c>
      <c r="AC80" s="72">
        <f t="shared" si="33"/>
        <v>1.1059843915103615</v>
      </c>
      <c r="AD80" s="80">
        <f t="shared" si="34"/>
        <v>1.6096852042040122</v>
      </c>
      <c r="AE80" s="89">
        <f>Fishery!X86</f>
        <v>6.1056961585987795</v>
      </c>
      <c r="AF80" s="89">
        <f t="shared" si="50"/>
        <v>0.47745479137279567</v>
      </c>
      <c r="AG80" s="70">
        <f t="shared" si="51"/>
        <v>8.8213657543131525</v>
      </c>
      <c r="AI80" s="56">
        <f t="shared" si="4"/>
        <v>59.681103717017706</v>
      </c>
      <c r="AK80" s="68">
        <f t="shared" si="41"/>
        <v>7.7213899723740989</v>
      </c>
      <c r="AL80" s="57">
        <f t="shared" si="5"/>
        <v>1.5870367005240082</v>
      </c>
      <c r="AM80" s="58">
        <f t="shared" si="6"/>
        <v>4.5357018289354007</v>
      </c>
      <c r="AN80" s="58">
        <f t="shared" si="7"/>
        <v>1.1059843915103615</v>
      </c>
      <c r="AO80" s="20">
        <f t="shared" si="8"/>
        <v>0.17885958931643786</v>
      </c>
      <c r="AP80" s="20">
        <f t="shared" si="9"/>
        <v>9.7619246515597891E-2</v>
      </c>
      <c r="AQ80" s="58">
        <f t="shared" si="44"/>
        <v>7.5052017568018057</v>
      </c>
      <c r="AR80" s="59">
        <f t="shared" si="10"/>
        <v>1.0117683292352748</v>
      </c>
      <c r="AS80" s="64">
        <f t="shared" si="45"/>
        <v>0.17885958931643786</v>
      </c>
      <c r="AT80" s="58">
        <f t="shared" si="46"/>
        <v>0.26031799070826106</v>
      </c>
      <c r="AU80" s="89">
        <f>Fishery!Y86</f>
        <v>1.2877518737431102</v>
      </c>
      <c r="AV80" s="80">
        <f t="shared" si="48"/>
        <v>7.7213899723740986E-2</v>
      </c>
      <c r="AW80" s="70">
        <f t="shared" si="49"/>
        <v>1.726929453767809</v>
      </c>
      <c r="BC80" s="68">
        <f t="shared" si="42"/>
        <v>4.2142346073640446</v>
      </c>
      <c r="BD80" s="57">
        <f t="shared" si="11"/>
        <v>0.55011717621287903</v>
      </c>
      <c r="BE80" s="58">
        <f t="shared" si="12"/>
        <v>1.6096852042040122</v>
      </c>
      <c r="BF80" s="58">
        <f t="shared" si="13"/>
        <v>0.26031799070826106</v>
      </c>
      <c r="BG80" s="58">
        <f t="shared" si="14"/>
        <v>0.14207818660723825</v>
      </c>
      <c r="BH80" s="58">
        <f t="shared" si="37"/>
        <v>2.5621985577323905</v>
      </c>
      <c r="BI80" s="70">
        <f t="shared" si="15"/>
        <v>0.57178499240648772</v>
      </c>
      <c r="BJ80" s="72">
        <f t="shared" si="38"/>
        <v>9.7619246515597891E-2</v>
      </c>
      <c r="BK80" s="58">
        <f t="shared" si="47"/>
        <v>0.14207818660723825</v>
      </c>
      <c r="BL80" s="80">
        <f>Fishery!Z86</f>
        <v>0.45164759103622965</v>
      </c>
      <c r="BM80" s="80">
        <f t="shared" si="39"/>
        <v>2.1071173036820223E-2</v>
      </c>
      <c r="BN80" s="70">
        <f t="shared" si="40"/>
        <v>0.69134502415906574</v>
      </c>
    </row>
    <row r="81" spans="1:66" x14ac:dyDescent="0.2">
      <c r="A81" s="3">
        <v>5</v>
      </c>
      <c r="B81">
        <v>4</v>
      </c>
      <c r="C81" s="9">
        <f t="shared" si="16"/>
        <v>4.166666666666667</v>
      </c>
      <c r="D81" s="9">
        <f t="shared" si="54"/>
        <v>3.25</v>
      </c>
      <c r="E81" s="9">
        <f t="shared" si="55"/>
        <v>1.9653129095161865</v>
      </c>
      <c r="F81" s="9">
        <f t="shared" si="19"/>
        <v>4.166666666666667</v>
      </c>
      <c r="I81" s="68">
        <f t="shared" si="43"/>
        <v>147.32939480535094</v>
      </c>
      <c r="J81" s="85">
        <f t="shared" si="20"/>
        <v>69.379489628375708</v>
      </c>
      <c r="K81" s="89">
        <f t="shared" si="21"/>
        <v>101.32687297855868</v>
      </c>
      <c r="L81" s="80">
        <f t="shared" si="22"/>
        <v>3.062141111508534</v>
      </c>
      <c r="M81" s="86">
        <f t="shared" si="23"/>
        <v>173.76850371844293</v>
      </c>
      <c r="O81" s="68">
        <f t="shared" si="24"/>
        <v>58.864262729137231</v>
      </c>
      <c r="P81" s="76">
        <f t="shared" si="25"/>
        <v>69.379489628375708</v>
      </c>
      <c r="Q81" s="83">
        <f t="shared" si="0"/>
        <v>23.126496542791902</v>
      </c>
      <c r="R81" s="85">
        <f t="shared" si="26"/>
        <v>10.121082219220458</v>
      </c>
      <c r="S81" s="80">
        <f t="shared" si="27"/>
        <v>3.6703608089819695</v>
      </c>
      <c r="T81" s="80">
        <f t="shared" si="28"/>
        <v>0.47260390317509782</v>
      </c>
      <c r="U81" s="89">
        <f t="shared" si="52"/>
        <v>5.8864262729137238</v>
      </c>
      <c r="V81" s="70">
        <f t="shared" si="53"/>
        <v>14.264046931377527</v>
      </c>
      <c r="X81" s="68">
        <f t="shared" si="30"/>
        <v>42.984833878716969</v>
      </c>
      <c r="Y81" s="76">
        <f t="shared" si="2"/>
        <v>101.32687297855868</v>
      </c>
      <c r="Z81" s="77">
        <f t="shared" si="3"/>
        <v>10.121082219220458</v>
      </c>
      <c r="AA81" s="77">
        <f t="shared" si="31"/>
        <v>111.44795519777914</v>
      </c>
      <c r="AB81" s="70">
        <f t="shared" si="32"/>
        <v>7.5980648385624754</v>
      </c>
      <c r="AC81" s="72">
        <f t="shared" si="33"/>
        <v>0.89341049126880334</v>
      </c>
      <c r="AD81" s="80">
        <f t="shared" si="34"/>
        <v>1.3804505026686893</v>
      </c>
      <c r="AE81" s="89">
        <f>Fishery!X87</f>
        <v>5.4969044155296087</v>
      </c>
      <c r="AF81" s="89">
        <f t="shared" si="50"/>
        <v>0.42984833878716971</v>
      </c>
      <c r="AG81" s="70">
        <f t="shared" si="51"/>
        <v>7.770765409467101</v>
      </c>
      <c r="AI81" s="56">
        <f t="shared" si="4"/>
        <v>53.927293520420413</v>
      </c>
      <c r="AK81" s="68">
        <f t="shared" si="41"/>
        <v>6.9281062695243349</v>
      </c>
      <c r="AL81" s="57">
        <f t="shared" si="5"/>
        <v>3.062141111508534</v>
      </c>
      <c r="AM81" s="58">
        <f t="shared" si="6"/>
        <v>3.6703608089819695</v>
      </c>
      <c r="AN81" s="58">
        <f t="shared" si="7"/>
        <v>0.89341049126880334</v>
      </c>
      <c r="AO81" s="20">
        <f t="shared" si="8"/>
        <v>0.14399596944546719</v>
      </c>
      <c r="AP81" s="20">
        <f t="shared" si="9"/>
        <v>8.3435600297640675E-2</v>
      </c>
      <c r="AQ81" s="58">
        <f t="shared" si="44"/>
        <v>7.8533439815024151</v>
      </c>
      <c r="AR81" s="59">
        <f t="shared" si="10"/>
        <v>0.93038943584500733</v>
      </c>
      <c r="AS81" s="64">
        <f t="shared" si="45"/>
        <v>0.14399596944546719</v>
      </c>
      <c r="AT81" s="58">
        <f t="shared" si="46"/>
        <v>0.22249493412704177</v>
      </c>
      <c r="AU81" s="89">
        <f>Fishery!Y87</f>
        <v>1.1554502313691841</v>
      </c>
      <c r="AV81" s="80">
        <f t="shared" si="48"/>
        <v>6.9281062695243353E-2</v>
      </c>
      <c r="AW81" s="70">
        <f t="shared" si="49"/>
        <v>1.5219411349416931</v>
      </c>
      <c r="BC81" s="68">
        <f t="shared" si="42"/>
        <v>4.014353372179106</v>
      </c>
      <c r="BD81" s="57">
        <f t="shared" si="11"/>
        <v>0.47260390317509782</v>
      </c>
      <c r="BE81" s="58">
        <f t="shared" si="12"/>
        <v>1.3804505026686893</v>
      </c>
      <c r="BF81" s="58">
        <f t="shared" si="13"/>
        <v>0.22249493412704177</v>
      </c>
      <c r="BG81" s="58">
        <f t="shared" si="14"/>
        <v>0.1289202639738061</v>
      </c>
      <c r="BH81" s="58">
        <f t="shared" si="37"/>
        <v>2.2044696039446352</v>
      </c>
      <c r="BI81" s="70">
        <f t="shared" si="15"/>
        <v>0.49204191308927148</v>
      </c>
      <c r="BJ81" s="72">
        <f t="shared" si="38"/>
        <v>8.3435600297640675E-2</v>
      </c>
      <c r="BK81" s="58">
        <f t="shared" si="47"/>
        <v>0.1289202639738061</v>
      </c>
      <c r="BL81" s="80">
        <f>Fishery!Z87</f>
        <v>0.43022593638822465</v>
      </c>
      <c r="BM81" s="80">
        <f t="shared" si="39"/>
        <v>2.007176686089553E-2</v>
      </c>
      <c r="BN81" s="70">
        <f t="shared" si="40"/>
        <v>0.64258180065967141</v>
      </c>
    </row>
    <row r="82" spans="1:66" x14ac:dyDescent="0.2">
      <c r="A82" s="3">
        <v>5</v>
      </c>
      <c r="B82">
        <v>5</v>
      </c>
      <c r="C82" s="9">
        <f t="shared" si="16"/>
        <v>4.166666666666667</v>
      </c>
      <c r="D82" s="9">
        <f t="shared" si="54"/>
        <v>2.1150000000000029</v>
      </c>
      <c r="E82" s="9">
        <f t="shared" si="55"/>
        <v>1.2789651703466893</v>
      </c>
      <c r="F82" s="9">
        <f t="shared" si="19"/>
        <v>4.166666666666667</v>
      </c>
      <c r="I82" s="68">
        <f t="shared" si="43"/>
        <v>304.99635203785226</v>
      </c>
      <c r="J82" s="85">
        <f t="shared" si="20"/>
        <v>161.92961035241566</v>
      </c>
      <c r="K82" s="89">
        <f t="shared" si="21"/>
        <v>203.60805662626041</v>
      </c>
      <c r="L82" s="80">
        <f t="shared" si="22"/>
        <v>5.7388993833479782</v>
      </c>
      <c r="M82" s="86">
        <f t="shared" si="23"/>
        <v>371.27656636202403</v>
      </c>
      <c r="O82" s="68">
        <f t="shared" si="24"/>
        <v>66.365388172052221</v>
      </c>
      <c r="P82" s="76">
        <f t="shared" si="25"/>
        <v>161.92961035241566</v>
      </c>
      <c r="Q82" s="83">
        <f t="shared" si="0"/>
        <v>53.976536784138553</v>
      </c>
      <c r="R82" s="85">
        <f t="shared" si="26"/>
        <v>11.075974862218974</v>
      </c>
      <c r="S82" s="80">
        <f t="shared" si="27"/>
        <v>3.7462508916398938</v>
      </c>
      <c r="T82" s="80">
        <f t="shared" si="28"/>
        <v>0.50410783591542785</v>
      </c>
      <c r="U82" s="89">
        <f t="shared" si="52"/>
        <v>6.6365388172052224</v>
      </c>
      <c r="V82" s="70">
        <f t="shared" si="53"/>
        <v>15.326333589774297</v>
      </c>
      <c r="X82" s="68">
        <f t="shared" si="30"/>
        <v>41.723461458194578</v>
      </c>
      <c r="Y82" s="76">
        <f t="shared" si="2"/>
        <v>203.60805662626041</v>
      </c>
      <c r="Z82" s="77">
        <f t="shared" si="3"/>
        <v>11.075974862218974</v>
      </c>
      <c r="AA82" s="77">
        <f t="shared" si="31"/>
        <v>214.68403148847938</v>
      </c>
      <c r="AB82" s="70">
        <f t="shared" si="32"/>
        <v>14.110000396918647</v>
      </c>
      <c r="AC82" s="72">
        <f t="shared" si="33"/>
        <v>0.78508069238762213</v>
      </c>
      <c r="AD82" s="80">
        <f t="shared" si="34"/>
        <v>1.2677164673888668</v>
      </c>
      <c r="AE82" s="89">
        <f>Fishery!X88</f>
        <v>5.3355999971489236</v>
      </c>
      <c r="AF82" s="89">
        <f t="shared" si="50"/>
        <v>0.41723461458194577</v>
      </c>
      <c r="AG82" s="70">
        <f t="shared" si="51"/>
        <v>7.3883971569254125</v>
      </c>
      <c r="AI82" s="56">
        <f t="shared" si="4"/>
        <v>51.79353014062638</v>
      </c>
      <c r="AK82" s="68">
        <f t="shared" si="41"/>
        <v>6.2720962015918786</v>
      </c>
      <c r="AL82" s="57">
        <f t="shared" si="5"/>
        <v>5.7388993833479782</v>
      </c>
      <c r="AM82" s="58">
        <f t="shared" si="6"/>
        <v>3.7462508916398938</v>
      </c>
      <c r="AN82" s="58">
        <f t="shared" si="7"/>
        <v>0.78508069238762213</v>
      </c>
      <c r="AO82" s="20">
        <f t="shared" si="8"/>
        <v>0.11801757228606982</v>
      </c>
      <c r="AP82" s="20">
        <f t="shared" si="9"/>
        <v>7.1463746312479773E-2</v>
      </c>
      <c r="AQ82" s="58">
        <f t="shared" si="44"/>
        <v>10.459712285974042</v>
      </c>
      <c r="AR82" s="59">
        <f t="shared" si="10"/>
        <v>1.0706030756607783</v>
      </c>
      <c r="AS82" s="64">
        <f t="shared" si="45"/>
        <v>0.11801757228606982</v>
      </c>
      <c r="AT82" s="58">
        <f t="shared" si="46"/>
        <v>0.19056999016661272</v>
      </c>
      <c r="AU82" s="89">
        <f>Fishery!Y88</f>
        <v>1.0460427027769428</v>
      </c>
      <c r="AV82" s="80">
        <f t="shared" si="48"/>
        <v>6.2720962015918785E-2</v>
      </c>
      <c r="AW82" s="70">
        <f t="shared" si="49"/>
        <v>1.3546302652296254</v>
      </c>
      <c r="BC82" s="68">
        <f t="shared" si="42"/>
        <v>3.7979724808399271</v>
      </c>
      <c r="BD82" s="57">
        <f t="shared" si="11"/>
        <v>0.50410783591542785</v>
      </c>
      <c r="BE82" s="58">
        <f t="shared" si="12"/>
        <v>1.2677164673888668</v>
      </c>
      <c r="BF82" s="58">
        <f t="shared" si="13"/>
        <v>0.19056999016661272</v>
      </c>
      <c r="BG82" s="58">
        <f t="shared" si="14"/>
        <v>0.11539675972173913</v>
      </c>
      <c r="BH82" s="58">
        <f t="shared" si="37"/>
        <v>2.0777910531926462</v>
      </c>
      <c r="BI82" s="70">
        <f t="shared" si="15"/>
        <v>0.45643428380873313</v>
      </c>
      <c r="BJ82" s="72">
        <f t="shared" si="38"/>
        <v>7.1463746312479773E-2</v>
      </c>
      <c r="BK82" s="58">
        <f t="shared" si="47"/>
        <v>0.11539675972173913</v>
      </c>
      <c r="BL82" s="80">
        <f>Fishery!Z88</f>
        <v>0.40703598200152757</v>
      </c>
      <c r="BM82" s="80">
        <f t="shared" si="39"/>
        <v>1.8989862404199635E-2</v>
      </c>
      <c r="BN82" s="70">
        <f t="shared" si="40"/>
        <v>0.59389648803574646</v>
      </c>
    </row>
    <row r="83" spans="1:66" x14ac:dyDescent="0.2">
      <c r="A83" s="3">
        <v>5</v>
      </c>
      <c r="B83">
        <v>6</v>
      </c>
      <c r="C83" s="9">
        <f t="shared" si="16"/>
        <v>4.166666666666667</v>
      </c>
      <c r="D83" s="9">
        <f t="shared" si="54"/>
        <v>1.470000000000002</v>
      </c>
      <c r="E83" s="9">
        <f t="shared" si="55"/>
        <v>0.88892614676578396</v>
      </c>
      <c r="F83" s="9">
        <f t="shared" si="19"/>
        <v>4.166666666666667</v>
      </c>
      <c r="I83" s="68">
        <f t="shared" si="43"/>
        <v>500.78138551566752</v>
      </c>
      <c r="J83" s="85">
        <f t="shared" si="20"/>
        <v>406.36773902844561</v>
      </c>
      <c r="K83" s="89">
        <f t="shared" si="21"/>
        <v>372.44250355494904</v>
      </c>
      <c r="L83" s="80">
        <f t="shared" si="22"/>
        <v>8.895259198583652</v>
      </c>
      <c r="M83" s="86">
        <f t="shared" si="23"/>
        <v>787.70550178197834</v>
      </c>
      <c r="O83" s="68">
        <f t="shared" si="24"/>
        <v>101.43341755055408</v>
      </c>
      <c r="P83" s="76">
        <f t="shared" si="25"/>
        <v>406.36773902844561</v>
      </c>
      <c r="Q83" s="83">
        <f t="shared" si="0"/>
        <v>135.45591300948186</v>
      </c>
      <c r="R83" s="85">
        <f t="shared" si="26"/>
        <v>18.859584775581151</v>
      </c>
      <c r="S83" s="80">
        <f t="shared" si="27"/>
        <v>5.4052121341206307</v>
      </c>
      <c r="T83" s="80">
        <f t="shared" si="28"/>
        <v>0.73087364468054827</v>
      </c>
      <c r="U83" s="89">
        <f t="shared" si="52"/>
        <v>10.14334175505541</v>
      </c>
      <c r="V83" s="70">
        <f t="shared" si="53"/>
        <v>24.995670554382333</v>
      </c>
      <c r="X83" s="68">
        <f t="shared" si="30"/>
        <v>46.482671172401325</v>
      </c>
      <c r="Y83" s="76">
        <f t="shared" si="2"/>
        <v>372.44250355494904</v>
      </c>
      <c r="Z83" s="77">
        <f t="shared" si="3"/>
        <v>18.859584775581151</v>
      </c>
      <c r="AA83" s="77">
        <f t="shared" si="31"/>
        <v>391.30208833053018</v>
      </c>
      <c r="AB83" s="70">
        <f t="shared" si="32"/>
        <v>25.635104569131958</v>
      </c>
      <c r="AC83" s="72">
        <f t="shared" si="33"/>
        <v>0.82566049833357069</v>
      </c>
      <c r="AD83" s="80">
        <f t="shared" si="34"/>
        <v>1.3397146666118549</v>
      </c>
      <c r="AE83" s="89">
        <f>Fishery!X89</f>
        <v>5.9442081626769872</v>
      </c>
      <c r="AF83" s="89">
        <f t="shared" si="50"/>
        <v>0.46482671172401324</v>
      </c>
      <c r="AG83" s="70">
        <f t="shared" si="51"/>
        <v>8.1095833276224134</v>
      </c>
      <c r="AI83" s="56">
        <f t="shared" si="4"/>
        <v>56.006317044554045</v>
      </c>
      <c r="AK83" s="68">
        <f t="shared" si="41"/>
        <v>5.9209197571803864</v>
      </c>
      <c r="AL83" s="57">
        <f t="shared" si="5"/>
        <v>8.895259198583652</v>
      </c>
      <c r="AM83" s="58">
        <f t="shared" si="6"/>
        <v>5.4052121341206307</v>
      </c>
      <c r="AN83" s="58">
        <f t="shared" si="7"/>
        <v>0.82566049833357069</v>
      </c>
      <c r="AO83" s="20">
        <f t="shared" si="8"/>
        <v>0.10517187231290714</v>
      </c>
      <c r="AP83" s="20">
        <f t="shared" si="9"/>
        <v>6.3994356701548252E-2</v>
      </c>
      <c r="AQ83" s="58">
        <f t="shared" si="44"/>
        <v>15.295298060052309</v>
      </c>
      <c r="AR83" s="59">
        <f t="shared" si="10"/>
        <v>1.4803118985135637</v>
      </c>
      <c r="AS83" s="64">
        <f t="shared" si="45"/>
        <v>0.10517187231290714</v>
      </c>
      <c r="AT83" s="58">
        <f t="shared" si="46"/>
        <v>0.17065161787079536</v>
      </c>
      <c r="AU83" s="89">
        <f>Fishery!Y89</f>
        <v>0.98747447530451327</v>
      </c>
      <c r="AV83" s="80">
        <f t="shared" si="48"/>
        <v>5.9209197571803866E-2</v>
      </c>
      <c r="AW83" s="70">
        <f t="shared" si="49"/>
        <v>1.2632979654882157</v>
      </c>
      <c r="BC83" s="68">
        <f t="shared" si="42"/>
        <v>3.6027261149723322</v>
      </c>
      <c r="BD83" s="57">
        <f t="shared" si="11"/>
        <v>0.73087364468054827</v>
      </c>
      <c r="BE83" s="58">
        <f t="shared" si="12"/>
        <v>1.3397146666118549</v>
      </c>
      <c r="BF83" s="58">
        <f t="shared" si="13"/>
        <v>0.17065161787079536</v>
      </c>
      <c r="BG83" s="58">
        <f t="shared" si="14"/>
        <v>0.10383708367602908</v>
      </c>
      <c r="BH83" s="58">
        <f t="shared" si="37"/>
        <v>2.3450770128392278</v>
      </c>
      <c r="BI83" s="70">
        <f t="shared" si="15"/>
        <v>0.49491004762473839</v>
      </c>
      <c r="BJ83" s="72">
        <f t="shared" si="38"/>
        <v>6.3994356701548252E-2</v>
      </c>
      <c r="BK83" s="58">
        <f t="shared" si="47"/>
        <v>0.10383708367602908</v>
      </c>
      <c r="BL83" s="80">
        <f>Fishery!Z89</f>
        <v>0.38611105517173372</v>
      </c>
      <c r="BM83" s="80">
        <f t="shared" si="39"/>
        <v>1.8013630574861661E-2</v>
      </c>
      <c r="BN83" s="70">
        <f t="shared" si="40"/>
        <v>0.55394249554931108</v>
      </c>
    </row>
    <row r="84" spans="1:66" x14ac:dyDescent="0.2">
      <c r="A84" s="3">
        <v>5</v>
      </c>
      <c r="B84">
        <v>7</v>
      </c>
      <c r="C84" s="9">
        <f t="shared" si="16"/>
        <v>4.166666666666667</v>
      </c>
      <c r="D84" s="9">
        <f t="shared" si="54"/>
        <v>1.3149999999999995</v>
      </c>
      <c r="E84" s="9">
        <f t="shared" si="55"/>
        <v>0.79519583877347211</v>
      </c>
      <c r="F84" s="9">
        <f t="shared" si="19"/>
        <v>4.166666666666667</v>
      </c>
      <c r="I84" s="68">
        <f t="shared" si="43"/>
        <v>416.84490750357668</v>
      </c>
      <c r="J84" s="85">
        <f t="shared" si="20"/>
        <v>660.79556568013766</v>
      </c>
      <c r="K84" s="89">
        <f t="shared" si="21"/>
        <v>400.41276093203129</v>
      </c>
      <c r="L84" s="80">
        <f t="shared" si="22"/>
        <v>7.5660922370857424</v>
      </c>
      <c r="M84" s="86">
        <f t="shared" si="23"/>
        <v>1068.7744188492547</v>
      </c>
      <c r="O84" s="68">
        <f t="shared" si="24"/>
        <v>198.15390382167129</v>
      </c>
      <c r="P84" s="76">
        <f t="shared" si="25"/>
        <v>660.79556568013766</v>
      </c>
      <c r="Q84" s="83">
        <f t="shared" si="0"/>
        <v>220.26518856004589</v>
      </c>
      <c r="R84" s="85">
        <f t="shared" si="26"/>
        <v>47.585654934512291</v>
      </c>
      <c r="S84" s="80">
        <f t="shared" si="27"/>
        <v>10.78998941667904</v>
      </c>
      <c r="T84" s="80">
        <f t="shared" si="28"/>
        <v>1.3808392391914501</v>
      </c>
      <c r="U84" s="89">
        <f t="shared" si="52"/>
        <v>19.815390382167131</v>
      </c>
      <c r="V84" s="70">
        <f t="shared" si="53"/>
        <v>59.756483590382786</v>
      </c>
      <c r="X84" s="68">
        <f t="shared" si="30"/>
        <v>60.036231960053925</v>
      </c>
      <c r="Y84" s="76">
        <f t="shared" si="2"/>
        <v>400.41276093203129</v>
      </c>
      <c r="Z84" s="77">
        <f t="shared" si="3"/>
        <v>47.585654934512291</v>
      </c>
      <c r="AA84" s="77">
        <f t="shared" si="31"/>
        <v>447.99841586654361</v>
      </c>
      <c r="AB84" s="70">
        <f t="shared" si="32"/>
        <v>30.974004425065992</v>
      </c>
      <c r="AC84" s="72">
        <f t="shared" si="33"/>
        <v>1.0897090510166432</v>
      </c>
      <c r="AD84" s="80">
        <f t="shared" si="34"/>
        <v>1.6734544869375581</v>
      </c>
      <c r="AE84" s="89">
        <f>Fishery!X90</f>
        <v>7.6774387330220533</v>
      </c>
      <c r="AF84" s="89">
        <f t="shared" si="50"/>
        <v>0.60036231960053932</v>
      </c>
      <c r="AG84" s="70">
        <f t="shared" si="51"/>
        <v>10.440602270976255</v>
      </c>
      <c r="AI84" s="56">
        <f t="shared" si="4"/>
        <v>69.570777059202442</v>
      </c>
      <c r="AK84" s="68">
        <f t="shared" si="41"/>
        <v>6.0502856105387526</v>
      </c>
      <c r="AL84" s="57">
        <f t="shared" si="5"/>
        <v>7.5660922370857424</v>
      </c>
      <c r="AM84" s="58">
        <f t="shared" si="6"/>
        <v>10.78998941667904</v>
      </c>
      <c r="AN84" s="58">
        <f t="shared" si="7"/>
        <v>1.0897090510166432</v>
      </c>
      <c r="AO84" s="20">
        <f t="shared" si="8"/>
        <v>0.10981786790727686</v>
      </c>
      <c r="AP84" s="20">
        <f t="shared" si="9"/>
        <v>6.3242295141956326E-2</v>
      </c>
      <c r="AQ84" s="58">
        <f t="shared" si="44"/>
        <v>19.618850867830663</v>
      </c>
      <c r="AR84" s="59">
        <f t="shared" si="10"/>
        <v>2.1373217454192082</v>
      </c>
      <c r="AS84" s="64">
        <f t="shared" si="45"/>
        <v>0.10981786790727686</v>
      </c>
      <c r="AT84" s="58">
        <f t="shared" si="46"/>
        <v>0.1686461203785502</v>
      </c>
      <c r="AU84" s="89">
        <f>Fishery!Y90</f>
        <v>1.009049751343756</v>
      </c>
      <c r="AV84" s="80">
        <f t="shared" si="48"/>
        <v>6.0502856105387526E-2</v>
      </c>
      <c r="AW84" s="70">
        <f t="shared" si="49"/>
        <v>1.287513739629583</v>
      </c>
      <c r="BC84" s="68">
        <f t="shared" si="42"/>
        <v>3.4842594886097649</v>
      </c>
      <c r="BD84" s="57">
        <f t="shared" si="11"/>
        <v>1.3808392391914501</v>
      </c>
      <c r="BE84" s="58">
        <f t="shared" si="12"/>
        <v>1.6734544869375581</v>
      </c>
      <c r="BF84" s="58">
        <f t="shared" si="13"/>
        <v>0.1686461203785502</v>
      </c>
      <c r="BG84" s="58">
        <f t="shared" si="14"/>
        <v>9.712051347173746E-2</v>
      </c>
      <c r="BH84" s="58">
        <f t="shared" si="37"/>
        <v>3.3200603599792955</v>
      </c>
      <c r="BI84" s="70">
        <f t="shared" si="15"/>
        <v>0.65741018509589266</v>
      </c>
      <c r="BJ84" s="72">
        <f t="shared" si="38"/>
        <v>6.3242295141956326E-2</v>
      </c>
      <c r="BK84" s="58">
        <f t="shared" si="47"/>
        <v>9.712051347173746E-2</v>
      </c>
      <c r="BL84" s="80">
        <f>Fishery!Z90</f>
        <v>0.37341476001973944</v>
      </c>
      <c r="BM84" s="80">
        <f t="shared" si="39"/>
        <v>1.7421297443048826E-2</v>
      </c>
      <c r="BN84" s="70">
        <f t="shared" si="40"/>
        <v>0.53377756863343317</v>
      </c>
    </row>
    <row r="85" spans="1:66" x14ac:dyDescent="0.2">
      <c r="A85" s="3">
        <v>5</v>
      </c>
      <c r="B85">
        <v>8</v>
      </c>
      <c r="C85" s="9">
        <f t="shared" si="16"/>
        <v>4.166666666666667</v>
      </c>
      <c r="D85" s="9">
        <f t="shared" si="54"/>
        <v>1.6500000000000015</v>
      </c>
      <c r="E85" s="9">
        <f t="shared" si="55"/>
        <v>0.99777424636975709</v>
      </c>
      <c r="F85" s="9">
        <f t="shared" si="19"/>
        <v>4.166666666666667</v>
      </c>
      <c r="I85" s="68">
        <f t="shared" si="43"/>
        <v>106.87844188492548</v>
      </c>
      <c r="J85" s="85">
        <f t="shared" si="20"/>
        <v>269.34752653696393</v>
      </c>
      <c r="K85" s="89">
        <f t="shared" si="21"/>
        <v>127.17866363100332</v>
      </c>
      <c r="L85" s="80">
        <f t="shared" si="22"/>
        <v>2.1709511047692054</v>
      </c>
      <c r="M85" s="86">
        <f t="shared" si="23"/>
        <v>398.69714127273642</v>
      </c>
      <c r="O85" s="68">
        <f t="shared" si="24"/>
        <v>315.01620180214479</v>
      </c>
      <c r="P85" s="76">
        <f t="shared" si="25"/>
        <v>269.34752653696393</v>
      </c>
      <c r="Q85" s="83">
        <f t="shared" si="0"/>
        <v>89.782508845654647</v>
      </c>
      <c r="R85" s="85">
        <f t="shared" si="26"/>
        <v>93.712396206259413</v>
      </c>
      <c r="S85" s="80">
        <f t="shared" si="27"/>
        <v>19.196147303276398</v>
      </c>
      <c r="T85" s="80">
        <f t="shared" si="28"/>
        <v>2.2249841196117957</v>
      </c>
      <c r="U85" s="89">
        <f t="shared" si="52"/>
        <v>31.501620180214481</v>
      </c>
      <c r="V85" s="70">
        <f t="shared" si="53"/>
        <v>115.13352762914759</v>
      </c>
      <c r="X85" s="68">
        <f t="shared" si="30"/>
        <v>74.371092399493662</v>
      </c>
      <c r="Y85" s="76">
        <f t="shared" si="2"/>
        <v>127.17866363100332</v>
      </c>
      <c r="Z85" s="77">
        <f t="shared" si="3"/>
        <v>93.712396206259413</v>
      </c>
      <c r="AA85" s="77">
        <f t="shared" si="31"/>
        <v>220.89105983726273</v>
      </c>
      <c r="AB85" s="70">
        <f t="shared" si="32"/>
        <v>19.662716002720135</v>
      </c>
      <c r="AC85" s="72">
        <f t="shared" si="33"/>
        <v>1.5106508137666421</v>
      </c>
      <c r="AD85" s="80">
        <f t="shared" si="34"/>
        <v>2.1011554148695635</v>
      </c>
      <c r="AE85" s="89">
        <f>Fishery!X91</f>
        <v>9.510581972981667</v>
      </c>
      <c r="AF85" s="89">
        <f t="shared" si="50"/>
        <v>0.74371092399493666</v>
      </c>
      <c r="AG85" s="70">
        <f t="shared" si="51"/>
        <v>13.122388201617873</v>
      </c>
      <c r="AI85" s="56">
        <f t="shared" si="4"/>
        <v>84.673411128369281</v>
      </c>
      <c r="AK85" s="68">
        <f t="shared" si="41"/>
        <v>6.7707795463143636</v>
      </c>
      <c r="AL85" s="57">
        <f t="shared" si="5"/>
        <v>2.1709511047692054</v>
      </c>
      <c r="AM85" s="58">
        <f t="shared" si="6"/>
        <v>19.196147303276398</v>
      </c>
      <c r="AN85" s="58">
        <f t="shared" si="7"/>
        <v>1.5106508137666421</v>
      </c>
      <c r="AO85" s="20">
        <f t="shared" si="8"/>
        <v>0.13753036699436683</v>
      </c>
      <c r="AP85" s="20">
        <f t="shared" si="9"/>
        <v>7.1733819792880488E-2</v>
      </c>
      <c r="AQ85" s="58">
        <f t="shared" si="44"/>
        <v>23.087013408599489</v>
      </c>
      <c r="AR85" s="59">
        <f t="shared" si="10"/>
        <v>2.9651816070960972</v>
      </c>
      <c r="AS85" s="64">
        <f t="shared" si="45"/>
        <v>0.13753036699436683</v>
      </c>
      <c r="AT85" s="58">
        <f t="shared" si="46"/>
        <v>0.19129018611434795</v>
      </c>
      <c r="AU85" s="89">
        <f>Fishery!Y91</f>
        <v>1.1292117194784019</v>
      </c>
      <c r="AV85" s="80">
        <f t="shared" si="48"/>
        <v>6.7707795463143636E-2</v>
      </c>
      <c r="AW85" s="70">
        <f t="shared" si="49"/>
        <v>1.4580322725871167</v>
      </c>
      <c r="BC85" s="68">
        <f t="shared" si="42"/>
        <v>3.5315391825612554</v>
      </c>
      <c r="BD85" s="57">
        <f t="shared" si="11"/>
        <v>2.2249841196117957</v>
      </c>
      <c r="BE85" s="58">
        <f t="shared" si="12"/>
        <v>2.1011554148695635</v>
      </c>
      <c r="BF85" s="58">
        <f t="shared" si="13"/>
        <v>0.19129018611434795</v>
      </c>
      <c r="BG85" s="58">
        <f t="shared" si="14"/>
        <v>9.9774151983723358E-2</v>
      </c>
      <c r="BH85" s="58">
        <f t="shared" si="37"/>
        <v>4.6172038725794309</v>
      </c>
      <c r="BI85" s="70">
        <f t="shared" si="15"/>
        <v>0.8761779531933831</v>
      </c>
      <c r="BJ85" s="72">
        <f t="shared" si="38"/>
        <v>7.1733819792880488E-2</v>
      </c>
      <c r="BK85" s="58">
        <f t="shared" si="47"/>
        <v>9.9774151983723358E-2</v>
      </c>
      <c r="BL85" s="80">
        <f>Fishery!Z91</f>
        <v>0.37848181533763919</v>
      </c>
      <c r="BM85" s="80">
        <f t="shared" si="39"/>
        <v>1.7657695912806276E-2</v>
      </c>
      <c r="BN85" s="70">
        <f t="shared" si="40"/>
        <v>0.54998978711424307</v>
      </c>
    </row>
    <row r="86" spans="1:66" x14ac:dyDescent="0.2">
      <c r="A86" s="3">
        <v>5</v>
      </c>
      <c r="B86">
        <v>9</v>
      </c>
      <c r="C86" s="9">
        <f t="shared" si="16"/>
        <v>4.166666666666667</v>
      </c>
      <c r="D86" s="9">
        <f t="shared" si="54"/>
        <v>2.4750000000000023</v>
      </c>
      <c r="E86" s="9">
        <f t="shared" si="55"/>
        <v>1.4966613695546358</v>
      </c>
      <c r="F86" s="9">
        <f t="shared" si="19"/>
        <v>4.166666666666667</v>
      </c>
      <c r="I86" s="68">
        <f t="shared" si="43"/>
        <v>39.870714127273644</v>
      </c>
      <c r="J86" s="85">
        <f t="shared" si="20"/>
        <v>83.371971943887388</v>
      </c>
      <c r="K86" s="89">
        <f t="shared" si="21"/>
        <v>48.506367156804487</v>
      </c>
      <c r="L86" s="80">
        <f t="shared" si="22"/>
        <v>0.96612676733548153</v>
      </c>
      <c r="M86" s="86">
        <f t="shared" si="23"/>
        <v>132.84446586802736</v>
      </c>
      <c r="O86" s="68">
        <f t="shared" si="24"/>
        <v>261.38223809382629</v>
      </c>
      <c r="P86" s="76">
        <f t="shared" si="25"/>
        <v>83.371971943887388</v>
      </c>
      <c r="Q86" s="83">
        <f t="shared" si="0"/>
        <v>27.790657314629129</v>
      </c>
      <c r="R86" s="85">
        <f t="shared" si="26"/>
        <v>79.498844495072206</v>
      </c>
      <c r="S86" s="80">
        <f t="shared" si="27"/>
        <v>19.001042413415838</v>
      </c>
      <c r="T86" s="80">
        <f t="shared" si="28"/>
        <v>1.9627638993228556</v>
      </c>
      <c r="U86" s="89">
        <f t="shared" si="52"/>
        <v>26.13822380938263</v>
      </c>
      <c r="V86" s="70">
        <f t="shared" si="53"/>
        <v>100.46265080781089</v>
      </c>
      <c r="X86" s="68">
        <f t="shared" si="30"/>
        <v>76.036961305051591</v>
      </c>
      <c r="Y86" s="76">
        <f t="shared" si="2"/>
        <v>48.506367156804487</v>
      </c>
      <c r="Z86" s="77">
        <f t="shared" si="3"/>
        <v>79.498844495072206</v>
      </c>
      <c r="AA86" s="77">
        <f t="shared" si="31"/>
        <v>128.00521165187669</v>
      </c>
      <c r="AB86" s="70">
        <f t="shared" si="32"/>
        <v>12.969003509184306</v>
      </c>
      <c r="AC86" s="72">
        <f t="shared" si="33"/>
        <v>1.8424887848550273</v>
      </c>
      <c r="AD86" s="80">
        <f t="shared" si="34"/>
        <v>2.2838981524091428</v>
      </c>
      <c r="AE86" s="89">
        <f>Fishery!X92</f>
        <v>9.7236134381838344</v>
      </c>
      <c r="AF86" s="89">
        <f t="shared" si="50"/>
        <v>0.76036961305051598</v>
      </c>
      <c r="AG86" s="70">
        <f t="shared" si="51"/>
        <v>13.850000375448005</v>
      </c>
      <c r="AI86" s="56">
        <f t="shared" si="4"/>
        <v>87.868709732331041</v>
      </c>
      <c r="AK86" s="68">
        <f t="shared" si="41"/>
        <v>8.0771629710590052</v>
      </c>
      <c r="AL86" s="57">
        <f t="shared" si="5"/>
        <v>0.96612676733548153</v>
      </c>
      <c r="AM86" s="58">
        <f t="shared" si="6"/>
        <v>19.001042413415838</v>
      </c>
      <c r="AN86" s="58">
        <f t="shared" si="7"/>
        <v>1.8424887848550273</v>
      </c>
      <c r="AO86" s="20">
        <f t="shared" si="8"/>
        <v>0.19572168498314022</v>
      </c>
      <c r="AP86" s="20">
        <f t="shared" si="9"/>
        <v>9.0979195855981188E-2</v>
      </c>
      <c r="AQ86" s="58">
        <f t="shared" si="44"/>
        <v>22.096358846445472</v>
      </c>
      <c r="AR86" s="59">
        <f t="shared" si="10"/>
        <v>2.9678106410589846</v>
      </c>
      <c r="AS86" s="64">
        <f t="shared" si="45"/>
        <v>0.19572168498314022</v>
      </c>
      <c r="AT86" s="58">
        <f t="shared" si="46"/>
        <v>0.24261118894928319</v>
      </c>
      <c r="AU86" s="89">
        <f>Fishery!Y92</f>
        <v>1.3470867017109853</v>
      </c>
      <c r="AV86" s="80">
        <f t="shared" si="48"/>
        <v>8.0771629710590057E-2</v>
      </c>
      <c r="AW86" s="70">
        <f t="shared" si="49"/>
        <v>1.7854195756434086</v>
      </c>
      <c r="BC86" s="68">
        <f t="shared" si="42"/>
        <v>3.754585456220437</v>
      </c>
      <c r="BD86" s="57">
        <f t="shared" si="11"/>
        <v>1.9627638993228556</v>
      </c>
      <c r="BE86" s="58">
        <f t="shared" si="12"/>
        <v>2.2838981524091428</v>
      </c>
      <c r="BF86" s="58">
        <f t="shared" si="13"/>
        <v>0.24261118894928319</v>
      </c>
      <c r="BG86" s="58">
        <f t="shared" si="14"/>
        <v>0.11277529558449623</v>
      </c>
      <c r="BH86" s="58">
        <f t="shared" si="37"/>
        <v>4.6020485362657784</v>
      </c>
      <c r="BI86" s="70">
        <f t="shared" si="15"/>
        <v>0.90516664665108748</v>
      </c>
      <c r="BJ86" s="72">
        <f t="shared" si="38"/>
        <v>9.0979195855981188E-2</v>
      </c>
      <c r="BK86" s="58">
        <f t="shared" si="47"/>
        <v>0.11277529558449623</v>
      </c>
      <c r="BL86" s="80">
        <f>Fishery!Z92</f>
        <v>0.4023861115084657</v>
      </c>
      <c r="BM86" s="80">
        <f t="shared" si="39"/>
        <v>1.8772927281102185E-2</v>
      </c>
      <c r="BN86" s="70">
        <f t="shared" si="40"/>
        <v>0.60614060294894312</v>
      </c>
    </row>
    <row r="87" spans="1:66" x14ac:dyDescent="0.2">
      <c r="A87" s="3">
        <v>5</v>
      </c>
      <c r="B87">
        <v>10</v>
      </c>
      <c r="C87" s="9">
        <f t="shared" si="16"/>
        <v>4.166666666666667</v>
      </c>
      <c r="D87" s="9">
        <f t="shared" si="54"/>
        <v>3.7900000000000045</v>
      </c>
      <c r="E87" s="9">
        <f t="shared" si="55"/>
        <v>2.2918572083281092</v>
      </c>
      <c r="F87" s="9">
        <f t="shared" si="19"/>
        <v>4.166666666666667</v>
      </c>
      <c r="I87" s="68">
        <f t="shared" si="43"/>
        <v>16.013295551686177</v>
      </c>
      <c r="J87" s="85">
        <f t="shared" si="20"/>
        <v>23.244420755453589</v>
      </c>
      <c r="K87" s="89">
        <f t="shared" si="21"/>
        <v>18.41372332606289</v>
      </c>
      <c r="L87" s="80">
        <f t="shared" si="22"/>
        <v>0.43331204965977749</v>
      </c>
      <c r="M87" s="86">
        <f t="shared" si="23"/>
        <v>42.091456131176258</v>
      </c>
      <c r="O87" s="68">
        <f t="shared" si="24"/>
        <v>181.4462603936482</v>
      </c>
      <c r="P87" s="76">
        <f t="shared" si="25"/>
        <v>23.244420755453589</v>
      </c>
      <c r="Q87" s="83">
        <f t="shared" si="0"/>
        <v>7.7481402518178628</v>
      </c>
      <c r="R87" s="85">
        <f t="shared" si="26"/>
        <v>52.161362204508684</v>
      </c>
      <c r="S87" s="80">
        <f t="shared" si="27"/>
        <v>14.729544722478037</v>
      </c>
      <c r="T87" s="80">
        <f t="shared" si="28"/>
        <v>1.4299153123178512</v>
      </c>
      <c r="U87" s="89">
        <f t="shared" si="52"/>
        <v>18.14462603936482</v>
      </c>
      <c r="V87" s="70">
        <f t="shared" si="53"/>
        <v>68.320822239304562</v>
      </c>
      <c r="X87" s="68">
        <f t="shared" si="30"/>
        <v>71.868885712144802</v>
      </c>
      <c r="Y87" s="76">
        <f t="shared" si="2"/>
        <v>18.41372332606289</v>
      </c>
      <c r="Z87" s="77">
        <f t="shared" si="3"/>
        <v>52.161362204508684</v>
      </c>
      <c r="AA87" s="77">
        <f t="shared" si="31"/>
        <v>70.57508553057157</v>
      </c>
      <c r="AB87" s="70">
        <f t="shared" si="32"/>
        <v>7.6710279834425164</v>
      </c>
      <c r="AC87" s="72">
        <f t="shared" si="33"/>
        <v>1.9447373636599488</v>
      </c>
      <c r="AD87" s="80">
        <f t="shared" si="34"/>
        <v>2.2654954681582398</v>
      </c>
      <c r="AE87" s="89">
        <f>Fishery!X93</f>
        <v>9.1905995571588193</v>
      </c>
      <c r="AF87" s="89">
        <f t="shared" si="50"/>
        <v>0.71868885712144803</v>
      </c>
      <c r="AG87" s="70">
        <f t="shared" si="51"/>
        <v>13.400832388977008</v>
      </c>
      <c r="AI87" s="56">
        <f t="shared" si="4"/>
        <v>84.829052162158803</v>
      </c>
      <c r="AK87" s="68">
        <f t="shared" si="41"/>
        <v>9.0198391343238171</v>
      </c>
      <c r="AL87" s="57">
        <f t="shared" si="5"/>
        <v>0.43331204965977749</v>
      </c>
      <c r="AM87" s="58">
        <f t="shared" si="6"/>
        <v>14.729544722478037</v>
      </c>
      <c r="AN87" s="58">
        <f t="shared" si="7"/>
        <v>1.9447373636599488</v>
      </c>
      <c r="AO87" s="20">
        <f t="shared" si="8"/>
        <v>0.2440724940272383</v>
      </c>
      <c r="AP87" s="20">
        <f t="shared" si="9"/>
        <v>0.10662335557232226</v>
      </c>
      <c r="AQ87" s="58">
        <f t="shared" si="44"/>
        <v>17.458289985397325</v>
      </c>
      <c r="AR87" s="59">
        <f t="shared" si="10"/>
        <v>2.442133396728368</v>
      </c>
      <c r="AS87" s="64">
        <f t="shared" si="45"/>
        <v>0.2440724940272383</v>
      </c>
      <c r="AT87" s="58">
        <f t="shared" si="46"/>
        <v>0.28432894819285937</v>
      </c>
      <c r="AU87" s="89">
        <f>Fishery!Y93</f>
        <v>1.5043036017666083</v>
      </c>
      <c r="AV87" s="80">
        <f t="shared" si="48"/>
        <v>9.0198391343238177E-2</v>
      </c>
      <c r="AW87" s="70">
        <f t="shared" si="49"/>
        <v>2.0327050439867058</v>
      </c>
      <c r="BC87" s="68">
        <f t="shared" si="42"/>
        <v>3.9403273156901815</v>
      </c>
      <c r="BD87" s="57">
        <f t="shared" si="11"/>
        <v>1.4299153123178512</v>
      </c>
      <c r="BE87" s="58">
        <f t="shared" si="12"/>
        <v>2.2654954681582398</v>
      </c>
      <c r="BF87" s="58">
        <f t="shared" si="13"/>
        <v>0.28432894819285937</v>
      </c>
      <c r="BG87" s="58">
        <f t="shared" si="14"/>
        <v>0.12420943483819354</v>
      </c>
      <c r="BH87" s="58">
        <f t="shared" si="37"/>
        <v>4.1039491635071439</v>
      </c>
      <c r="BI87" s="70">
        <f t="shared" si="15"/>
        <v>0.84724787683705449</v>
      </c>
      <c r="BJ87" s="72">
        <f t="shared" si="38"/>
        <v>0.10662335557232226</v>
      </c>
      <c r="BK87" s="58">
        <f t="shared" si="47"/>
        <v>0.12420943483819354</v>
      </c>
      <c r="BL87" s="80">
        <f>Fishery!Z93</f>
        <v>0.42229242219119539</v>
      </c>
      <c r="BM87" s="80">
        <f t="shared" si="39"/>
        <v>1.9701636578450907E-2</v>
      </c>
      <c r="BN87" s="70">
        <f t="shared" si="40"/>
        <v>0.65312521260171119</v>
      </c>
    </row>
    <row r="88" spans="1:66" x14ac:dyDescent="0.2">
      <c r="A88" s="3">
        <v>5</v>
      </c>
      <c r="B88">
        <v>11</v>
      </c>
      <c r="C88" s="9">
        <f t="shared" si="16"/>
        <v>4.166666666666667</v>
      </c>
      <c r="D88" s="9">
        <f t="shared" si="54"/>
        <v>5.5949999999999998</v>
      </c>
      <c r="E88" s="9">
        <f t="shared" si="55"/>
        <v>3.3833617626901731</v>
      </c>
      <c r="F88" s="9">
        <f t="shared" si="19"/>
        <v>4.166666666666667</v>
      </c>
      <c r="I88" s="68">
        <f t="shared" si="43"/>
        <v>17.523159826778858</v>
      </c>
      <c r="J88" s="85">
        <f t="shared" si="20"/>
        <v>16.74761383780481</v>
      </c>
      <c r="K88" s="89">
        <f t="shared" si="21"/>
        <v>18.028215758468587</v>
      </c>
      <c r="L88" s="80">
        <f t="shared" si="22"/>
        <v>0.48411186252777599</v>
      </c>
      <c r="M88" s="86">
        <f t="shared" si="23"/>
        <v>35.259941458801173</v>
      </c>
      <c r="O88" s="68">
        <f t="shared" si="24"/>
        <v>119.46770733246365</v>
      </c>
      <c r="P88" s="76">
        <f t="shared" si="25"/>
        <v>16.74761383780481</v>
      </c>
      <c r="Q88" s="83">
        <f t="shared" si="0"/>
        <v>5.5825379459349369</v>
      </c>
      <c r="R88" s="85">
        <f t="shared" si="26"/>
        <v>30.727757226008652</v>
      </c>
      <c r="S88" s="80">
        <f t="shared" si="27"/>
        <v>9.9015933565117216</v>
      </c>
      <c r="T88" s="80">
        <f t="shared" si="28"/>
        <v>0.961277517007736</v>
      </c>
      <c r="U88" s="89">
        <f t="shared" si="52"/>
        <v>11.946770733246366</v>
      </c>
      <c r="V88" s="70">
        <f t="shared" si="53"/>
        <v>41.590628099528111</v>
      </c>
      <c r="X88" s="68">
        <f t="shared" si="30"/>
        <v>64.301387195154661</v>
      </c>
      <c r="Y88" s="76">
        <f t="shared" si="2"/>
        <v>18.028215758468587</v>
      </c>
      <c r="Z88" s="77">
        <f t="shared" si="3"/>
        <v>30.727757226008652</v>
      </c>
      <c r="AA88" s="77">
        <f t="shared" si="31"/>
        <v>48.755972984477239</v>
      </c>
      <c r="AB88" s="70">
        <f t="shared" si="32"/>
        <v>4.967733138155368</v>
      </c>
      <c r="AC88" s="72">
        <f t="shared" si="33"/>
        <v>1.776452684669042</v>
      </c>
      <c r="AD88" s="80">
        <f t="shared" si="34"/>
        <v>2.0695627028682391</v>
      </c>
      <c r="AE88" s="89">
        <f>Fishery!X94</f>
        <v>8.2228671674065072</v>
      </c>
      <c r="AF88" s="89">
        <f t="shared" si="50"/>
        <v>0.64301387195154658</v>
      </c>
      <c r="AG88" s="70">
        <f t="shared" si="51"/>
        <v>12.068882554943787</v>
      </c>
      <c r="AI88" s="56">
        <f t="shared" si="4"/>
        <v>77.533547026573117</v>
      </c>
      <c r="AK88" s="68">
        <f t="shared" si="41"/>
        <v>9.2089909832349832</v>
      </c>
      <c r="AL88" s="57">
        <f t="shared" si="5"/>
        <v>0.48411186252777599</v>
      </c>
      <c r="AM88" s="58">
        <f t="shared" si="6"/>
        <v>9.9015933565117216</v>
      </c>
      <c r="AN88" s="58">
        <f t="shared" si="7"/>
        <v>1.776452684669042</v>
      </c>
      <c r="AO88" s="20">
        <f t="shared" si="8"/>
        <v>0.25441654478790965</v>
      </c>
      <c r="AP88" s="20">
        <f t="shared" si="9"/>
        <v>0.11114797694086043</v>
      </c>
      <c r="AQ88" s="58">
        <f t="shared" si="44"/>
        <v>12.527722425437309</v>
      </c>
      <c r="AR88" s="59">
        <f t="shared" si="10"/>
        <v>1.8034604625714041</v>
      </c>
      <c r="AS88" s="64">
        <f t="shared" si="45"/>
        <v>0.25441654478790965</v>
      </c>
      <c r="AT88" s="58">
        <f t="shared" si="46"/>
        <v>0.29639460517562777</v>
      </c>
      <c r="AU88" s="89">
        <f>Fishery!Y94</f>
        <v>1.5358498193166632</v>
      </c>
      <c r="AV88" s="80">
        <f t="shared" si="48"/>
        <v>9.2089909832349839E-2</v>
      </c>
      <c r="AW88" s="70">
        <f t="shared" si="49"/>
        <v>2.0866609692802007</v>
      </c>
      <c r="BC88" s="68">
        <f t="shared" si="42"/>
        <v>4.0231688481834729</v>
      </c>
      <c r="BD88" s="57">
        <f t="shared" si="11"/>
        <v>0.961277517007736</v>
      </c>
      <c r="BE88" s="58">
        <f t="shared" si="12"/>
        <v>2.0695627028682391</v>
      </c>
      <c r="BF88" s="58">
        <f t="shared" si="13"/>
        <v>0.29639460517562777</v>
      </c>
      <c r="BG88" s="58">
        <f t="shared" si="14"/>
        <v>0.12948710064795146</v>
      </c>
      <c r="BH88" s="58">
        <f t="shared" si="37"/>
        <v>3.4567219256995543</v>
      </c>
      <c r="BI88" s="70">
        <f t="shared" si="15"/>
        <v>0.74402079179892155</v>
      </c>
      <c r="BJ88" s="72">
        <f t="shared" si="38"/>
        <v>0.11114797694086043</v>
      </c>
      <c r="BK88" s="58">
        <f t="shared" si="47"/>
        <v>0.12948710064795146</v>
      </c>
      <c r="BL88" s="80">
        <f>Fishery!Z94</f>
        <v>0.4311707078288684</v>
      </c>
      <c r="BM88" s="80">
        <f t="shared" si="39"/>
        <v>2.0115844240917363E-2</v>
      </c>
      <c r="BN88" s="70">
        <f t="shared" si="40"/>
        <v>0.67180578541768032</v>
      </c>
    </row>
    <row r="89" spans="1:66" x14ac:dyDescent="0.2">
      <c r="A89" s="1">
        <v>5</v>
      </c>
      <c r="B89" s="2">
        <v>12</v>
      </c>
      <c r="C89" s="9">
        <f t="shared" si="16"/>
        <v>4.166666666666667</v>
      </c>
      <c r="D89" s="9">
        <f t="shared" si="54"/>
        <v>7.8900000000000023</v>
      </c>
      <c r="E89" s="9">
        <f t="shared" si="55"/>
        <v>4.7711750326408353</v>
      </c>
      <c r="F89" s="9">
        <f t="shared" si="19"/>
        <v>4.166666666666667</v>
      </c>
      <c r="I89" s="68">
        <f t="shared" si="43"/>
        <v>28.829459255017859</v>
      </c>
      <c r="J89" s="85">
        <f t="shared" si="20"/>
        <v>19.094946518996039</v>
      </c>
      <c r="K89" s="89">
        <f t="shared" si="21"/>
        <v>25.893681156715843</v>
      </c>
      <c r="L89" s="80">
        <f t="shared" si="22"/>
        <v>0.75761310457748632</v>
      </c>
      <c r="M89" s="86">
        <f t="shared" si="23"/>
        <v>45.746240780289369</v>
      </c>
      <c r="O89" s="68">
        <f t="shared" si="24"/>
        <v>82.792684169373132</v>
      </c>
      <c r="P89" s="76">
        <f t="shared" si="25"/>
        <v>19.094946518996039</v>
      </c>
      <c r="Q89" s="83">
        <f t="shared" si="0"/>
        <v>6.3649821729986797</v>
      </c>
      <c r="R89" s="85">
        <f t="shared" si="26"/>
        <v>18.590422968281018</v>
      </c>
      <c r="S89" s="80">
        <f t="shared" si="27"/>
        <v>6.5271591050336424</v>
      </c>
      <c r="T89" s="80">
        <f t="shared" si="28"/>
        <v>0.66161397053416149</v>
      </c>
      <c r="U89" s="89">
        <f t="shared" si="52"/>
        <v>8.2792684169373132</v>
      </c>
      <c r="V89" s="70">
        <f t="shared" si="53"/>
        <v>25.779196043848824</v>
      </c>
      <c r="X89" s="68">
        <f t="shared" si="30"/>
        <v>56.13546400503715</v>
      </c>
      <c r="Y89" s="76">
        <f t="shared" si="2"/>
        <v>25.893681156715843</v>
      </c>
      <c r="Z89" s="77">
        <f t="shared" si="3"/>
        <v>18.590422968281018</v>
      </c>
      <c r="AA89" s="77">
        <f t="shared" si="31"/>
        <v>44.484104124996861</v>
      </c>
      <c r="AB89" s="70">
        <f t="shared" si="32"/>
        <v>3.9421579433298675</v>
      </c>
      <c r="AC89" s="72">
        <f t="shared" si="33"/>
        <v>1.4751911503283444</v>
      </c>
      <c r="AD89" s="80">
        <f t="shared" si="34"/>
        <v>1.794361789366363</v>
      </c>
      <c r="AE89" s="89">
        <f>Fishery!X95</f>
        <v>7.1786081767289245</v>
      </c>
      <c r="AF89" s="89">
        <f t="shared" si="50"/>
        <v>0.5613546400503715</v>
      </c>
      <c r="AG89" s="70">
        <f t="shared" si="51"/>
        <v>10.448161116423632</v>
      </c>
      <c r="AI89" s="56">
        <f t="shared" si="4"/>
        <v>68.89078044901143</v>
      </c>
      <c r="AK89" s="68">
        <f t="shared" si="41"/>
        <v>8.7597099651417771</v>
      </c>
      <c r="AL89" s="57">
        <f t="shared" si="5"/>
        <v>0.75761310457748632</v>
      </c>
      <c r="AM89" s="58">
        <f t="shared" si="6"/>
        <v>6.5271591050336424</v>
      </c>
      <c r="AN89" s="58">
        <f t="shared" si="7"/>
        <v>1.4751911503283444</v>
      </c>
      <c r="AO89" s="20">
        <f t="shared" si="8"/>
        <v>0.23019755602021244</v>
      </c>
      <c r="AP89" s="20">
        <f t="shared" si="9"/>
        <v>0.10500106166824245</v>
      </c>
      <c r="AQ89" s="58">
        <f t="shared" si="44"/>
        <v>9.0951619776279262</v>
      </c>
      <c r="AR89" s="59">
        <f t="shared" si="10"/>
        <v>1.315843149169498</v>
      </c>
      <c r="AS89" s="64">
        <f t="shared" si="45"/>
        <v>0.23019755602021244</v>
      </c>
      <c r="AT89" s="58">
        <f t="shared" si="46"/>
        <v>0.28000283111531321</v>
      </c>
      <c r="AU89" s="89">
        <f>Fishery!Y95</f>
        <v>1.4609199847976528</v>
      </c>
      <c r="AV89" s="80">
        <f t="shared" si="48"/>
        <v>8.7597099651417779E-2</v>
      </c>
      <c r="AW89" s="70">
        <f t="shared" si="49"/>
        <v>1.9711203719331785</v>
      </c>
      <c r="BC89" s="68">
        <f t="shared" si="42"/>
        <v>3.9956064788325065</v>
      </c>
      <c r="BD89" s="57">
        <f t="shared" si="11"/>
        <v>0.66161397053416149</v>
      </c>
      <c r="BE89" s="58">
        <f t="shared" si="12"/>
        <v>1.794361789366363</v>
      </c>
      <c r="BF89" s="58">
        <f t="shared" si="13"/>
        <v>0.28000283111531321</v>
      </c>
      <c r="BG89" s="58">
        <f t="shared" si="14"/>
        <v>0.12771896906950642</v>
      </c>
      <c r="BH89" s="58">
        <f t="shared" si="37"/>
        <v>2.8636975600853436</v>
      </c>
      <c r="BI89" s="70">
        <f t="shared" si="15"/>
        <v>0.63322264370456594</v>
      </c>
      <c r="BJ89" s="72">
        <f t="shared" si="38"/>
        <v>0.10500106166824245</v>
      </c>
      <c r="BK89" s="58">
        <f t="shared" ref="BK89:BK152" si="56">BG89</f>
        <v>0.12771896906950642</v>
      </c>
      <c r="BL89" s="80">
        <f>Fishery!Z95</f>
        <v>0.42821679593728501</v>
      </c>
      <c r="BM89" s="80">
        <f t="shared" si="39"/>
        <v>1.9978032394162532E-2</v>
      </c>
      <c r="BN89" s="70">
        <f t="shared" si="40"/>
        <v>0.66093682667503395</v>
      </c>
    </row>
    <row r="90" spans="1:66" x14ac:dyDescent="0.2">
      <c r="A90" s="4">
        <v>6</v>
      </c>
      <c r="B90">
        <v>1</v>
      </c>
      <c r="C90" s="9">
        <f t="shared" si="16"/>
        <v>4.166666666666667</v>
      </c>
      <c r="D90" s="9">
        <f t="shared" si="54"/>
        <v>8.6</v>
      </c>
      <c r="E90" s="9">
        <f t="shared" si="55"/>
        <v>8.2919526139763633</v>
      </c>
      <c r="F90" s="9">
        <f t="shared" si="19"/>
        <v>4.166666666666667</v>
      </c>
      <c r="I90" s="68">
        <f t="shared" si="43"/>
        <v>57.653646387960229</v>
      </c>
      <c r="J90" s="85">
        <f t="shared" si="20"/>
        <v>28.988943559399861</v>
      </c>
      <c r="K90" s="89">
        <f t="shared" si="21"/>
        <v>45.100659181642186</v>
      </c>
      <c r="L90" s="80">
        <f t="shared" si="22"/>
        <v>1.3818141213029587</v>
      </c>
      <c r="M90" s="86">
        <f t="shared" si="23"/>
        <v>75.471416862344995</v>
      </c>
      <c r="O90" s="68">
        <f t="shared" si="24"/>
        <v>62.851496339730218</v>
      </c>
      <c r="P90" s="76">
        <f t="shared" si="25"/>
        <v>28.988943559399861</v>
      </c>
      <c r="Q90" s="83">
        <f t="shared" si="0"/>
        <v>9.6629811864666202</v>
      </c>
      <c r="R90" s="85">
        <f t="shared" si="26"/>
        <v>12.291693991042862</v>
      </c>
      <c r="S90" s="80">
        <f t="shared" si="27"/>
        <v>4.5191808651358985</v>
      </c>
      <c r="T90" s="80">
        <f t="shared" si="28"/>
        <v>0.48817452922068932</v>
      </c>
      <c r="U90" s="89">
        <f t="shared" si="52"/>
        <v>6.2851496339730222</v>
      </c>
      <c r="V90" s="70">
        <f t="shared" si="53"/>
        <v>17.299049385399449</v>
      </c>
      <c r="X90" s="68">
        <f t="shared" si="30"/>
        <v>48.891811280843498</v>
      </c>
      <c r="Y90" s="76">
        <f t="shared" si="2"/>
        <v>45.100659181642186</v>
      </c>
      <c r="Z90" s="77">
        <f t="shared" si="3"/>
        <v>12.291693991042862</v>
      </c>
      <c r="AA90" s="77">
        <f t="shared" si="31"/>
        <v>57.392353172685048</v>
      </c>
      <c r="AB90" s="70">
        <f t="shared" si="32"/>
        <v>4.3552529477329944</v>
      </c>
      <c r="AC90" s="72">
        <f t="shared" si="33"/>
        <v>1.1718147849544729</v>
      </c>
      <c r="AD90" s="80">
        <f t="shared" si="34"/>
        <v>1.5189924405783852</v>
      </c>
      <c r="AE90" s="89">
        <f>Fishery!X96</f>
        <v>6.2522892160338586</v>
      </c>
      <c r="AF90" s="89">
        <f t="shared" si="50"/>
        <v>0.488918112808435</v>
      </c>
      <c r="AG90" s="70">
        <f t="shared" si="51"/>
        <v>8.9430964415667162</v>
      </c>
      <c r="AI90" s="56">
        <f t="shared" si="4"/>
        <v>60.764535325695881</v>
      </c>
      <c r="AK90" s="68">
        <f t="shared" si="41"/>
        <v>7.9891686989146606</v>
      </c>
      <c r="AL90" s="57">
        <f t="shared" si="5"/>
        <v>1.3818141213029587</v>
      </c>
      <c r="AM90" s="58">
        <f t="shared" si="6"/>
        <v>4.5191808651358985</v>
      </c>
      <c r="AN90" s="58">
        <f t="shared" si="7"/>
        <v>1.1718147849544729</v>
      </c>
      <c r="AO90" s="20">
        <f t="shared" si="8"/>
        <v>0.19148044949915333</v>
      </c>
      <c r="AP90" s="20">
        <f t="shared" si="9"/>
        <v>9.3079136430805121E-2</v>
      </c>
      <c r="AQ90" s="58">
        <f t="shared" si="44"/>
        <v>7.3573693573232868</v>
      </c>
      <c r="AR90" s="59">
        <f t="shared" si="10"/>
        <v>1.0153545834445301</v>
      </c>
      <c r="AS90" s="64">
        <f t="shared" si="45"/>
        <v>0.19148044949915333</v>
      </c>
      <c r="AT90" s="58">
        <f t="shared" si="46"/>
        <v>0.24821103048214699</v>
      </c>
      <c r="AU90" s="89">
        <f>Fishery!Y96</f>
        <v>1.3324112625429128</v>
      </c>
      <c r="AV90" s="80">
        <f t="shared" si="48"/>
        <v>7.9891686989146601E-2</v>
      </c>
      <c r="AW90" s="70">
        <f t="shared" si="49"/>
        <v>1.7721027425242131</v>
      </c>
      <c r="BC90" s="68">
        <f t="shared" si="42"/>
        <v>3.883555345937725</v>
      </c>
      <c r="BD90" s="57">
        <f t="shared" si="11"/>
        <v>0.48817452922068932</v>
      </c>
      <c r="BE90" s="58">
        <f t="shared" si="12"/>
        <v>1.5189924405783852</v>
      </c>
      <c r="BF90" s="58">
        <f t="shared" si="13"/>
        <v>0.24821103048214699</v>
      </c>
      <c r="BG90" s="58">
        <f t="shared" si="14"/>
        <v>0.12065601699969188</v>
      </c>
      <c r="BH90" s="58">
        <f t="shared" si="37"/>
        <v>2.3760340172809133</v>
      </c>
      <c r="BI90" s="70">
        <f t="shared" si="15"/>
        <v>0.53298668816764216</v>
      </c>
      <c r="BJ90" s="72">
        <f t="shared" si="38"/>
        <v>9.3079136430805121E-2</v>
      </c>
      <c r="BK90" s="58">
        <f t="shared" si="56"/>
        <v>0.12065601699969188</v>
      </c>
      <c r="BL90" s="80">
        <f>Fishery!Z96</f>
        <v>0.41620806150271517</v>
      </c>
      <c r="BM90" s="80">
        <f t="shared" si="39"/>
        <v>1.9417776729688627E-2</v>
      </c>
      <c r="BN90" s="70">
        <f t="shared" si="40"/>
        <v>0.62994321493321215</v>
      </c>
    </row>
    <row r="91" spans="1:66" x14ac:dyDescent="0.2">
      <c r="A91" s="4">
        <v>6</v>
      </c>
      <c r="B91">
        <v>2</v>
      </c>
      <c r="C91" s="9">
        <f t="shared" si="16"/>
        <v>4.166666666666667</v>
      </c>
      <c r="D91" s="9">
        <f t="shared" si="54"/>
        <v>6.990000000000002</v>
      </c>
      <c r="E91" s="9">
        <f t="shared" si="55"/>
        <v>6.7396219501970691</v>
      </c>
      <c r="F91" s="9">
        <f t="shared" si="19"/>
        <v>4.166666666666667</v>
      </c>
      <c r="I91" s="68">
        <f t="shared" si="43"/>
        <v>125.55362982718042</v>
      </c>
      <c r="J91" s="85">
        <f t="shared" si="20"/>
        <v>54.849956677096593</v>
      </c>
      <c r="K91" s="89">
        <f t="shared" si="21"/>
        <v>87.574521489976917</v>
      </c>
      <c r="L91" s="80">
        <f t="shared" si="22"/>
        <v>2.6936158284958349</v>
      </c>
      <c r="M91" s="86">
        <f t="shared" si="23"/>
        <v>145.11809399556935</v>
      </c>
      <c r="O91" s="68">
        <f t="shared" si="24"/>
        <v>54.6080953141253</v>
      </c>
      <c r="P91" s="76">
        <f t="shared" si="25"/>
        <v>54.849956677096593</v>
      </c>
      <c r="Q91" s="83">
        <f t="shared" si="0"/>
        <v>18.283318892365532</v>
      </c>
      <c r="R91" s="85">
        <f t="shared" si="26"/>
        <v>9.5223806416353494</v>
      </c>
      <c r="S91" s="80">
        <f t="shared" si="27"/>
        <v>3.5146709044877111</v>
      </c>
      <c r="T91" s="80">
        <f t="shared" si="28"/>
        <v>0.40602240615723045</v>
      </c>
      <c r="U91" s="89">
        <f t="shared" si="52"/>
        <v>5.4608095314125302</v>
      </c>
      <c r="V91" s="70">
        <f t="shared" si="53"/>
        <v>13.44307395228029</v>
      </c>
      <c r="X91" s="68">
        <f t="shared" si="30"/>
        <v>43.59418043634011</v>
      </c>
      <c r="Y91" s="76">
        <f t="shared" si="2"/>
        <v>87.574521489976917</v>
      </c>
      <c r="Z91" s="77">
        <f t="shared" si="3"/>
        <v>9.5223806416353494</v>
      </c>
      <c r="AA91" s="77">
        <f t="shared" si="31"/>
        <v>97.096902131612268</v>
      </c>
      <c r="AB91" s="70">
        <f t="shared" si="32"/>
        <v>6.6637051733279762</v>
      </c>
      <c r="AC91" s="72">
        <f t="shared" si="33"/>
        <v>0.93526546875037686</v>
      </c>
      <c r="AD91" s="80">
        <f t="shared" si="34"/>
        <v>1.296526746329262</v>
      </c>
      <c r="AE91" s="89">
        <f>Fishery!X97</f>
        <v>5.5748277080247517</v>
      </c>
      <c r="AF91" s="89">
        <f t="shared" si="50"/>
        <v>0.43594180436340113</v>
      </c>
      <c r="AG91" s="70">
        <f t="shared" si="51"/>
        <v>7.8066199231043907</v>
      </c>
      <c r="AI91" s="56">
        <f t="shared" si="4"/>
        <v>54.463085294712123</v>
      </c>
      <c r="AK91" s="68">
        <f t="shared" si="41"/>
        <v>7.1513021492714319</v>
      </c>
      <c r="AL91" s="57">
        <f t="shared" si="5"/>
        <v>2.6936158284958349</v>
      </c>
      <c r="AM91" s="58">
        <f t="shared" si="6"/>
        <v>3.5146709044877111</v>
      </c>
      <c r="AN91" s="58">
        <f t="shared" si="7"/>
        <v>0.93526546875037686</v>
      </c>
      <c r="AO91" s="20">
        <f t="shared" si="8"/>
        <v>0.15342336729052258</v>
      </c>
      <c r="AP91" s="20">
        <f t="shared" si="9"/>
        <v>7.9757100731184929E-2</v>
      </c>
      <c r="AQ91" s="58">
        <f t="shared" si="44"/>
        <v>7.3767326697556301</v>
      </c>
      <c r="AR91" s="59">
        <f t="shared" si="10"/>
        <v>0.89979633653497471</v>
      </c>
      <c r="AS91" s="64">
        <f t="shared" si="45"/>
        <v>0.15342336729052258</v>
      </c>
      <c r="AT91" s="58">
        <f t="shared" si="46"/>
        <v>0.21268560194982655</v>
      </c>
      <c r="AU91" s="89">
        <f>Fishery!Y97</f>
        <v>1.1926742173852269</v>
      </c>
      <c r="AV91" s="80">
        <f t="shared" si="48"/>
        <v>7.1513021492714324E-2</v>
      </c>
      <c r="AW91" s="70">
        <f t="shared" si="49"/>
        <v>1.5587831866255761</v>
      </c>
      <c r="BC91" s="68">
        <f t="shared" si="42"/>
        <v>3.7176027091005852</v>
      </c>
      <c r="BD91" s="57">
        <f t="shared" si="11"/>
        <v>0.40602240615723045</v>
      </c>
      <c r="BE91" s="58">
        <f t="shared" si="12"/>
        <v>1.296526746329262</v>
      </c>
      <c r="BF91" s="58">
        <f t="shared" si="13"/>
        <v>0.21268560194982655</v>
      </c>
      <c r="BG91" s="58">
        <f t="shared" si="14"/>
        <v>0.1105645592216961</v>
      </c>
      <c r="BH91" s="58">
        <f t="shared" si="37"/>
        <v>2.0257993136580152</v>
      </c>
      <c r="BI91" s="70">
        <f t="shared" si="15"/>
        <v>0.45569702764484998</v>
      </c>
      <c r="BJ91" s="72">
        <f t="shared" si="38"/>
        <v>7.9757100731184929E-2</v>
      </c>
      <c r="BK91" s="58">
        <f t="shared" si="56"/>
        <v>0.1105645592216961</v>
      </c>
      <c r="BL91" s="80">
        <f>Fishery!Z97</f>
        <v>0.39842259969604893</v>
      </c>
      <c r="BM91" s="80">
        <f t="shared" si="39"/>
        <v>1.8588013545502928E-2</v>
      </c>
      <c r="BN91" s="70">
        <f t="shared" si="40"/>
        <v>0.58874425964892996</v>
      </c>
    </row>
    <row r="92" spans="1:66" x14ac:dyDescent="0.2">
      <c r="A92" s="4">
        <v>6</v>
      </c>
      <c r="B92">
        <v>3</v>
      </c>
      <c r="C92" s="9">
        <f t="shared" si="16"/>
        <v>4.166666666666667</v>
      </c>
      <c r="D92" s="9">
        <f t="shared" si="54"/>
        <v>4.875</v>
      </c>
      <c r="E92" s="9">
        <f t="shared" si="55"/>
        <v>4.7003801154807876</v>
      </c>
      <c r="F92" s="9">
        <f t="shared" si="19"/>
        <v>4.166666666666667</v>
      </c>
      <c r="I92" s="68">
        <f t="shared" si="43"/>
        <v>269.42213489216743</v>
      </c>
      <c r="J92" s="85">
        <f t="shared" si="20"/>
        <v>125.98162438369947</v>
      </c>
      <c r="K92" s="89">
        <f t="shared" si="21"/>
        <v>178.82274087498547</v>
      </c>
      <c r="L92" s="80">
        <f t="shared" si="22"/>
        <v>5.1955107014712123</v>
      </c>
      <c r="M92" s="86">
        <f t="shared" si="23"/>
        <v>309.99987596015615</v>
      </c>
      <c r="O92" s="68">
        <f t="shared" si="24"/>
        <v>58.449923033477702</v>
      </c>
      <c r="P92" s="76">
        <f t="shared" si="25"/>
        <v>125.98162438369947</v>
      </c>
      <c r="Q92" s="83">
        <f t="shared" si="0"/>
        <v>41.993874794566487</v>
      </c>
      <c r="R92" s="85">
        <f t="shared" si="26"/>
        <v>9.6986977749264813</v>
      </c>
      <c r="S92" s="80">
        <f t="shared" si="27"/>
        <v>3.3814281897307148</v>
      </c>
      <c r="T92" s="80">
        <f t="shared" si="28"/>
        <v>0.41243264721777051</v>
      </c>
      <c r="U92" s="89">
        <f t="shared" si="52"/>
        <v>5.8449923033477704</v>
      </c>
      <c r="V92" s="70">
        <f t="shared" si="53"/>
        <v>13.492558611874966</v>
      </c>
      <c r="X92" s="68">
        <f t="shared" si="30"/>
        <v>41.482936467561586</v>
      </c>
      <c r="Y92" s="76">
        <f t="shared" si="2"/>
        <v>178.82274087498547</v>
      </c>
      <c r="Z92" s="77">
        <f t="shared" si="3"/>
        <v>9.6986977749264813</v>
      </c>
      <c r="AA92" s="77">
        <f t="shared" si="31"/>
        <v>188.52143864991194</v>
      </c>
      <c r="AB92" s="70">
        <f t="shared" si="32"/>
        <v>12.388758526552403</v>
      </c>
      <c r="AC92" s="72">
        <f t="shared" si="33"/>
        <v>0.79995298245234236</v>
      </c>
      <c r="AD92" s="80">
        <f t="shared" si="34"/>
        <v>1.1708427600073132</v>
      </c>
      <c r="AE92" s="89">
        <f>Fishery!X98</f>
        <v>5.304841639752774</v>
      </c>
      <c r="AF92" s="89">
        <f t="shared" si="50"/>
        <v>0.41482936467561587</v>
      </c>
      <c r="AG92" s="70">
        <f t="shared" si="51"/>
        <v>7.2756373822124294</v>
      </c>
      <c r="AI92" s="56">
        <f t="shared" si="4"/>
        <v>51.43899007226851</v>
      </c>
      <c r="AK92" s="68">
        <f t="shared" si="41"/>
        <v>6.4279681444271395</v>
      </c>
      <c r="AL92" s="57">
        <f t="shared" si="5"/>
        <v>5.1955107014712123</v>
      </c>
      <c r="AM92" s="58">
        <f t="shared" si="6"/>
        <v>3.3814281897307148</v>
      </c>
      <c r="AN92" s="58">
        <f t="shared" si="7"/>
        <v>0.79995298245234236</v>
      </c>
      <c r="AO92" s="20">
        <f t="shared" si="8"/>
        <v>0.12395632339731025</v>
      </c>
      <c r="AP92" s="20">
        <f t="shared" si="9"/>
        <v>6.8035262848485073E-2</v>
      </c>
      <c r="AQ92" s="58">
        <f t="shared" si="44"/>
        <v>9.5688834599000643</v>
      </c>
      <c r="AR92" s="59">
        <f t="shared" si="10"/>
        <v>0.99538408473282458</v>
      </c>
      <c r="AS92" s="64">
        <f t="shared" si="45"/>
        <v>0.12395632339731025</v>
      </c>
      <c r="AT92" s="58">
        <f t="shared" si="46"/>
        <v>0.18142736759596023</v>
      </c>
      <c r="AU92" s="89">
        <f>Fishery!Y98</f>
        <v>1.0720385904562655</v>
      </c>
      <c r="AV92" s="80">
        <f t="shared" si="48"/>
        <v>6.4279681444271403E-2</v>
      </c>
      <c r="AW92" s="70">
        <f t="shared" si="49"/>
        <v>1.3774222814495358</v>
      </c>
      <c r="BC92" s="68">
        <f t="shared" si="42"/>
        <v>3.5280854602797858</v>
      </c>
      <c r="BD92" s="57">
        <f t="shared" si="11"/>
        <v>0.41243264721777051</v>
      </c>
      <c r="BE92" s="58">
        <f t="shared" si="12"/>
        <v>1.1708427600073132</v>
      </c>
      <c r="BF92" s="58">
        <f t="shared" si="13"/>
        <v>0.18142736759596023</v>
      </c>
      <c r="BG92" s="58">
        <f t="shared" si="14"/>
        <v>9.9579096120301039E-2</v>
      </c>
      <c r="BH92" s="58">
        <f t="shared" si="37"/>
        <v>1.8642818709413451</v>
      </c>
      <c r="BI92" s="70">
        <f t="shared" si="15"/>
        <v>0.41451638683311498</v>
      </c>
      <c r="BJ92" s="72">
        <f t="shared" si="38"/>
        <v>6.8035262848485073E-2</v>
      </c>
      <c r="BK92" s="58">
        <f t="shared" si="56"/>
        <v>9.9579096120301039E-2</v>
      </c>
      <c r="BL92" s="80">
        <f>Fishery!Z98</f>
        <v>0.3781116733085722</v>
      </c>
      <c r="BM92" s="80">
        <f t="shared" si="39"/>
        <v>1.764042730139893E-2</v>
      </c>
      <c r="BN92" s="70">
        <f t="shared" si="40"/>
        <v>0.54572603227735828</v>
      </c>
    </row>
    <row r="93" spans="1:66" x14ac:dyDescent="0.2">
      <c r="A93" s="4">
        <v>6</v>
      </c>
      <c r="B93">
        <v>4</v>
      </c>
      <c r="C93" s="9">
        <f t="shared" si="16"/>
        <v>4.166666666666667</v>
      </c>
      <c r="D93" s="9">
        <f t="shared" si="54"/>
        <v>3.25</v>
      </c>
      <c r="E93" s="9">
        <f t="shared" si="55"/>
        <v>3.1335867436538583</v>
      </c>
      <c r="F93" s="9">
        <f t="shared" si="19"/>
        <v>4.166666666666667</v>
      </c>
      <c r="I93" s="68">
        <f t="shared" si="43"/>
        <v>482.50686683381224</v>
      </c>
      <c r="J93" s="85">
        <f t="shared" si="20"/>
        <v>326.16190559927861</v>
      </c>
      <c r="K93" s="89">
        <f t="shared" si="21"/>
        <v>346.50156776192705</v>
      </c>
      <c r="L93" s="80">
        <f t="shared" si="22"/>
        <v>8.6589914786198996</v>
      </c>
      <c r="M93" s="86">
        <f t="shared" si="23"/>
        <v>681.32246483982556</v>
      </c>
      <c r="O93" s="68">
        <f t="shared" si="24"/>
        <v>84.496700466549314</v>
      </c>
      <c r="P93" s="76">
        <f t="shared" si="25"/>
        <v>326.16190559927861</v>
      </c>
      <c r="Q93" s="83">
        <f t="shared" si="0"/>
        <v>108.72063519975954</v>
      </c>
      <c r="R93" s="85">
        <f t="shared" si="26"/>
        <v>15.169856221162064</v>
      </c>
      <c r="S93" s="80">
        <f t="shared" si="27"/>
        <v>4.5490930364107109</v>
      </c>
      <c r="T93" s="80">
        <f t="shared" si="28"/>
        <v>0.56581145415225154</v>
      </c>
      <c r="U93" s="89">
        <f t="shared" si="52"/>
        <v>8.4496700466549317</v>
      </c>
      <c r="V93" s="70">
        <f t="shared" si="53"/>
        <v>20.284760711725024</v>
      </c>
      <c r="X93" s="68">
        <f t="shared" si="30"/>
        <v>44.882984002338439</v>
      </c>
      <c r="Y93" s="76">
        <f t="shared" si="2"/>
        <v>346.50156776192705</v>
      </c>
      <c r="Z93" s="77">
        <f t="shared" si="3"/>
        <v>15.169856221162064</v>
      </c>
      <c r="AA93" s="77">
        <f t="shared" si="31"/>
        <v>361.67142398308908</v>
      </c>
      <c r="AB93" s="70">
        <f t="shared" si="32"/>
        <v>23.552580012765699</v>
      </c>
      <c r="AC93" s="72">
        <f t="shared" si="33"/>
        <v>0.8054628912569235</v>
      </c>
      <c r="AD93" s="80">
        <f t="shared" si="34"/>
        <v>1.202191626647428</v>
      </c>
      <c r="AE93" s="89">
        <f>Fishery!X99</f>
        <v>5.7396400237516305</v>
      </c>
      <c r="AF93" s="89">
        <f t="shared" si="50"/>
        <v>0.44882984002338439</v>
      </c>
      <c r="AG93" s="70">
        <f t="shared" si="51"/>
        <v>7.7472945416559824</v>
      </c>
      <c r="AI93" s="56">
        <f t="shared" si="4"/>
        <v>54.213058485088631</v>
      </c>
      <c r="AK93" s="68">
        <f t="shared" si="41"/>
        <v>5.9819469758291044</v>
      </c>
      <c r="AL93" s="57">
        <f t="shared" si="5"/>
        <v>8.6589914786198996</v>
      </c>
      <c r="AM93" s="58">
        <f t="shared" si="6"/>
        <v>4.5490930364107109</v>
      </c>
      <c r="AN93" s="58">
        <f t="shared" si="7"/>
        <v>0.8054628912569235</v>
      </c>
      <c r="AO93" s="20">
        <f t="shared" si="8"/>
        <v>0.1073510688648929</v>
      </c>
      <c r="AP93" s="20">
        <f t="shared" si="9"/>
        <v>6.0084963644150537E-2</v>
      </c>
      <c r="AQ93" s="58">
        <f t="shared" si="44"/>
        <v>14.180983438796577</v>
      </c>
      <c r="AR93" s="59">
        <f t="shared" si="10"/>
        <v>1.3530483279065744</v>
      </c>
      <c r="AS93" s="64">
        <f t="shared" si="45"/>
        <v>0.1073510688648929</v>
      </c>
      <c r="AT93" s="58">
        <f t="shared" si="46"/>
        <v>0.16022656971773477</v>
      </c>
      <c r="AU93" s="89">
        <f>Fishery!Y99</f>
        <v>0.99765242453974057</v>
      </c>
      <c r="AV93" s="80">
        <f t="shared" si="48"/>
        <v>5.9819469758291048E-2</v>
      </c>
      <c r="AW93" s="70">
        <f t="shared" si="49"/>
        <v>1.2652300631223683</v>
      </c>
      <c r="BC93" s="68">
        <f t="shared" si="42"/>
        <v>3.3481275069210885</v>
      </c>
      <c r="BD93" s="57">
        <f t="shared" si="11"/>
        <v>0.56581145415225154</v>
      </c>
      <c r="BE93" s="58">
        <f t="shared" si="12"/>
        <v>1.202191626647428</v>
      </c>
      <c r="BF93" s="58">
        <f t="shared" si="13"/>
        <v>0.16022656971773477</v>
      </c>
      <c r="BG93" s="58">
        <f t="shared" si="14"/>
        <v>8.9679662420812989E-2</v>
      </c>
      <c r="BH93" s="58">
        <f t="shared" si="37"/>
        <v>2.0179093129382273</v>
      </c>
      <c r="BI93" s="70">
        <f t="shared" si="15"/>
        <v>0.43375089646552534</v>
      </c>
      <c r="BJ93" s="72">
        <f t="shared" si="38"/>
        <v>6.0084963644150537E-2</v>
      </c>
      <c r="BK93" s="58">
        <f t="shared" si="56"/>
        <v>8.9679662420812989E-2</v>
      </c>
      <c r="BL93" s="80">
        <f>Fishery!Z99</f>
        <v>0.35882523491706941</v>
      </c>
      <c r="BM93" s="80">
        <f t="shared" si="39"/>
        <v>1.6740637534605442E-2</v>
      </c>
      <c r="BN93" s="70">
        <f t="shared" si="40"/>
        <v>0.50858986098203296</v>
      </c>
    </row>
    <row r="94" spans="1:66" x14ac:dyDescent="0.2">
      <c r="A94" s="4">
        <v>6</v>
      </c>
      <c r="B94">
        <v>5</v>
      </c>
      <c r="C94" s="9">
        <f t="shared" si="16"/>
        <v>4.166666666666667</v>
      </c>
      <c r="D94" s="9">
        <f t="shared" si="54"/>
        <v>2.1150000000000029</v>
      </c>
      <c r="E94" s="9">
        <f t="shared" si="55"/>
        <v>2.0392418347162828</v>
      </c>
      <c r="F94" s="9">
        <f t="shared" si="19"/>
        <v>4.166666666666667</v>
      </c>
      <c r="I94" s="68">
        <f t="shared" si="43"/>
        <v>493.55162420804453</v>
      </c>
      <c r="J94" s="85">
        <f t="shared" si="20"/>
        <v>646.53699202699966</v>
      </c>
      <c r="K94" s="89">
        <f t="shared" si="21"/>
        <v>451.41865587907279</v>
      </c>
      <c r="L94" s="80">
        <f t="shared" si="22"/>
        <v>8.8673852970749429</v>
      </c>
      <c r="M94" s="86">
        <f t="shared" si="23"/>
        <v>1106.8230332031474</v>
      </c>
      <c r="O94" s="68">
        <f t="shared" si="24"/>
        <v>163.74604000757677</v>
      </c>
      <c r="P94" s="76">
        <f t="shared" si="25"/>
        <v>646.53699202699966</v>
      </c>
      <c r="Q94" s="83">
        <f t="shared" ref="Q94:Q157" si="57">P94/$B$17</f>
        <v>215.51233067566656</v>
      </c>
      <c r="R94" s="85">
        <f t="shared" si="26"/>
        <v>37.441887363024286</v>
      </c>
      <c r="S94" s="80">
        <f t="shared" si="27"/>
        <v>8.825819770813137</v>
      </c>
      <c r="T94" s="80">
        <f t="shared" si="28"/>
        <v>1.0561226913612665</v>
      </c>
      <c r="U94" s="89">
        <f t="shared" si="52"/>
        <v>16.374604000757678</v>
      </c>
      <c r="V94" s="70">
        <f t="shared" si="53"/>
        <v>47.323829825198686</v>
      </c>
      <c r="X94" s="68">
        <f t="shared" si="30"/>
        <v>57.164569233692298</v>
      </c>
      <c r="Y94" s="76">
        <f t="shared" ref="Y94:Y157" si="58">X94*I94*$Y$11*$AJ$4</f>
        <v>451.41865587907279</v>
      </c>
      <c r="Z94" s="77">
        <f t="shared" ref="Z94:Z157" si="59">X94*O94*$Y$11*$AJ$5</f>
        <v>37.441887363024286</v>
      </c>
      <c r="AA94" s="77">
        <f t="shared" si="31"/>
        <v>488.86054324209709</v>
      </c>
      <c r="AB94" s="70">
        <f t="shared" si="32"/>
        <v>32.893901912820084</v>
      </c>
      <c r="AC94" s="72">
        <f t="shared" si="33"/>
        <v>1.0270460796271119</v>
      </c>
      <c r="AD94" s="80">
        <f t="shared" si="34"/>
        <v>1.4747910534337445</v>
      </c>
      <c r="AE94" s="89">
        <f>Fishery!X100</f>
        <v>7.310210245760997</v>
      </c>
      <c r="AF94" s="89">
        <f t="shared" si="50"/>
        <v>0.57164569233692297</v>
      </c>
      <c r="AG94" s="70">
        <f t="shared" si="51"/>
        <v>9.8120473788218536</v>
      </c>
      <c r="AI94" s="56">
        <f t="shared" ref="AI94:AI157" si="60">X94+AK94+BC94</f>
        <v>66.378275939590552</v>
      </c>
      <c r="AK94" s="68">
        <f t="shared" si="41"/>
        <v>5.9888266070805969</v>
      </c>
      <c r="AL94" s="57">
        <f t="shared" ref="AL94:AL157" si="61">AK94*$AL$11*$AK$4*I94</f>
        <v>8.8673852970749429</v>
      </c>
      <c r="AM94" s="58">
        <f t="shared" ref="AM94:AM157" si="62">AK94*$AL$11*$AK$5*O94</f>
        <v>8.825819770813137</v>
      </c>
      <c r="AN94" s="58">
        <f t="shared" ref="AN94:AN157" si="63">AK94*$AL$11*$AK$6*X94</f>
        <v>1.0270460796271119</v>
      </c>
      <c r="AO94" s="20">
        <f t="shared" ref="AO94:AO157" si="64">AK94*$AL$11*$AK$6*AK94</f>
        <v>0.10759813238902947</v>
      </c>
      <c r="AP94" s="20">
        <f t="shared" ref="AP94:AP157" si="65">AK94*$AL$11*$AK$6*BC94</f>
        <v>5.7939743221331552E-2</v>
      </c>
      <c r="AQ94" s="58">
        <f t="shared" si="44"/>
        <v>18.885789023125554</v>
      </c>
      <c r="AR94" s="59">
        <f t="shared" ref="AR94:AR157" si="66">AL94/$AO$4+AM94/$AO$5+SUM(AN94:AP94)/$AO$6</f>
        <v>1.9555850412281943</v>
      </c>
      <c r="AS94" s="64">
        <f t="shared" si="45"/>
        <v>0.10759813238902947</v>
      </c>
      <c r="AT94" s="58">
        <f t="shared" si="46"/>
        <v>0.15450598192355083</v>
      </c>
      <c r="AU94" s="89">
        <f>Fishery!Y100</f>
        <v>0.99879979024286758</v>
      </c>
      <c r="AV94" s="80">
        <f t="shared" si="48"/>
        <v>5.9888266070805968E-2</v>
      </c>
      <c r="AW94" s="70">
        <f t="shared" si="49"/>
        <v>1.2609039045554478</v>
      </c>
      <c r="BC94" s="68">
        <f t="shared" si="42"/>
        <v>3.2248800988176507</v>
      </c>
      <c r="BD94" s="57">
        <f t="shared" ref="BD94:BD157" si="67">BC94*$BD$11*$AL$5*O94</f>
        <v>1.0561226913612665</v>
      </c>
      <c r="BE94" s="58">
        <f t="shared" ref="BE94:BE157" si="68">BC94*$BD$11*$AL$6*X94</f>
        <v>1.4747910534337445</v>
      </c>
      <c r="BF94" s="58">
        <f t="shared" ref="BF94:BF157" si="69">BC94*$BD$11*$AL$6*AK94</f>
        <v>0.15450598192355083</v>
      </c>
      <c r="BG94" s="58">
        <f t="shared" ref="BG94:BG157" si="70">BC94*$BD$11*$AL$6*BC94</f>
        <v>8.3198813214001133E-2</v>
      </c>
      <c r="BH94" s="58">
        <f t="shared" si="37"/>
        <v>2.7686185399325627</v>
      </c>
      <c r="BI94" s="70">
        <f t="shared" ref="BI94:BI157" si="71">BD94/$AO$5+SUM(BE94:BG94)/$AO$6</f>
        <v>0.56013929856298239</v>
      </c>
      <c r="BJ94" s="72">
        <f t="shared" si="38"/>
        <v>5.7939743221331552E-2</v>
      </c>
      <c r="BK94" s="58">
        <f t="shared" si="56"/>
        <v>8.3198813214001133E-2</v>
      </c>
      <c r="BL94" s="80">
        <f>Fishery!Z100</f>
        <v>0.34561657423308478</v>
      </c>
      <c r="BM94" s="80">
        <f t="shared" si="39"/>
        <v>1.6124400494088253E-2</v>
      </c>
      <c r="BN94" s="70">
        <f t="shared" si="40"/>
        <v>0.48675513066841747</v>
      </c>
    </row>
    <row r="95" spans="1:66" x14ac:dyDescent="0.2">
      <c r="A95" s="4">
        <v>6</v>
      </c>
      <c r="B95">
        <v>6</v>
      </c>
      <c r="C95" s="9">
        <f t="shared" ref="C95:C158" si="72">$B$4/COUNT($B$30:$B$269)</f>
        <v>4.166666666666667</v>
      </c>
      <c r="D95" s="9">
        <f t="shared" si="54"/>
        <v>1.470000000000002</v>
      </c>
      <c r="E95" s="9">
        <f t="shared" si="55"/>
        <v>1.4173453886680547</v>
      </c>
      <c r="F95" s="9">
        <f t="shared" ref="F95:F158" si="73">IF($B$5=1,C95,IF($B$5=2,D95,E95))</f>
        <v>4.166666666666667</v>
      </c>
      <c r="I95" s="68">
        <f t="shared" si="43"/>
        <v>122.30694044932623</v>
      </c>
      <c r="J95" s="85">
        <f t="shared" ref="J95:J158" si="74">P95</f>
        <v>290.25418354475102</v>
      </c>
      <c r="K95" s="89">
        <f t="shared" ref="K95:K158" si="75">Y95</f>
        <v>144.76941824783498</v>
      </c>
      <c r="L95" s="80">
        <f t="shared" ref="L95:L158" si="76">AL95</f>
        <v>2.4093456327586034</v>
      </c>
      <c r="M95" s="86">
        <f t="shared" ref="M95:M158" si="77">SUM(J95:L95)</f>
        <v>437.43294742534459</v>
      </c>
      <c r="O95" s="68">
        <f t="shared" ref="O95:O158" si="78">MAX(0.001,(O94+Q94*(1-O94/$B$15)-V94))</f>
        <v>296.64525013710085</v>
      </c>
      <c r="P95" s="76">
        <f t="shared" ref="P95:P158" si="79">I95*O95*$B$14</f>
        <v>290.25418354475102</v>
      </c>
      <c r="Q95" s="83">
        <f t="shared" si="57"/>
        <v>96.75139451491701</v>
      </c>
      <c r="R95" s="85">
        <f t="shared" ref="R95:R158" si="80">Z95</f>
        <v>87.781527627462125</v>
      </c>
      <c r="S95" s="80">
        <f t="shared" ref="S95:S158" si="81">AM95</f>
        <v>17.530998697310917</v>
      </c>
      <c r="T95" s="80">
        <f t="shared" ref="T95:T158" si="82">BD95</f>
        <v>1.9211052126390837</v>
      </c>
      <c r="U95" s="89">
        <f t="shared" si="52"/>
        <v>29.664525013710087</v>
      </c>
      <c r="V95" s="70">
        <f t="shared" si="53"/>
        <v>107.23363153741212</v>
      </c>
      <c r="X95" s="68">
        <f t="shared" ref="X95:X158" si="83">MAX(0.001,(X94+AB94*(1-X94/$Y$12)-AG94))</f>
        <v>73.978537990151565</v>
      </c>
      <c r="Y95" s="76">
        <f t="shared" si="58"/>
        <v>144.76941824783498</v>
      </c>
      <c r="Z95" s="77">
        <f t="shared" si="59"/>
        <v>87.781527627462125</v>
      </c>
      <c r="AA95" s="77">
        <f t="shared" ref="AA95:AA158" si="84">SUM(Y95:Z95)</f>
        <v>232.55094587529709</v>
      </c>
      <c r="AB95" s="70">
        <f t="shared" ref="AB95:AB158" si="85">Y95/$AO$4+Z95/$AO$5</f>
        <v>20.020779593922452</v>
      </c>
      <c r="AC95" s="72">
        <f t="shared" ref="AC95:AC158" si="86">AN95</f>
        <v>1.4573160506642366</v>
      </c>
      <c r="AD95" s="80">
        <f t="shared" ref="AD95:AD158" si="87">BE95</f>
        <v>1.9163705454999149</v>
      </c>
      <c r="AE95" s="89">
        <f>Fishery!X101</f>
        <v>9.4603820798720051</v>
      </c>
      <c r="AF95" s="89">
        <f t="shared" si="50"/>
        <v>0.73978537990151572</v>
      </c>
      <c r="AG95" s="70">
        <f t="shared" si="51"/>
        <v>12.834068676036157</v>
      </c>
      <c r="AI95" s="56">
        <f t="shared" si="60"/>
        <v>83.782980667460592</v>
      </c>
      <c r="AK95" s="68">
        <f t="shared" si="41"/>
        <v>6.5663911464801803</v>
      </c>
      <c r="AL95" s="57">
        <f t="shared" si="61"/>
        <v>2.4093456327586034</v>
      </c>
      <c r="AM95" s="58">
        <f t="shared" si="62"/>
        <v>17.530998697310917</v>
      </c>
      <c r="AN95" s="58">
        <f t="shared" si="63"/>
        <v>1.4573160506642366</v>
      </c>
      <c r="AO95" s="20">
        <f t="shared" si="64"/>
        <v>0.12935247806571989</v>
      </c>
      <c r="AP95" s="20">
        <f t="shared" si="65"/>
        <v>6.3786938711643149E-2</v>
      </c>
      <c r="AQ95" s="58">
        <f t="shared" si="44"/>
        <v>21.590799797511121</v>
      </c>
      <c r="AR95" s="59">
        <f t="shared" si="66"/>
        <v>2.754572806071677</v>
      </c>
      <c r="AS95" s="64">
        <f t="shared" si="45"/>
        <v>0.12935247806571989</v>
      </c>
      <c r="AT95" s="58">
        <f t="shared" si="46"/>
        <v>0.17009850323104841</v>
      </c>
      <c r="AU95" s="89">
        <f>Fishery!Y101</f>
        <v>1.0951243924816412</v>
      </c>
      <c r="AV95" s="80">
        <f t="shared" si="48"/>
        <v>6.56639114648018E-2</v>
      </c>
      <c r="AW95" s="70">
        <f t="shared" si="49"/>
        <v>1.3945753737784095</v>
      </c>
      <c r="BC95" s="68">
        <f t="shared" si="42"/>
        <v>3.2380515308288342</v>
      </c>
      <c r="BD95" s="57">
        <f t="shared" si="67"/>
        <v>1.9211052126390837</v>
      </c>
      <c r="BE95" s="58">
        <f t="shared" si="68"/>
        <v>1.9163705454999149</v>
      </c>
      <c r="BF95" s="58">
        <f t="shared" si="69"/>
        <v>0.17009850323104841</v>
      </c>
      <c r="BG95" s="58">
        <f t="shared" si="70"/>
        <v>8.3879821730423659E-2</v>
      </c>
      <c r="BH95" s="58">
        <f t="shared" ref="BH95:BH158" si="88">SUM(BD95:BG95)</f>
        <v>4.0914540831004711</v>
      </c>
      <c r="BI95" s="70">
        <f t="shared" si="71"/>
        <v>0.78272536919523228</v>
      </c>
      <c r="BJ95" s="72">
        <f t="shared" ref="BJ95:BJ158" si="89">AP95</f>
        <v>6.3786938711643149E-2</v>
      </c>
      <c r="BK95" s="58">
        <f t="shared" si="56"/>
        <v>8.3879821730423659E-2</v>
      </c>
      <c r="BL95" s="80">
        <f>Fishery!Z101</f>
        <v>0.34702818181847012</v>
      </c>
      <c r="BM95" s="80">
        <f t="shared" ref="BM95:BM158" si="90">$BD$14*BC95</f>
        <v>1.6190257654144172E-2</v>
      </c>
      <c r="BN95" s="70">
        <f t="shared" ref="BN95:BN158" si="91">MAX(BM95,SUM(BJ95:BL95))</f>
        <v>0.4946949422605369</v>
      </c>
    </row>
    <row r="96" spans="1:66" x14ac:dyDescent="0.2">
      <c r="A96" s="4">
        <v>6</v>
      </c>
      <c r="B96">
        <v>7</v>
      </c>
      <c r="C96" s="9">
        <f t="shared" si="72"/>
        <v>4.166666666666667</v>
      </c>
      <c r="D96" s="9">
        <f t="shared" si="54"/>
        <v>1.3149999999999995</v>
      </c>
      <c r="E96" s="9">
        <f t="shared" si="55"/>
        <v>1.2678974055091761</v>
      </c>
      <c r="F96" s="9">
        <f t="shared" si="73"/>
        <v>4.166666666666667</v>
      </c>
      <c r="I96" s="68">
        <f t="shared" si="43"/>
        <v>43.744294742534457</v>
      </c>
      <c r="J96" s="85">
        <f t="shared" si="74"/>
        <v>90.100008916857405</v>
      </c>
      <c r="K96" s="89">
        <f t="shared" si="75"/>
        <v>53.352797133993185</v>
      </c>
      <c r="L96" s="80">
        <f t="shared" si="76"/>
        <v>1.0164659522710091</v>
      </c>
      <c r="M96" s="86">
        <f t="shared" si="77"/>
        <v>144.4692720031216</v>
      </c>
      <c r="O96" s="68">
        <f t="shared" si="78"/>
        <v>257.46217148761485</v>
      </c>
      <c r="P96" s="76">
        <f t="shared" si="79"/>
        <v>90.100008916857405</v>
      </c>
      <c r="Q96" s="83">
        <f t="shared" si="57"/>
        <v>30.033336305619134</v>
      </c>
      <c r="R96" s="85">
        <f t="shared" si="80"/>
        <v>78.503534494634664</v>
      </c>
      <c r="S96" s="80">
        <f t="shared" si="81"/>
        <v>17.947588332733361</v>
      </c>
      <c r="T96" s="80">
        <f t="shared" si="82"/>
        <v>1.7721628232763273</v>
      </c>
      <c r="U96" s="89">
        <f t="shared" si="52"/>
        <v>25.746217148761488</v>
      </c>
      <c r="V96" s="70">
        <f t="shared" si="53"/>
        <v>98.223285650644357</v>
      </c>
      <c r="X96" s="68">
        <f t="shared" si="83"/>
        <v>76.228222228766384</v>
      </c>
      <c r="Y96" s="76">
        <f t="shared" si="58"/>
        <v>53.352797133993185</v>
      </c>
      <c r="Z96" s="77">
        <f t="shared" si="59"/>
        <v>78.503534494634664</v>
      </c>
      <c r="AA96" s="77">
        <f t="shared" si="84"/>
        <v>131.85633162862786</v>
      </c>
      <c r="AB96" s="70">
        <f t="shared" si="85"/>
        <v>13.147491632703908</v>
      </c>
      <c r="AC96" s="72">
        <f t="shared" si="86"/>
        <v>1.7712799567059585</v>
      </c>
      <c r="AD96" s="80">
        <f t="shared" si="87"/>
        <v>2.0987754548596178</v>
      </c>
      <c r="AE96" s="89">
        <f>Fishery!X102</f>
        <v>9.7480719022796247</v>
      </c>
      <c r="AF96" s="89">
        <f t="shared" si="50"/>
        <v>0.76228222228766385</v>
      </c>
      <c r="AG96" s="70">
        <f t="shared" si="51"/>
        <v>13.6181273138452</v>
      </c>
      <c r="AI96" s="56">
        <f t="shared" si="60"/>
        <v>87.415333237777418</v>
      </c>
      <c r="AK96" s="68">
        <f t="shared" ref="AK96:AK159" si="92">MAX(0.001,AK95+AR95*(1-AK95/$AL$12)-AW95)</f>
        <v>7.7455125539122056</v>
      </c>
      <c r="AL96" s="57">
        <f t="shared" si="61"/>
        <v>1.0164659522710091</v>
      </c>
      <c r="AM96" s="58">
        <f t="shared" si="62"/>
        <v>17.947588332733361</v>
      </c>
      <c r="AN96" s="58">
        <f t="shared" si="63"/>
        <v>1.7712799567059585</v>
      </c>
      <c r="AO96" s="20">
        <f t="shared" si="64"/>
        <v>0.17997889416843474</v>
      </c>
      <c r="AP96" s="20">
        <f t="shared" si="65"/>
        <v>7.9970832118478372E-2</v>
      </c>
      <c r="AQ96" s="58">
        <f t="shared" si="44"/>
        <v>20.995283967997239</v>
      </c>
      <c r="AR96" s="59">
        <f t="shared" si="66"/>
        <v>2.8147850843568261</v>
      </c>
      <c r="AS96" s="64">
        <f t="shared" si="45"/>
        <v>0.17997889416843474</v>
      </c>
      <c r="AT96" s="58">
        <f t="shared" si="46"/>
        <v>0.21325555231594234</v>
      </c>
      <c r="AU96" s="89">
        <f>Fishery!Y102</f>
        <v>1.2917749705801254</v>
      </c>
      <c r="AV96" s="80">
        <f t="shared" si="48"/>
        <v>7.7455125539122052E-2</v>
      </c>
      <c r="AW96" s="70">
        <f t="shared" si="49"/>
        <v>1.6850094170645025</v>
      </c>
      <c r="BC96" s="68">
        <f t="shared" ref="BC96:BC159" si="93">MAX(0.001,BC95+BI95*(1-BC95/$BD$12)-BN95)</f>
        <v>3.4415984550988235</v>
      </c>
      <c r="BD96" s="57">
        <f t="shared" si="67"/>
        <v>1.7721628232763273</v>
      </c>
      <c r="BE96" s="58">
        <f t="shared" si="68"/>
        <v>2.0987754548596178</v>
      </c>
      <c r="BF96" s="58">
        <f t="shared" si="69"/>
        <v>0.21325555231594234</v>
      </c>
      <c r="BG96" s="58">
        <f t="shared" si="70"/>
        <v>9.4756799409108874E-2</v>
      </c>
      <c r="BH96" s="58">
        <f t="shared" si="88"/>
        <v>4.1789506298609966</v>
      </c>
      <c r="BI96" s="70">
        <f t="shared" si="71"/>
        <v>0.8232173045557083</v>
      </c>
      <c r="BJ96" s="72">
        <f t="shared" si="89"/>
        <v>7.9970832118478372E-2</v>
      </c>
      <c r="BK96" s="58">
        <f t="shared" si="56"/>
        <v>9.4756799409108874E-2</v>
      </c>
      <c r="BL96" s="80">
        <f>Fishery!Z102</f>
        <v>0.36884269538369296</v>
      </c>
      <c r="BM96" s="80">
        <f t="shared" si="90"/>
        <v>1.7207992275494119E-2</v>
      </c>
      <c r="BN96" s="70">
        <f t="shared" si="91"/>
        <v>0.54357032691128016</v>
      </c>
    </row>
    <row r="97" spans="1:66" x14ac:dyDescent="0.2">
      <c r="A97" s="4">
        <v>6</v>
      </c>
      <c r="B97">
        <v>8</v>
      </c>
      <c r="C97" s="9">
        <f t="shared" si="72"/>
        <v>4.166666666666667</v>
      </c>
      <c r="D97" s="9">
        <f t="shared" si="54"/>
        <v>1.6500000000000015</v>
      </c>
      <c r="E97" s="9">
        <f t="shared" si="55"/>
        <v>1.5908978852396525</v>
      </c>
      <c r="F97" s="9">
        <f t="shared" si="73"/>
        <v>4.166666666666667</v>
      </c>
      <c r="I97" s="68">
        <f t="shared" ref="I97:I160" si="94">MAX(0.001,(I96+I96*($B$8*F96)*(1-I96/$B$9)-M96))+M96*$B$11</f>
        <v>18.298778489756842</v>
      </c>
      <c r="J97" s="85">
        <f t="shared" si="74"/>
        <v>26.575648915522471</v>
      </c>
      <c r="K97" s="89">
        <f t="shared" si="75"/>
        <v>21.202249137645573</v>
      </c>
      <c r="L97" s="80">
        <f t="shared" si="76"/>
        <v>0.47525232620609364</v>
      </c>
      <c r="M97" s="86">
        <f t="shared" si="77"/>
        <v>48.253150379374141</v>
      </c>
      <c r="O97" s="68">
        <f t="shared" si="78"/>
        <v>181.53977416032711</v>
      </c>
      <c r="P97" s="76">
        <f t="shared" si="79"/>
        <v>26.575648915522471</v>
      </c>
      <c r="Q97" s="83">
        <f t="shared" si="57"/>
        <v>8.8585496385074904</v>
      </c>
      <c r="R97" s="85">
        <f t="shared" si="80"/>
        <v>52.586181125337987</v>
      </c>
      <c r="S97" s="80">
        <f t="shared" si="81"/>
        <v>14.144747424029418</v>
      </c>
      <c r="T97" s="80">
        <f t="shared" si="82"/>
        <v>1.3168190792281305</v>
      </c>
      <c r="U97" s="89">
        <f t="shared" si="52"/>
        <v>18.153977416032713</v>
      </c>
      <c r="V97" s="70">
        <f t="shared" si="53"/>
        <v>68.047747628595531</v>
      </c>
      <c r="X97" s="68">
        <f t="shared" si="83"/>
        <v>72.416886834529748</v>
      </c>
      <c r="Y97" s="76">
        <f t="shared" si="58"/>
        <v>21.202249137645573</v>
      </c>
      <c r="Z97" s="77">
        <f t="shared" si="59"/>
        <v>52.586181125337987</v>
      </c>
      <c r="AA97" s="77">
        <f t="shared" si="84"/>
        <v>73.788430262983553</v>
      </c>
      <c r="AB97" s="70">
        <f t="shared" si="85"/>
        <v>7.8984132117700963</v>
      </c>
      <c r="AC97" s="72">
        <f t="shared" si="86"/>
        <v>1.8807973408705398</v>
      </c>
      <c r="AD97" s="80">
        <f t="shared" si="87"/>
        <v>2.1011359892470929</v>
      </c>
      <c r="AE97" s="89">
        <f>Fishery!X103</f>
        <v>9.2606779898881921</v>
      </c>
      <c r="AF97" s="89">
        <f t="shared" si="50"/>
        <v>0.72416886834529748</v>
      </c>
      <c r="AG97" s="70">
        <f t="shared" si="51"/>
        <v>13.242611320005825</v>
      </c>
      <c r="AI97" s="56">
        <f t="shared" si="60"/>
        <v>84.700961509617372</v>
      </c>
      <c r="AK97" s="68">
        <f t="shared" si="92"/>
        <v>8.6572686891300226</v>
      </c>
      <c r="AL97" s="57">
        <f t="shared" si="61"/>
        <v>0.47525232620609364</v>
      </c>
      <c r="AM97" s="58">
        <f t="shared" si="62"/>
        <v>14.144747424029418</v>
      </c>
      <c r="AN97" s="58">
        <f t="shared" si="63"/>
        <v>1.8807973408705398</v>
      </c>
      <c r="AO97" s="20">
        <f t="shared" si="64"/>
        <v>0.22484490346737318</v>
      </c>
      <c r="AP97" s="20">
        <f t="shared" si="65"/>
        <v>9.4194701711340215E-2</v>
      </c>
      <c r="AQ97" s="58">
        <f t="shared" ref="AQ97:AQ160" si="95">SUM(AL97:AP97)</f>
        <v>16.819836696284767</v>
      </c>
      <c r="AR97" s="59">
        <f t="shared" si="66"/>
        <v>2.3477559349038715</v>
      </c>
      <c r="AS97" s="64">
        <f t="shared" ref="AS97:AS160" si="96">AO97</f>
        <v>0.22484490346737318</v>
      </c>
      <c r="AT97" s="58">
        <f t="shared" ref="AT97:AT160" si="97">BF97</f>
        <v>0.25118587123024055</v>
      </c>
      <c r="AU97" s="89">
        <f>Fishery!Y103</f>
        <v>1.4438351146376482</v>
      </c>
      <c r="AV97" s="80">
        <f t="shared" si="48"/>
        <v>8.6572686891300224E-2</v>
      </c>
      <c r="AW97" s="70">
        <f t="shared" si="49"/>
        <v>1.919865889335262</v>
      </c>
      <c r="BC97" s="68">
        <f t="shared" si="93"/>
        <v>3.6268059859576001</v>
      </c>
      <c r="BD97" s="57">
        <f t="shared" si="67"/>
        <v>1.3168190792281305</v>
      </c>
      <c r="BE97" s="58">
        <f t="shared" si="68"/>
        <v>2.1011359892470929</v>
      </c>
      <c r="BF97" s="58">
        <f t="shared" si="69"/>
        <v>0.25118587123024055</v>
      </c>
      <c r="BG97" s="58">
        <f t="shared" si="70"/>
        <v>0.10522977327822304</v>
      </c>
      <c r="BH97" s="58">
        <f t="shared" si="88"/>
        <v>3.774370712983687</v>
      </c>
      <c r="BI97" s="70">
        <f t="shared" si="71"/>
        <v>0.77899029334240544</v>
      </c>
      <c r="BJ97" s="72">
        <f t="shared" si="89"/>
        <v>9.4194701711340215E-2</v>
      </c>
      <c r="BK97" s="58">
        <f t="shared" si="56"/>
        <v>0.10522977327822304</v>
      </c>
      <c r="BL97" s="80">
        <f>Fishery!Z103</f>
        <v>0.38869174104621146</v>
      </c>
      <c r="BM97" s="80">
        <f t="shared" si="90"/>
        <v>1.8134029929787999E-2</v>
      </c>
      <c r="BN97" s="70">
        <f t="shared" si="91"/>
        <v>0.58811621603577469</v>
      </c>
    </row>
    <row r="98" spans="1:66" x14ac:dyDescent="0.2">
      <c r="A98" s="4">
        <v>6</v>
      </c>
      <c r="B98">
        <v>9</v>
      </c>
      <c r="C98" s="9">
        <f t="shared" si="72"/>
        <v>4.166666666666667</v>
      </c>
      <c r="D98" s="9">
        <f t="shared" si="54"/>
        <v>2.4750000000000023</v>
      </c>
      <c r="E98" s="9">
        <f t="shared" si="55"/>
        <v>2.3863468278594788</v>
      </c>
      <c r="F98" s="9">
        <f t="shared" si="73"/>
        <v>4.166666666666667</v>
      </c>
      <c r="I98" s="68">
        <f t="shared" si="94"/>
        <v>19.780776137169255</v>
      </c>
      <c r="J98" s="85">
        <f t="shared" si="74"/>
        <v>19.107026613572106</v>
      </c>
      <c r="K98" s="89">
        <f t="shared" si="75"/>
        <v>20.624574592243476</v>
      </c>
      <c r="L98" s="80">
        <f t="shared" si="76"/>
        <v>0.52707305370100033</v>
      </c>
      <c r="M98" s="86">
        <f t="shared" si="77"/>
        <v>40.258674259516582</v>
      </c>
      <c r="O98" s="68">
        <f t="shared" si="78"/>
        <v>120.74239706947638</v>
      </c>
      <c r="P98" s="76">
        <f t="shared" si="79"/>
        <v>19.107026613572106</v>
      </c>
      <c r="Q98" s="83">
        <f t="shared" si="57"/>
        <v>6.3690088711907018</v>
      </c>
      <c r="R98" s="85">
        <f t="shared" si="80"/>
        <v>31.473241463543332</v>
      </c>
      <c r="S98" s="80">
        <f t="shared" si="81"/>
        <v>9.6518048877269536</v>
      </c>
      <c r="T98" s="80">
        <f t="shared" si="82"/>
        <v>0.89916988057189606</v>
      </c>
      <c r="U98" s="89">
        <f t="shared" si="52"/>
        <v>12.074239706947639</v>
      </c>
      <c r="V98" s="70">
        <f t="shared" si="53"/>
        <v>42.024216231842182</v>
      </c>
      <c r="X98" s="68">
        <f t="shared" si="83"/>
        <v>65.166093740530329</v>
      </c>
      <c r="Y98" s="76">
        <f t="shared" si="58"/>
        <v>20.624574592243476</v>
      </c>
      <c r="Z98" s="77">
        <f t="shared" si="59"/>
        <v>31.473241463543332</v>
      </c>
      <c r="AA98" s="77">
        <f t="shared" si="84"/>
        <v>52.097816055786808</v>
      </c>
      <c r="AB98" s="70">
        <f t="shared" si="85"/>
        <v>5.2231910949581337</v>
      </c>
      <c r="AC98" s="72">
        <f t="shared" si="86"/>
        <v>1.7363975906408626</v>
      </c>
      <c r="AD98" s="80">
        <f t="shared" si="87"/>
        <v>1.941170298028563</v>
      </c>
      <c r="AE98" s="89">
        <f>Fishery!X104</f>
        <v>8.3334459180613134</v>
      </c>
      <c r="AF98" s="89">
        <f t="shared" si="50"/>
        <v>0.65166093740530329</v>
      </c>
      <c r="AG98" s="70">
        <f t="shared" si="51"/>
        <v>12.011013806730739</v>
      </c>
      <c r="AI98" s="56">
        <f t="shared" si="60"/>
        <v>77.771506110413654</v>
      </c>
      <c r="AK98" s="68">
        <f t="shared" si="92"/>
        <v>8.8819071952490063</v>
      </c>
      <c r="AL98" s="57">
        <f t="shared" si="61"/>
        <v>0.52707305370100033</v>
      </c>
      <c r="AM98" s="58">
        <f t="shared" si="62"/>
        <v>9.6518048877269536</v>
      </c>
      <c r="AN98" s="58">
        <f t="shared" si="63"/>
        <v>1.7363975906408626</v>
      </c>
      <c r="AO98" s="20">
        <f t="shared" si="64"/>
        <v>0.2366648262750482</v>
      </c>
      <c r="AP98" s="20">
        <f t="shared" si="65"/>
        <v>9.9215482206394631E-2</v>
      </c>
      <c r="AQ98" s="58">
        <f t="shared" si="95"/>
        <v>12.251155840550259</v>
      </c>
      <c r="AR98" s="59">
        <f t="shared" si="66"/>
        <v>1.7574871516027579</v>
      </c>
      <c r="AS98" s="64">
        <f t="shared" si="96"/>
        <v>0.2366648262750482</v>
      </c>
      <c r="AT98" s="58">
        <f t="shared" si="97"/>
        <v>0.26457461921705239</v>
      </c>
      <c r="AU98" s="89">
        <f>Fishery!Y104</f>
        <v>1.4812996978544744</v>
      </c>
      <c r="AV98" s="80">
        <f t="shared" si="48"/>
        <v>8.8819071952490058E-2</v>
      </c>
      <c r="AW98" s="70">
        <f t="shared" si="49"/>
        <v>1.9825391433465749</v>
      </c>
      <c r="BC98" s="68">
        <f t="shared" si="93"/>
        <v>3.7235051746343277</v>
      </c>
      <c r="BD98" s="57">
        <f t="shared" si="67"/>
        <v>0.89916988057189606</v>
      </c>
      <c r="BE98" s="58">
        <f t="shared" si="68"/>
        <v>1.941170298028563</v>
      </c>
      <c r="BF98" s="58">
        <f t="shared" si="69"/>
        <v>0.26457461921705239</v>
      </c>
      <c r="BG98" s="58">
        <f t="shared" si="70"/>
        <v>0.11091592628422893</v>
      </c>
      <c r="BH98" s="58">
        <f t="shared" si="88"/>
        <v>3.2158307241017403</v>
      </c>
      <c r="BI98" s="70">
        <f t="shared" si="71"/>
        <v>0.69156144595394808</v>
      </c>
      <c r="BJ98" s="72">
        <f t="shared" si="89"/>
        <v>9.9215482206394631E-2</v>
      </c>
      <c r="BK98" s="58">
        <f t="shared" si="56"/>
        <v>0.11091592628422893</v>
      </c>
      <c r="BL98" s="80">
        <f>Fishery!Z104</f>
        <v>0.39905517822758835</v>
      </c>
      <c r="BM98" s="80">
        <f t="shared" si="90"/>
        <v>1.8617525873171639E-2</v>
      </c>
      <c r="BN98" s="70">
        <f t="shared" si="91"/>
        <v>0.60918658671821191</v>
      </c>
    </row>
    <row r="99" spans="1:66" x14ac:dyDescent="0.2">
      <c r="A99" s="4">
        <v>6</v>
      </c>
      <c r="B99">
        <v>10</v>
      </c>
      <c r="C99" s="9">
        <f t="shared" si="72"/>
        <v>4.166666666666667</v>
      </c>
      <c r="D99" s="9">
        <f t="shared" si="54"/>
        <v>3.7900000000000045</v>
      </c>
      <c r="E99" s="9">
        <f t="shared" si="55"/>
        <v>3.6542442333686576</v>
      </c>
      <c r="F99" s="9">
        <f t="shared" si="73"/>
        <v>4.166666666666667</v>
      </c>
      <c r="I99" s="68">
        <f t="shared" si="94"/>
        <v>32.021711885055453</v>
      </c>
      <c r="J99" s="85">
        <f t="shared" si="74"/>
        <v>21.600099812666642</v>
      </c>
      <c r="K99" s="89">
        <f t="shared" si="75"/>
        <v>29.328654061362641</v>
      </c>
      <c r="L99" s="80">
        <f t="shared" si="76"/>
        <v>0.81662635763546898</v>
      </c>
      <c r="M99" s="86">
        <f t="shared" si="77"/>
        <v>51.745380231664754</v>
      </c>
      <c r="O99" s="68">
        <f t="shared" si="78"/>
        <v>84.318180310760567</v>
      </c>
      <c r="P99" s="76">
        <f t="shared" si="79"/>
        <v>21.600099812666642</v>
      </c>
      <c r="Q99" s="83">
        <f t="shared" si="57"/>
        <v>7.2000332708888806</v>
      </c>
      <c r="R99" s="85">
        <f t="shared" si="80"/>
        <v>19.306734367409142</v>
      </c>
      <c r="S99" s="80">
        <f t="shared" si="81"/>
        <v>6.4509151212895448</v>
      </c>
      <c r="T99" s="80">
        <f t="shared" si="82"/>
        <v>0.62733495354213298</v>
      </c>
      <c r="U99" s="89">
        <f t="shared" si="52"/>
        <v>8.4318180310760571</v>
      </c>
      <c r="V99" s="70">
        <f t="shared" si="53"/>
        <v>26.384984442240818</v>
      </c>
      <c r="X99" s="68">
        <f t="shared" si="83"/>
        <v>57.243687827028573</v>
      </c>
      <c r="Y99" s="76">
        <f t="shared" si="58"/>
        <v>29.328654061362641</v>
      </c>
      <c r="Z99" s="77">
        <f t="shared" si="59"/>
        <v>19.306734367409142</v>
      </c>
      <c r="AA99" s="77">
        <f t="shared" si="84"/>
        <v>48.635388428771783</v>
      </c>
      <c r="AB99" s="70">
        <f t="shared" si="85"/>
        <v>4.2463826747613078</v>
      </c>
      <c r="AC99" s="72">
        <f t="shared" si="86"/>
        <v>1.459844010076953</v>
      </c>
      <c r="AD99" s="80">
        <f t="shared" si="87"/>
        <v>1.7035930382366862</v>
      </c>
      <c r="AE99" s="89">
        <f>Fishery!X105</f>
        <v>7.3203279385799984</v>
      </c>
      <c r="AF99" s="89">
        <f t="shared" si="50"/>
        <v>0.57243687827028578</v>
      </c>
      <c r="AG99" s="70">
        <f t="shared" si="51"/>
        <v>10.483764986893638</v>
      </c>
      <c r="AI99" s="56">
        <f t="shared" si="60"/>
        <v>69.464490265877146</v>
      </c>
      <c r="AK99" s="68">
        <f t="shared" si="92"/>
        <v>8.5007568257314077</v>
      </c>
      <c r="AL99" s="57">
        <f t="shared" si="61"/>
        <v>0.81662635763546898</v>
      </c>
      <c r="AM99" s="58">
        <f t="shared" si="62"/>
        <v>6.4509151212895448</v>
      </c>
      <c r="AN99" s="58">
        <f t="shared" si="63"/>
        <v>1.459844010076953</v>
      </c>
      <c r="AO99" s="20">
        <f t="shared" si="64"/>
        <v>0.21678859983065735</v>
      </c>
      <c r="AP99" s="20">
        <f t="shared" si="65"/>
        <v>9.4869609413213624E-2</v>
      </c>
      <c r="AQ99" s="58">
        <f t="shared" si="95"/>
        <v>9.0390436982458393</v>
      </c>
      <c r="AR99" s="59">
        <f t="shared" si="66"/>
        <v>1.3002790923436158</v>
      </c>
      <c r="AS99" s="64">
        <f t="shared" si="96"/>
        <v>0.21678859983065735</v>
      </c>
      <c r="AT99" s="58">
        <f t="shared" si="97"/>
        <v>0.25298562510190298</v>
      </c>
      <c r="AU99" s="89">
        <f>Fishery!Y105</f>
        <v>1.4177325027924106</v>
      </c>
      <c r="AV99" s="80">
        <f t="shared" ref="AV99:AV162" si="98">$AL$14*AK99</f>
        <v>8.5007568257314078E-2</v>
      </c>
      <c r="AW99" s="70">
        <f t="shared" ref="AW99:AW162" si="99">MAX(AV99,SUM(AS99:AU99))</f>
        <v>1.8875067277249709</v>
      </c>
      <c r="BC99" s="68">
        <f t="shared" si="93"/>
        <v>3.7200456131171595</v>
      </c>
      <c r="BD99" s="57">
        <f t="shared" si="67"/>
        <v>0.62733495354213298</v>
      </c>
      <c r="BE99" s="58">
        <f t="shared" si="68"/>
        <v>1.7035930382366862</v>
      </c>
      <c r="BF99" s="58">
        <f t="shared" si="69"/>
        <v>0.25298562510190298</v>
      </c>
      <c r="BG99" s="58">
        <f t="shared" si="70"/>
        <v>0.11070991490937779</v>
      </c>
      <c r="BH99" s="58">
        <f t="shared" si="88"/>
        <v>2.6946235317900999</v>
      </c>
      <c r="BI99" s="70">
        <f t="shared" si="71"/>
        <v>0.59523901375475829</v>
      </c>
      <c r="BJ99" s="72">
        <f t="shared" si="89"/>
        <v>9.4869609413213624E-2</v>
      </c>
      <c r="BK99" s="58">
        <f t="shared" si="56"/>
        <v>0.11070991490937779</v>
      </c>
      <c r="BL99" s="80">
        <f>Fishery!Z105</f>
        <v>0.39868441039645236</v>
      </c>
      <c r="BM99" s="80">
        <f t="shared" si="90"/>
        <v>1.8600228065585797E-2</v>
      </c>
      <c r="BN99" s="70">
        <f t="shared" si="91"/>
        <v>0.60426393471904372</v>
      </c>
    </row>
    <row r="100" spans="1:66" x14ac:dyDescent="0.2">
      <c r="A100" s="4">
        <v>6</v>
      </c>
      <c r="B100">
        <v>11</v>
      </c>
      <c r="C100" s="9">
        <f t="shared" si="72"/>
        <v>4.166666666666667</v>
      </c>
      <c r="D100" s="9">
        <f t="shared" si="54"/>
        <v>5.5949999999999998</v>
      </c>
      <c r="E100" s="9">
        <f t="shared" si="55"/>
        <v>5.3945901017671805</v>
      </c>
      <c r="F100" s="9">
        <f t="shared" si="73"/>
        <v>4.166666666666667</v>
      </c>
      <c r="I100" s="68">
        <f t="shared" si="94"/>
        <v>62.941674309072056</v>
      </c>
      <c r="J100" s="85">
        <f t="shared" si="74"/>
        <v>32.491064008200851</v>
      </c>
      <c r="K100" s="89">
        <f t="shared" si="75"/>
        <v>50.550768346104327</v>
      </c>
      <c r="L100" s="80">
        <f t="shared" si="76"/>
        <v>1.4734008281039268</v>
      </c>
      <c r="M100" s="86">
        <f t="shared" si="77"/>
        <v>84.515233182409105</v>
      </c>
      <c r="O100" s="68">
        <f t="shared" si="78"/>
        <v>64.526135435830341</v>
      </c>
      <c r="P100" s="76">
        <f t="shared" si="79"/>
        <v>32.491064008200851</v>
      </c>
      <c r="Q100" s="83">
        <f t="shared" si="57"/>
        <v>10.830354669400284</v>
      </c>
      <c r="R100" s="85">
        <f t="shared" si="80"/>
        <v>12.955826805102442</v>
      </c>
      <c r="S100" s="80">
        <f t="shared" si="81"/>
        <v>4.5314743734960654</v>
      </c>
      <c r="T100" s="80">
        <f t="shared" si="82"/>
        <v>0.46939022942058356</v>
      </c>
      <c r="U100" s="89">
        <f t="shared" si="52"/>
        <v>6.4526135435830341</v>
      </c>
      <c r="V100" s="70">
        <f t="shared" si="53"/>
        <v>17.95669140801909</v>
      </c>
      <c r="X100" s="68">
        <f t="shared" si="83"/>
        <v>50.196043500802446</v>
      </c>
      <c r="Y100" s="76">
        <f t="shared" si="58"/>
        <v>50.550768346104327</v>
      </c>
      <c r="Z100" s="77">
        <f t="shared" si="59"/>
        <v>12.955826805102442</v>
      </c>
      <c r="AA100" s="77">
        <f t="shared" si="84"/>
        <v>63.506595151206767</v>
      </c>
      <c r="AB100" s="70">
        <f t="shared" si="85"/>
        <v>4.7789013722693259</v>
      </c>
      <c r="AC100" s="72">
        <f t="shared" si="86"/>
        <v>1.1750385237363006</v>
      </c>
      <c r="AD100" s="80">
        <f t="shared" si="87"/>
        <v>1.4605884710562664</v>
      </c>
      <c r="AE100" s="89">
        <f>Fishery!X106</f>
        <v>6.4190745494143844</v>
      </c>
      <c r="AF100" s="89">
        <f t="shared" si="50"/>
        <v>0.50196043500802445</v>
      </c>
      <c r="AG100" s="70">
        <f t="shared" si="51"/>
        <v>9.0547015442069512</v>
      </c>
      <c r="AI100" s="56">
        <f t="shared" si="60"/>
        <v>61.636249276880264</v>
      </c>
      <c r="AK100" s="68">
        <f t="shared" si="92"/>
        <v>7.8029956266540941</v>
      </c>
      <c r="AL100" s="57">
        <f t="shared" si="61"/>
        <v>1.4734008281039268</v>
      </c>
      <c r="AM100" s="58">
        <f t="shared" si="62"/>
        <v>4.5314743734960654</v>
      </c>
      <c r="AN100" s="58">
        <f t="shared" si="63"/>
        <v>1.1750385237363006</v>
      </c>
      <c r="AO100" s="20">
        <f t="shared" si="64"/>
        <v>0.18266022224874875</v>
      </c>
      <c r="AP100" s="20">
        <f t="shared" si="65"/>
        <v>8.5143404667525568E-2</v>
      </c>
      <c r="AQ100" s="58">
        <f t="shared" si="95"/>
        <v>7.4477173522525666</v>
      </c>
      <c r="AR100" s="59">
        <f t="shared" si="66"/>
        <v>1.0192323861066472</v>
      </c>
      <c r="AS100" s="64">
        <f t="shared" si="96"/>
        <v>0.18266022224874875</v>
      </c>
      <c r="AT100" s="58">
        <f t="shared" si="97"/>
        <v>0.22704907911340147</v>
      </c>
      <c r="AU100" s="89">
        <f>Fishery!Y106</f>
        <v>1.3013618370506344</v>
      </c>
      <c r="AV100" s="80">
        <f t="shared" si="98"/>
        <v>7.802995626654094E-2</v>
      </c>
      <c r="AW100" s="70">
        <f t="shared" si="99"/>
        <v>1.7110711384127846</v>
      </c>
      <c r="BC100" s="68">
        <f t="shared" si="93"/>
        <v>3.6372101494237219</v>
      </c>
      <c r="BD100" s="57">
        <f t="shared" si="67"/>
        <v>0.46939022942058356</v>
      </c>
      <c r="BE100" s="58">
        <f t="shared" si="68"/>
        <v>1.4605884710562664</v>
      </c>
      <c r="BF100" s="58">
        <f t="shared" si="69"/>
        <v>0.22704907911340147</v>
      </c>
      <c r="BG100" s="58">
        <f t="shared" si="70"/>
        <v>0.10583438136856746</v>
      </c>
      <c r="BH100" s="58">
        <f t="shared" si="88"/>
        <v>2.2628621609588193</v>
      </c>
      <c r="BI100" s="70">
        <f t="shared" si="71"/>
        <v>0.50704176156213177</v>
      </c>
      <c r="BJ100" s="72">
        <f t="shared" si="89"/>
        <v>8.5143404667525568E-2</v>
      </c>
      <c r="BK100" s="58">
        <f t="shared" si="56"/>
        <v>0.10583438136856746</v>
      </c>
      <c r="BL100" s="80">
        <f>Fishery!Z106</f>
        <v>0.38980677516367845</v>
      </c>
      <c r="BM100" s="80">
        <f t="shared" si="90"/>
        <v>1.8186050747118609E-2</v>
      </c>
      <c r="BN100" s="70">
        <f t="shared" si="91"/>
        <v>0.58078456119977151</v>
      </c>
    </row>
    <row r="101" spans="1:66" x14ac:dyDescent="0.2">
      <c r="A101" s="5">
        <v>6</v>
      </c>
      <c r="B101" s="2">
        <v>12</v>
      </c>
      <c r="C101" s="9">
        <f t="shared" si="72"/>
        <v>4.166666666666667</v>
      </c>
      <c r="D101" s="9">
        <f t="shared" si="54"/>
        <v>7.8900000000000023</v>
      </c>
      <c r="E101" s="9">
        <f t="shared" si="55"/>
        <v>7.6073844330550608</v>
      </c>
      <c r="F101" s="9">
        <f t="shared" si="73"/>
        <v>4.166666666666667</v>
      </c>
      <c r="I101" s="68">
        <f t="shared" si="94"/>
        <v>134.32801430551072</v>
      </c>
      <c r="J101" s="85">
        <f t="shared" si="74"/>
        <v>60.932216526340049</v>
      </c>
      <c r="K101" s="89">
        <f t="shared" si="75"/>
        <v>96.975448854014587</v>
      </c>
      <c r="L101" s="80">
        <f t="shared" si="76"/>
        <v>2.8336331607349083</v>
      </c>
      <c r="M101" s="86">
        <f t="shared" si="77"/>
        <v>160.74129854108955</v>
      </c>
      <c r="O101" s="68">
        <f t="shared" si="78"/>
        <v>56.700957764995728</v>
      </c>
      <c r="P101" s="76">
        <f t="shared" si="79"/>
        <v>60.932216526340049</v>
      </c>
      <c r="Q101" s="83">
        <f t="shared" si="57"/>
        <v>20.310738842113349</v>
      </c>
      <c r="R101" s="85">
        <f t="shared" si="80"/>
        <v>10.233533299329446</v>
      </c>
      <c r="S101" s="80">
        <f t="shared" si="81"/>
        <v>3.5882994697494754</v>
      </c>
      <c r="T101" s="80">
        <f t="shared" si="82"/>
        <v>0.39713276371094847</v>
      </c>
      <c r="U101" s="89">
        <f t="shared" si="52"/>
        <v>5.670095776499573</v>
      </c>
      <c r="V101" s="70">
        <f t="shared" si="53"/>
        <v>14.21896553278987</v>
      </c>
      <c r="X101" s="68">
        <f t="shared" si="83"/>
        <v>45.120636858303236</v>
      </c>
      <c r="Y101" s="76">
        <f t="shared" si="58"/>
        <v>96.975448854014587</v>
      </c>
      <c r="Z101" s="77">
        <f t="shared" si="59"/>
        <v>10.233533299329446</v>
      </c>
      <c r="AA101" s="77">
        <f t="shared" si="84"/>
        <v>107.20898215334404</v>
      </c>
      <c r="AB101" s="70">
        <f t="shared" si="85"/>
        <v>7.3401572157920922</v>
      </c>
      <c r="AC101" s="72">
        <f t="shared" si="86"/>
        <v>0.95181435902399569</v>
      </c>
      <c r="AD101" s="80">
        <f t="shared" si="87"/>
        <v>1.264097392513412</v>
      </c>
      <c r="AE101" s="89">
        <f>Fishery!X107</f>
        <v>5.7700310923085549</v>
      </c>
      <c r="AF101" s="89">
        <f t="shared" ref="AF101:AF164" si="100">$Y$14*X101</f>
        <v>0.45120636858303237</v>
      </c>
      <c r="AG101" s="70">
        <f t="shared" ref="AG101:AG164" si="101">MAX(AF101,SUM(AC101:AE101))</f>
        <v>7.9859428438459625</v>
      </c>
      <c r="AI101" s="56">
        <f t="shared" si="60"/>
        <v>55.65425650921275</v>
      </c>
      <c r="AK101" s="68">
        <f t="shared" si="92"/>
        <v>7.0316262158346126</v>
      </c>
      <c r="AL101" s="57">
        <f t="shared" si="61"/>
        <v>2.8336331607349083</v>
      </c>
      <c r="AM101" s="58">
        <f t="shared" si="62"/>
        <v>3.5882994697494754</v>
      </c>
      <c r="AN101" s="58">
        <f t="shared" si="63"/>
        <v>0.95181435902399569</v>
      </c>
      <c r="AO101" s="20">
        <f t="shared" si="64"/>
        <v>0.14833130171763778</v>
      </c>
      <c r="AP101" s="20">
        <f t="shared" si="65"/>
        <v>7.3874126537260137E-2</v>
      </c>
      <c r="AQ101" s="58">
        <f t="shared" si="95"/>
        <v>7.5959524177632778</v>
      </c>
      <c r="AR101" s="59">
        <f t="shared" si="66"/>
        <v>0.91914445308433956</v>
      </c>
      <c r="AS101" s="64">
        <f t="shared" si="96"/>
        <v>0.14833130171763778</v>
      </c>
      <c r="AT101" s="58">
        <f t="shared" si="97"/>
        <v>0.19699767076602701</v>
      </c>
      <c r="AU101" s="89">
        <f>Fishery!Y107</f>
        <v>1.172714999151643</v>
      </c>
      <c r="AV101" s="80">
        <f t="shared" si="98"/>
        <v>7.0316262158346132E-2</v>
      </c>
      <c r="AW101" s="70">
        <f t="shared" si="99"/>
        <v>1.5180439716353078</v>
      </c>
      <c r="BC101" s="68">
        <f t="shared" si="93"/>
        <v>3.5019934350749002</v>
      </c>
      <c r="BD101" s="57">
        <f t="shared" si="67"/>
        <v>0.39713276371094847</v>
      </c>
      <c r="BE101" s="58">
        <f t="shared" si="68"/>
        <v>1.264097392513412</v>
      </c>
      <c r="BF101" s="58">
        <f t="shared" si="69"/>
        <v>0.19699767076602701</v>
      </c>
      <c r="BG101" s="58">
        <f t="shared" si="70"/>
        <v>9.8111664154461597E-2</v>
      </c>
      <c r="BH101" s="58">
        <f t="shared" si="88"/>
        <v>1.9563394911448491</v>
      </c>
      <c r="BI101" s="70">
        <f t="shared" si="71"/>
        <v>0.43944327732234373</v>
      </c>
      <c r="BJ101" s="72">
        <f t="shared" si="89"/>
        <v>7.3874126537260137E-2</v>
      </c>
      <c r="BK101" s="58">
        <f t="shared" si="56"/>
        <v>9.8111664154461597E-2</v>
      </c>
      <c r="BL101" s="80">
        <f>Fishery!Z107</f>
        <v>0.37531534101410269</v>
      </c>
      <c r="BM101" s="80">
        <f t="shared" si="90"/>
        <v>1.7509967175374501E-2</v>
      </c>
      <c r="BN101" s="70">
        <f t="shared" si="91"/>
        <v>0.5473011317058244</v>
      </c>
    </row>
    <row r="102" spans="1:66" x14ac:dyDescent="0.2">
      <c r="A102" s="3">
        <v>7</v>
      </c>
      <c r="B102">
        <v>1</v>
      </c>
      <c r="C102" s="9">
        <f t="shared" si="72"/>
        <v>4.166666666666667</v>
      </c>
      <c r="D102" s="9">
        <f t="shared" si="54"/>
        <v>8.6</v>
      </c>
      <c r="E102" s="9">
        <f t="shared" si="55"/>
        <v>10.307876163319426</v>
      </c>
      <c r="F102" s="9">
        <f t="shared" si="73"/>
        <v>4.166666666666667</v>
      </c>
      <c r="I102" s="68">
        <f t="shared" si="94"/>
        <v>280.37084281415309</v>
      </c>
      <c r="J102" s="85">
        <f t="shared" si="74"/>
        <v>138.25892096344791</v>
      </c>
      <c r="K102" s="89">
        <f t="shared" si="75"/>
        <v>194.55886493616279</v>
      </c>
      <c r="L102" s="80">
        <f t="shared" si="76"/>
        <v>5.3562852395731575</v>
      </c>
      <c r="M102" s="86">
        <f t="shared" si="77"/>
        <v>338.17407113918387</v>
      </c>
      <c r="O102" s="68">
        <f t="shared" si="78"/>
        <v>61.64109272905668</v>
      </c>
      <c r="P102" s="76">
        <f t="shared" si="79"/>
        <v>138.25892096344791</v>
      </c>
      <c r="Q102" s="83">
        <f t="shared" si="57"/>
        <v>46.086306987815966</v>
      </c>
      <c r="R102" s="85">
        <f t="shared" si="80"/>
        <v>10.693712757731015</v>
      </c>
      <c r="S102" s="80">
        <f t="shared" si="81"/>
        <v>3.5328275061183336</v>
      </c>
      <c r="T102" s="80">
        <f t="shared" si="82"/>
        <v>0.41211237406067908</v>
      </c>
      <c r="U102" s="89">
        <f t="shared" si="52"/>
        <v>6.1641092729056686</v>
      </c>
      <c r="V102" s="70">
        <f t="shared" si="53"/>
        <v>14.638652637910029</v>
      </c>
      <c r="X102" s="68">
        <f t="shared" si="83"/>
        <v>43.370876002860669</v>
      </c>
      <c r="Y102" s="76">
        <f t="shared" si="58"/>
        <v>194.55886493616279</v>
      </c>
      <c r="Z102" s="77">
        <f t="shared" si="59"/>
        <v>10.693712757731015</v>
      </c>
      <c r="AA102" s="77">
        <f t="shared" si="84"/>
        <v>205.25257769389381</v>
      </c>
      <c r="AB102" s="70">
        <f t="shared" si="85"/>
        <v>13.496643153226552</v>
      </c>
      <c r="AC102" s="72">
        <f t="shared" si="86"/>
        <v>0.8285696923038014</v>
      </c>
      <c r="AD102" s="80">
        <f t="shared" si="87"/>
        <v>1.1598544985692549</v>
      </c>
      <c r="AE102" s="89">
        <f>Fishery!X108</f>
        <v>5.5462715170234365</v>
      </c>
      <c r="AF102" s="89">
        <f t="shared" si="100"/>
        <v>0.4337087600286067</v>
      </c>
      <c r="AG102" s="70">
        <f t="shared" si="101"/>
        <v>7.5346957078964927</v>
      </c>
      <c r="AI102" s="56">
        <f t="shared" si="60"/>
        <v>53.081809896102243</v>
      </c>
      <c r="AK102" s="68">
        <f t="shared" si="92"/>
        <v>6.3680958949591764</v>
      </c>
      <c r="AL102" s="57">
        <f t="shared" si="61"/>
        <v>5.3562852395731575</v>
      </c>
      <c r="AM102" s="58">
        <f t="shared" si="62"/>
        <v>3.5328275061183336</v>
      </c>
      <c r="AN102" s="58">
        <f t="shared" si="63"/>
        <v>0.8285696923038014</v>
      </c>
      <c r="AO102" s="20">
        <f t="shared" si="64"/>
        <v>0.12165793598218773</v>
      </c>
      <c r="AP102" s="20">
        <f t="shared" si="65"/>
        <v>6.3862538803127061E-2</v>
      </c>
      <c r="AQ102" s="58">
        <f t="shared" si="95"/>
        <v>9.9032029127806087</v>
      </c>
      <c r="AR102" s="59">
        <f t="shared" si="66"/>
        <v>1.0298938075103932</v>
      </c>
      <c r="AS102" s="64">
        <f t="shared" si="96"/>
        <v>0.12165793598218773</v>
      </c>
      <c r="AT102" s="58">
        <f t="shared" si="97"/>
        <v>0.17030010347500554</v>
      </c>
      <c r="AU102" s="89">
        <f>Fishery!Y108</f>
        <v>1.0620532637581661</v>
      </c>
      <c r="AV102" s="80">
        <f t="shared" si="98"/>
        <v>6.3680958949591762E-2</v>
      </c>
      <c r="AW102" s="70">
        <f t="shared" si="99"/>
        <v>1.3540113032153593</v>
      </c>
      <c r="BC102" s="68">
        <f t="shared" si="93"/>
        <v>3.3428379982823979</v>
      </c>
      <c r="BD102" s="57">
        <f t="shared" si="67"/>
        <v>0.41211237406067908</v>
      </c>
      <c r="BE102" s="58">
        <f t="shared" si="68"/>
        <v>1.1598544985692549</v>
      </c>
      <c r="BF102" s="58">
        <f t="shared" si="69"/>
        <v>0.17030010347500554</v>
      </c>
      <c r="BG102" s="58">
        <f t="shared" si="70"/>
        <v>8.9396527062085368E-2</v>
      </c>
      <c r="BH102" s="58">
        <f t="shared" si="88"/>
        <v>1.831663503167025</v>
      </c>
      <c r="BI102" s="70">
        <f t="shared" si="71"/>
        <v>0.40640182903417132</v>
      </c>
      <c r="BJ102" s="72">
        <f t="shared" si="89"/>
        <v>6.3862538803127061E-2</v>
      </c>
      <c r="BK102" s="58">
        <f t="shared" si="56"/>
        <v>8.9396527062085368E-2</v>
      </c>
      <c r="BL102" s="80">
        <f>Fishery!Z108</f>
        <v>0.35825834814948043</v>
      </c>
      <c r="BM102" s="80">
        <f t="shared" si="90"/>
        <v>1.6714189991411992E-2</v>
      </c>
      <c r="BN102" s="70">
        <f t="shared" si="91"/>
        <v>0.51151741401469286</v>
      </c>
    </row>
    <row r="103" spans="1:66" x14ac:dyDescent="0.2">
      <c r="A103" s="3">
        <v>7</v>
      </c>
      <c r="B103">
        <v>2</v>
      </c>
      <c r="C103" s="9">
        <f t="shared" si="72"/>
        <v>4.166666666666667</v>
      </c>
      <c r="D103" s="9">
        <f t="shared" si="54"/>
        <v>6.990000000000002</v>
      </c>
      <c r="E103" s="9">
        <f t="shared" si="55"/>
        <v>8.3781458583259081</v>
      </c>
      <c r="F103" s="9">
        <f t="shared" si="73"/>
        <v>4.166666666666667</v>
      </c>
      <c r="I103" s="68">
        <f t="shared" si="94"/>
        <v>480.42176207347387</v>
      </c>
      <c r="J103" s="85">
        <f t="shared" si="74"/>
        <v>346.85658239999054</v>
      </c>
      <c r="K103" s="89">
        <f t="shared" si="75"/>
        <v>364.21057674396036</v>
      </c>
      <c r="L103" s="80">
        <f t="shared" si="76"/>
        <v>8.6164514137874768</v>
      </c>
      <c r="M103" s="86">
        <f t="shared" si="77"/>
        <v>719.68361055773835</v>
      </c>
      <c r="O103" s="68">
        <f t="shared" si="78"/>
        <v>90.247936756386878</v>
      </c>
      <c r="P103" s="76">
        <f t="shared" si="79"/>
        <v>346.85658239999054</v>
      </c>
      <c r="Q103" s="83">
        <f t="shared" si="57"/>
        <v>115.61886079999685</v>
      </c>
      <c r="R103" s="85">
        <f t="shared" si="80"/>
        <v>17.104373537396722</v>
      </c>
      <c r="S103" s="80">
        <f t="shared" si="81"/>
        <v>4.8558393289668258</v>
      </c>
      <c r="T103" s="80">
        <f t="shared" si="82"/>
        <v>0.5762218669288387</v>
      </c>
      <c r="U103" s="89">
        <f t="shared" ref="U103:U166" si="102">$B$18*O103</f>
        <v>9.0247936756386888</v>
      </c>
      <c r="V103" s="70">
        <f t="shared" ref="V103:V166" si="103">MAX(U103,SUM(R103:T103))</f>
        <v>22.536434733292388</v>
      </c>
      <c r="X103" s="68">
        <f t="shared" si="83"/>
        <v>47.381619326012569</v>
      </c>
      <c r="Y103" s="76">
        <f t="shared" si="58"/>
        <v>364.21057674396036</v>
      </c>
      <c r="Z103" s="77">
        <f t="shared" si="59"/>
        <v>17.104373537396722</v>
      </c>
      <c r="AA103" s="77">
        <f t="shared" si="84"/>
        <v>381.31495028135708</v>
      </c>
      <c r="AB103" s="70">
        <f t="shared" si="85"/>
        <v>24.901207738672113</v>
      </c>
      <c r="AC103" s="72">
        <f t="shared" si="86"/>
        <v>0.84979793393856096</v>
      </c>
      <c r="AD103" s="80">
        <f t="shared" si="87"/>
        <v>1.2101030174172622</v>
      </c>
      <c r="AE103" s="89">
        <f>Fishery!X109</f>
        <v>6.0591657332671218</v>
      </c>
      <c r="AF103" s="89">
        <f t="shared" si="100"/>
        <v>0.4738161932601257</v>
      </c>
      <c r="AG103" s="70">
        <f t="shared" si="101"/>
        <v>8.1190666846229451</v>
      </c>
      <c r="AI103" s="56">
        <f t="shared" si="60"/>
        <v>56.552450997401252</v>
      </c>
      <c r="AK103" s="68">
        <f t="shared" si="92"/>
        <v>5.9783937739757018</v>
      </c>
      <c r="AL103" s="57">
        <f t="shared" si="61"/>
        <v>8.6164514137874768</v>
      </c>
      <c r="AM103" s="58">
        <f t="shared" si="62"/>
        <v>4.8558393289668258</v>
      </c>
      <c r="AN103" s="58">
        <f t="shared" si="63"/>
        <v>0.84979793393856096</v>
      </c>
      <c r="AO103" s="20">
        <f t="shared" si="64"/>
        <v>0.1072235763501343</v>
      </c>
      <c r="AP103" s="20">
        <f t="shared" si="65"/>
        <v>5.7256952549093514E-2</v>
      </c>
      <c r="AQ103" s="58">
        <f t="shared" si="95"/>
        <v>14.486569205592092</v>
      </c>
      <c r="AR103" s="59">
        <f t="shared" si="66"/>
        <v>1.3990777451920176</v>
      </c>
      <c r="AS103" s="64">
        <f t="shared" si="96"/>
        <v>0.1072235763501343</v>
      </c>
      <c r="AT103" s="58">
        <f t="shared" si="97"/>
        <v>0.15268520679758271</v>
      </c>
      <c r="AU103" s="89">
        <f>Fishery!Y109</f>
        <v>0.9970598314495227</v>
      </c>
      <c r="AV103" s="80">
        <f t="shared" si="98"/>
        <v>5.9783937739757022E-2</v>
      </c>
      <c r="AW103" s="70">
        <f t="shared" si="99"/>
        <v>1.2569686145972399</v>
      </c>
      <c r="BC103" s="68">
        <f t="shared" si="93"/>
        <v>3.1924378974129799</v>
      </c>
      <c r="BD103" s="57">
        <f t="shared" si="67"/>
        <v>0.5762218669288387</v>
      </c>
      <c r="BE103" s="58">
        <f t="shared" si="68"/>
        <v>1.2101030174172622</v>
      </c>
      <c r="BF103" s="58">
        <f t="shared" si="69"/>
        <v>0.15268520679758271</v>
      </c>
      <c r="BG103" s="58">
        <f t="shared" si="70"/>
        <v>8.1533277830708864E-2</v>
      </c>
      <c r="BH103" s="58">
        <f t="shared" si="88"/>
        <v>2.0205433689743924</v>
      </c>
      <c r="BI103" s="70">
        <f t="shared" si="71"/>
        <v>0.43310810887749335</v>
      </c>
      <c r="BJ103" s="72">
        <f t="shared" si="89"/>
        <v>5.7256952549093514E-2</v>
      </c>
      <c r="BK103" s="58">
        <f t="shared" si="56"/>
        <v>8.1533277830708864E-2</v>
      </c>
      <c r="BL103" s="80">
        <f>Fishery!Z109</f>
        <v>0.3421396813978525</v>
      </c>
      <c r="BM103" s="80">
        <f t="shared" si="90"/>
        <v>1.59621894870649E-2</v>
      </c>
      <c r="BN103" s="70">
        <f t="shared" si="91"/>
        <v>0.48092991177765487</v>
      </c>
    </row>
    <row r="104" spans="1:66" x14ac:dyDescent="0.2">
      <c r="A104" s="3">
        <v>7</v>
      </c>
      <c r="B104">
        <v>3</v>
      </c>
      <c r="C104" s="9">
        <f t="shared" si="72"/>
        <v>4.166666666666667</v>
      </c>
      <c r="D104" s="9">
        <f t="shared" si="54"/>
        <v>4.875</v>
      </c>
      <c r="E104" s="9">
        <f t="shared" si="55"/>
        <v>5.8431274763002561</v>
      </c>
      <c r="F104" s="9">
        <f t="shared" si="73"/>
        <v>4.166666666666667</v>
      </c>
      <c r="I104" s="68">
        <f t="shared" si="94"/>
        <v>456.74824407074016</v>
      </c>
      <c r="J104" s="85">
        <f t="shared" si="74"/>
        <v>631.75955227964414</v>
      </c>
      <c r="K104" s="89">
        <f t="shared" si="75"/>
        <v>440.16569014197012</v>
      </c>
      <c r="L104" s="80">
        <f t="shared" si="76"/>
        <v>8.271976337261437</v>
      </c>
      <c r="M104" s="86">
        <f t="shared" si="77"/>
        <v>1080.1972187588758</v>
      </c>
      <c r="O104" s="68">
        <f t="shared" si="78"/>
        <v>172.89599918576772</v>
      </c>
      <c r="P104" s="76">
        <f t="shared" si="79"/>
        <v>631.75955227964414</v>
      </c>
      <c r="Q104" s="83">
        <f t="shared" si="57"/>
        <v>210.58651742654806</v>
      </c>
      <c r="R104" s="85">
        <f t="shared" si="80"/>
        <v>41.654723248701927</v>
      </c>
      <c r="S104" s="80">
        <f t="shared" si="81"/>
        <v>9.393741296027871</v>
      </c>
      <c r="T104" s="80">
        <f t="shared" si="82"/>
        <v>1.071445867485127</v>
      </c>
      <c r="U104" s="89">
        <f t="shared" si="102"/>
        <v>17.289599918576773</v>
      </c>
      <c r="V104" s="70">
        <f t="shared" si="103"/>
        <v>52.119910412214921</v>
      </c>
      <c r="X104" s="68">
        <f t="shared" si="83"/>
        <v>60.230895227289345</v>
      </c>
      <c r="Y104" s="76">
        <f t="shared" si="58"/>
        <v>440.16569014197012</v>
      </c>
      <c r="Z104" s="77">
        <f t="shared" si="59"/>
        <v>41.654723248701927</v>
      </c>
      <c r="AA104" s="77">
        <f t="shared" si="84"/>
        <v>481.82041339067206</v>
      </c>
      <c r="AB104" s="70">
        <f t="shared" si="85"/>
        <v>32.717196039960875</v>
      </c>
      <c r="AC104" s="72">
        <f t="shared" si="86"/>
        <v>1.0908165418476041</v>
      </c>
      <c r="AD104" s="80">
        <f t="shared" si="87"/>
        <v>1.4930164744152412</v>
      </c>
      <c r="AE104" s="89">
        <f>Fishery!X110</f>
        <v>7.7023322891127188</v>
      </c>
      <c r="AF104" s="89">
        <f t="shared" si="100"/>
        <v>0.60230895227289349</v>
      </c>
      <c r="AG104" s="70">
        <f t="shared" si="101"/>
        <v>10.286165305375565</v>
      </c>
      <c r="AI104" s="56">
        <f t="shared" si="60"/>
        <v>69.366282824879093</v>
      </c>
      <c r="AK104" s="68">
        <f t="shared" si="92"/>
        <v>6.0368605277588401</v>
      </c>
      <c r="AL104" s="57">
        <f t="shared" si="61"/>
        <v>8.271976337261437</v>
      </c>
      <c r="AM104" s="58">
        <f t="shared" si="62"/>
        <v>9.393741296027871</v>
      </c>
      <c r="AN104" s="58">
        <f t="shared" si="63"/>
        <v>1.0908165418476041</v>
      </c>
      <c r="AO104" s="20">
        <f t="shared" si="64"/>
        <v>0.10933105509483823</v>
      </c>
      <c r="AP104" s="20">
        <f t="shared" si="65"/>
        <v>5.6116127286163366E-2</v>
      </c>
      <c r="AQ104" s="58">
        <f t="shared" si="95"/>
        <v>18.921981357517915</v>
      </c>
      <c r="AR104" s="59">
        <f t="shared" si="66"/>
        <v>2.0052821141394754</v>
      </c>
      <c r="AS104" s="64">
        <f t="shared" si="96"/>
        <v>0.10933105509483823</v>
      </c>
      <c r="AT104" s="58">
        <f t="shared" si="97"/>
        <v>0.14964300609643563</v>
      </c>
      <c r="AU104" s="89">
        <f>Fishery!Y110</f>
        <v>1.0068107534992172</v>
      </c>
      <c r="AV104" s="80">
        <f t="shared" si="98"/>
        <v>6.0368605277588402E-2</v>
      </c>
      <c r="AW104" s="70">
        <f t="shared" si="99"/>
        <v>1.2657848146904911</v>
      </c>
      <c r="BC104" s="68">
        <f t="shared" si="93"/>
        <v>3.0985270698309058</v>
      </c>
      <c r="BD104" s="57">
        <f t="shared" si="67"/>
        <v>1.071445867485127</v>
      </c>
      <c r="BE104" s="58">
        <f t="shared" si="68"/>
        <v>1.4930164744152412</v>
      </c>
      <c r="BF104" s="58">
        <f t="shared" si="69"/>
        <v>0.14964300609643563</v>
      </c>
      <c r="BG104" s="58">
        <f t="shared" si="70"/>
        <v>7.6806960019799198E-2</v>
      </c>
      <c r="BH104" s="58">
        <f t="shared" si="88"/>
        <v>2.7909123080166029</v>
      </c>
      <c r="BI104" s="70">
        <f t="shared" si="71"/>
        <v>0.56379734356850986</v>
      </c>
      <c r="BJ104" s="72">
        <f t="shared" si="89"/>
        <v>5.6116127286163366E-2</v>
      </c>
      <c r="BK104" s="58">
        <f t="shared" si="56"/>
        <v>7.6806960019799198E-2</v>
      </c>
      <c r="BL104" s="80">
        <f>Fishery!Z110</f>
        <v>0.33207507821331544</v>
      </c>
      <c r="BM104" s="80">
        <f t="shared" si="90"/>
        <v>1.5492635349154529E-2</v>
      </c>
      <c r="BN104" s="70">
        <f t="shared" si="91"/>
        <v>0.46499816551927797</v>
      </c>
    </row>
    <row r="105" spans="1:66" x14ac:dyDescent="0.2">
      <c r="A105" s="3">
        <v>7</v>
      </c>
      <c r="B105">
        <v>4</v>
      </c>
      <c r="C105" s="9">
        <f t="shared" si="72"/>
        <v>4.166666666666667</v>
      </c>
      <c r="D105" s="9">
        <f t="shared" si="54"/>
        <v>3.25</v>
      </c>
      <c r="E105" s="9">
        <f t="shared" si="55"/>
        <v>3.8954183175335042</v>
      </c>
      <c r="F105" s="9">
        <f t="shared" si="73"/>
        <v>4.166666666666667</v>
      </c>
      <c r="I105" s="68">
        <f t="shared" si="94"/>
        <v>108.02072187588759</v>
      </c>
      <c r="J105" s="85">
        <f t="shared" si="74"/>
        <v>254.88832227663917</v>
      </c>
      <c r="K105" s="89">
        <f t="shared" si="75"/>
        <v>131.51446139953802</v>
      </c>
      <c r="L105" s="80">
        <f t="shared" si="76"/>
        <v>2.1567314956738035</v>
      </c>
      <c r="M105" s="86">
        <f t="shared" si="77"/>
        <v>388.55951517185099</v>
      </c>
      <c r="O105" s="68">
        <f t="shared" si="78"/>
        <v>294.95303985458668</v>
      </c>
      <c r="P105" s="76">
        <f t="shared" si="79"/>
        <v>254.88832227663917</v>
      </c>
      <c r="Q105" s="83">
        <f t="shared" si="57"/>
        <v>84.962774092213053</v>
      </c>
      <c r="R105" s="85">
        <f t="shared" si="80"/>
        <v>89.775807597364519</v>
      </c>
      <c r="S105" s="80">
        <f t="shared" si="81"/>
        <v>17.667013321666641</v>
      </c>
      <c r="T105" s="80">
        <f t="shared" si="82"/>
        <v>1.8517711487042079</v>
      </c>
      <c r="U105" s="89">
        <f t="shared" si="102"/>
        <v>29.495303985458669</v>
      </c>
      <c r="V105" s="70">
        <f t="shared" si="103"/>
        <v>109.29459206773537</v>
      </c>
      <c r="X105" s="68">
        <f t="shared" si="83"/>
        <v>76.093305939162761</v>
      </c>
      <c r="Y105" s="76">
        <f t="shared" si="58"/>
        <v>131.51446139953802</v>
      </c>
      <c r="Z105" s="77">
        <f t="shared" si="59"/>
        <v>89.775807597364519</v>
      </c>
      <c r="AA105" s="77">
        <f t="shared" si="84"/>
        <v>221.29026899690254</v>
      </c>
      <c r="AB105" s="70">
        <f t="shared" si="85"/>
        <v>19.441629787141693</v>
      </c>
      <c r="AC105" s="72">
        <f t="shared" si="86"/>
        <v>1.5192717348944891</v>
      </c>
      <c r="AD105" s="80">
        <f t="shared" si="87"/>
        <v>1.9109128506304895</v>
      </c>
      <c r="AE105" s="89">
        <f>Fishery!X111</f>
        <v>9.7308187950525156</v>
      </c>
      <c r="AF105" s="89">
        <f t="shared" si="100"/>
        <v>0.76093305939162759</v>
      </c>
      <c r="AG105" s="70">
        <f t="shared" si="101"/>
        <v>13.161003380577494</v>
      </c>
      <c r="AI105" s="56">
        <f t="shared" si="60"/>
        <v>85.887702552133845</v>
      </c>
      <c r="AK105" s="68">
        <f t="shared" si="92"/>
        <v>6.6553017427891303</v>
      </c>
      <c r="AL105" s="57">
        <f t="shared" si="61"/>
        <v>2.1567314956738035</v>
      </c>
      <c r="AM105" s="58">
        <f t="shared" si="62"/>
        <v>17.667013321666641</v>
      </c>
      <c r="AN105" s="58">
        <f t="shared" si="63"/>
        <v>1.5192717348944891</v>
      </c>
      <c r="AO105" s="20">
        <f t="shared" si="64"/>
        <v>0.13287912386271611</v>
      </c>
      <c r="AP105" s="20">
        <f t="shared" si="65"/>
        <v>6.2674870680906949E-2</v>
      </c>
      <c r="AQ105" s="58">
        <f t="shared" si="95"/>
        <v>21.538570546778555</v>
      </c>
      <c r="AR105" s="59">
        <f t="shared" si="66"/>
        <v>2.771878816047471</v>
      </c>
      <c r="AS105" s="64">
        <f t="shared" si="96"/>
        <v>0.13287912386271611</v>
      </c>
      <c r="AT105" s="58">
        <f t="shared" si="97"/>
        <v>0.16713298848241856</v>
      </c>
      <c r="AU105" s="89">
        <f>Fishery!Y111</f>
        <v>1.1099526536369657</v>
      </c>
      <c r="AV105" s="80">
        <f t="shared" si="98"/>
        <v>6.6553017427891298E-2</v>
      </c>
      <c r="AW105" s="70">
        <f t="shared" si="99"/>
        <v>1.4099647659821004</v>
      </c>
      <c r="BC105" s="68">
        <f t="shared" si="93"/>
        <v>3.1390948701819452</v>
      </c>
      <c r="BD105" s="57">
        <f t="shared" si="67"/>
        <v>1.8517711487042079</v>
      </c>
      <c r="BE105" s="58">
        <f t="shared" si="68"/>
        <v>1.9109128506304895</v>
      </c>
      <c r="BF105" s="58">
        <f t="shared" si="69"/>
        <v>0.16713298848241856</v>
      </c>
      <c r="BG105" s="58">
        <f t="shared" si="70"/>
        <v>7.8831332832020831E-2</v>
      </c>
      <c r="BH105" s="58">
        <f t="shared" si="88"/>
        <v>4.0086483206491375</v>
      </c>
      <c r="BI105" s="70">
        <f t="shared" si="71"/>
        <v>0.77069068657425821</v>
      </c>
      <c r="BJ105" s="72">
        <f t="shared" si="89"/>
        <v>6.2674870680906949E-2</v>
      </c>
      <c r="BK105" s="58">
        <f t="shared" si="56"/>
        <v>7.8831332832020831E-2</v>
      </c>
      <c r="BL105" s="80">
        <f>Fishery!Z111</f>
        <v>0.33642280704411404</v>
      </c>
      <c r="BM105" s="80">
        <f t="shared" si="90"/>
        <v>1.5695474350909726E-2</v>
      </c>
      <c r="BN105" s="70">
        <f t="shared" si="91"/>
        <v>0.47792901055704184</v>
      </c>
    </row>
    <row r="106" spans="1:66" x14ac:dyDescent="0.2">
      <c r="A106" s="3">
        <v>7</v>
      </c>
      <c r="B106">
        <v>5</v>
      </c>
      <c r="C106" s="9">
        <f t="shared" si="72"/>
        <v>4.166666666666667</v>
      </c>
      <c r="D106" s="9">
        <f t="shared" ref="D106:D169" si="104">($B$4/20)*VLOOKUP(B106,$I$5:$J$16,2)</f>
        <v>2.1150000000000029</v>
      </c>
      <c r="E106" s="9">
        <f t="shared" ref="E106:E169" si="105">20*VLOOKUP(A106,$K$5:$L$24,2)*D106</f>
        <v>2.5350183820256533</v>
      </c>
      <c r="F106" s="9">
        <f t="shared" si="73"/>
        <v>4.166666666666667</v>
      </c>
      <c r="I106" s="68">
        <f t="shared" si="94"/>
        <v>38.856951517185102</v>
      </c>
      <c r="J106" s="85">
        <f t="shared" si="74"/>
        <v>76.334075087242567</v>
      </c>
      <c r="K106" s="89">
        <f t="shared" si="75"/>
        <v>48.146978876930923</v>
      </c>
      <c r="L106" s="80">
        <f t="shared" si="76"/>
        <v>0.91306906631805673</v>
      </c>
      <c r="M106" s="86">
        <f t="shared" si="77"/>
        <v>125.39412303049156</v>
      </c>
      <c r="O106" s="68">
        <f t="shared" si="78"/>
        <v>245.56119338608761</v>
      </c>
      <c r="P106" s="76">
        <f t="shared" si="79"/>
        <v>76.334075087242567</v>
      </c>
      <c r="Q106" s="83">
        <f t="shared" si="57"/>
        <v>25.444691695747522</v>
      </c>
      <c r="R106" s="85">
        <f t="shared" si="80"/>
        <v>76.067660542830978</v>
      </c>
      <c r="S106" s="80">
        <f t="shared" si="81"/>
        <v>17.310750391971979</v>
      </c>
      <c r="T106" s="80">
        <f t="shared" si="82"/>
        <v>1.6458563034781977</v>
      </c>
      <c r="U106" s="89">
        <f t="shared" si="102"/>
        <v>24.556119338608763</v>
      </c>
      <c r="V106" s="70">
        <f t="shared" si="103"/>
        <v>95.024267238281155</v>
      </c>
      <c r="X106" s="68">
        <f t="shared" si="83"/>
        <v>77.442672734563914</v>
      </c>
      <c r="Y106" s="76">
        <f t="shared" si="58"/>
        <v>48.146978876930923</v>
      </c>
      <c r="Z106" s="77">
        <f t="shared" si="59"/>
        <v>76.067660542830978</v>
      </c>
      <c r="AA106" s="77">
        <f t="shared" si="84"/>
        <v>124.21463941976191</v>
      </c>
      <c r="AB106" s="70">
        <f t="shared" si="85"/>
        <v>12.517643747662055</v>
      </c>
      <c r="AC106" s="72">
        <f t="shared" si="86"/>
        <v>1.8197647042807839</v>
      </c>
      <c r="AD106" s="80">
        <f t="shared" si="87"/>
        <v>2.0762158600195573</v>
      </c>
      <c r="AE106" s="89">
        <f>Fishery!X112</f>
        <v>9.9033759419927101</v>
      </c>
      <c r="AF106" s="89">
        <f t="shared" si="100"/>
        <v>0.77442672734563911</v>
      </c>
      <c r="AG106" s="70">
        <f t="shared" si="101"/>
        <v>13.799356506293051</v>
      </c>
      <c r="AI106" s="56">
        <f t="shared" si="60"/>
        <v>88.626625801774424</v>
      </c>
      <c r="AK106" s="68">
        <f t="shared" si="92"/>
        <v>7.8327388937020919</v>
      </c>
      <c r="AL106" s="57">
        <f t="shared" si="61"/>
        <v>0.91306906631805673</v>
      </c>
      <c r="AM106" s="58">
        <f t="shared" si="62"/>
        <v>17.310750391971979</v>
      </c>
      <c r="AN106" s="58">
        <f t="shared" si="63"/>
        <v>1.8197647042807839</v>
      </c>
      <c r="AO106" s="20">
        <f t="shared" si="64"/>
        <v>0.1840553957307404</v>
      </c>
      <c r="AP106" s="20">
        <f t="shared" si="65"/>
        <v>7.8747556793895321E-2</v>
      </c>
      <c r="AQ106" s="58">
        <f t="shared" si="95"/>
        <v>20.306387115095454</v>
      </c>
      <c r="AR106" s="59">
        <f t="shared" si="66"/>
        <v>2.741552529842731</v>
      </c>
      <c r="AS106" s="64">
        <f t="shared" si="96"/>
        <v>0.1840553957307404</v>
      </c>
      <c r="AT106" s="58">
        <f t="shared" si="97"/>
        <v>0.20999348478372087</v>
      </c>
      <c r="AU106" s="89">
        <f>Fishery!Y112</f>
        <v>1.3063223361329677</v>
      </c>
      <c r="AV106" s="80">
        <f t="shared" si="98"/>
        <v>7.8327388937020917E-2</v>
      </c>
      <c r="AW106" s="70">
        <f t="shared" si="99"/>
        <v>1.700371216647429</v>
      </c>
      <c r="BC106" s="68">
        <f t="shared" si="93"/>
        <v>3.3512141735084198</v>
      </c>
      <c r="BD106" s="57">
        <f t="shared" si="67"/>
        <v>1.6458563034781977</v>
      </c>
      <c r="BE106" s="58">
        <f t="shared" si="68"/>
        <v>2.0762158600195573</v>
      </c>
      <c r="BF106" s="58">
        <f t="shared" si="69"/>
        <v>0.20999348478372087</v>
      </c>
      <c r="BG106" s="58">
        <f t="shared" si="70"/>
        <v>8.9845091493789775E-2</v>
      </c>
      <c r="BH106" s="58">
        <f t="shared" si="88"/>
        <v>4.0219107397752651</v>
      </c>
      <c r="BI106" s="70">
        <f t="shared" si="71"/>
        <v>0.79974564700904172</v>
      </c>
      <c r="BJ106" s="72">
        <f t="shared" si="89"/>
        <v>7.8747556793895321E-2</v>
      </c>
      <c r="BK106" s="58">
        <f t="shared" si="56"/>
        <v>8.9845091493789775E-2</v>
      </c>
      <c r="BL106" s="80">
        <f>Fishery!Z112</f>
        <v>0.3591560388846663</v>
      </c>
      <c r="BM106" s="80">
        <f t="shared" si="90"/>
        <v>1.6756070867542099E-2</v>
      </c>
      <c r="BN106" s="70">
        <f t="shared" si="91"/>
        <v>0.52774868717235135</v>
      </c>
    </row>
    <row r="107" spans="1:66" x14ac:dyDescent="0.2">
      <c r="A107" s="3">
        <v>7</v>
      </c>
      <c r="B107">
        <v>6</v>
      </c>
      <c r="C107" s="9">
        <f t="shared" si="72"/>
        <v>4.166666666666667</v>
      </c>
      <c r="D107" s="9">
        <f t="shared" si="104"/>
        <v>1.470000000000002</v>
      </c>
      <c r="E107" s="9">
        <f t="shared" si="105"/>
        <v>1.761927669776695</v>
      </c>
      <c r="F107" s="9">
        <f t="shared" si="73"/>
        <v>4.166666666666667</v>
      </c>
      <c r="I107" s="68">
        <f t="shared" si="94"/>
        <v>19.369962879683278</v>
      </c>
      <c r="J107" s="85">
        <f t="shared" si="74"/>
        <v>26.301835552721126</v>
      </c>
      <c r="K107" s="89">
        <f t="shared" si="75"/>
        <v>22.602306793187466</v>
      </c>
      <c r="L107" s="80">
        <f t="shared" si="76"/>
        <v>0.50318407590129577</v>
      </c>
      <c r="M107" s="86">
        <f t="shared" si="77"/>
        <v>49.407326421809891</v>
      </c>
      <c r="O107" s="68">
        <f t="shared" si="78"/>
        <v>169.73338898540516</v>
      </c>
      <c r="P107" s="76">
        <f t="shared" si="79"/>
        <v>26.301835552721126</v>
      </c>
      <c r="Q107" s="83">
        <f t="shared" si="57"/>
        <v>8.7672785175737094</v>
      </c>
      <c r="R107" s="85">
        <f t="shared" si="80"/>
        <v>49.514371229376906</v>
      </c>
      <c r="S107" s="80">
        <f t="shared" si="81"/>
        <v>13.227770081448826</v>
      </c>
      <c r="T107" s="80">
        <f t="shared" si="82"/>
        <v>1.1996327645555589</v>
      </c>
      <c r="U107" s="89">
        <f t="shared" si="102"/>
        <v>16.973338898540515</v>
      </c>
      <c r="V107" s="70">
        <f t="shared" si="103"/>
        <v>63.941774075381289</v>
      </c>
      <c r="X107" s="68">
        <f t="shared" si="83"/>
        <v>72.929627348739402</v>
      </c>
      <c r="Y107" s="76">
        <f t="shared" si="58"/>
        <v>22.602306793187466</v>
      </c>
      <c r="Z107" s="77">
        <f t="shared" si="59"/>
        <v>49.514371229376906</v>
      </c>
      <c r="AA107" s="77">
        <f t="shared" si="84"/>
        <v>72.116678022564372</v>
      </c>
      <c r="AB107" s="70">
        <f t="shared" si="85"/>
        <v>7.6019405782463298</v>
      </c>
      <c r="AC107" s="72">
        <f t="shared" si="86"/>
        <v>1.8945326519852033</v>
      </c>
      <c r="AD107" s="80">
        <f t="shared" si="87"/>
        <v>2.0617928151283853</v>
      </c>
      <c r="AE107" s="89">
        <f>Fishery!X113</f>
        <v>9.3262472928784614</v>
      </c>
      <c r="AF107" s="89">
        <f t="shared" si="100"/>
        <v>0.72929627348739401</v>
      </c>
      <c r="AG107" s="70">
        <f t="shared" si="101"/>
        <v>13.28257275999205</v>
      </c>
      <c r="AI107" s="56">
        <f t="shared" si="60"/>
        <v>85.122682739437025</v>
      </c>
      <c r="AK107" s="68">
        <f t="shared" si="92"/>
        <v>8.659181555601128</v>
      </c>
      <c r="AL107" s="57">
        <f t="shared" si="61"/>
        <v>0.50318407590129577</v>
      </c>
      <c r="AM107" s="58">
        <f t="shared" si="62"/>
        <v>13.227770081448826</v>
      </c>
      <c r="AN107" s="58">
        <f t="shared" si="63"/>
        <v>1.8945326519852033</v>
      </c>
      <c r="AO107" s="20">
        <f t="shared" si="64"/>
        <v>0.22494427563858829</v>
      </c>
      <c r="AP107" s="20">
        <f t="shared" si="65"/>
        <v>9.1801365398067047E-2</v>
      </c>
      <c r="AQ107" s="58">
        <f t="shared" si="95"/>
        <v>15.94223245037198</v>
      </c>
      <c r="AR107" s="59">
        <f t="shared" si="66"/>
        <v>2.2377398381803988</v>
      </c>
      <c r="AS107" s="64">
        <f t="shared" si="96"/>
        <v>0.22494427563858829</v>
      </c>
      <c r="AT107" s="58">
        <f t="shared" si="97"/>
        <v>0.24480364106151217</v>
      </c>
      <c r="AU107" s="89">
        <f>Fishery!Y113</f>
        <v>1.4441541371700162</v>
      </c>
      <c r="AV107" s="80">
        <f t="shared" si="98"/>
        <v>8.6591815556011281E-2</v>
      </c>
      <c r="AW107" s="70">
        <f t="shared" si="99"/>
        <v>1.9139020538701166</v>
      </c>
      <c r="BC107" s="68">
        <f t="shared" si="93"/>
        <v>3.533873835096498</v>
      </c>
      <c r="BD107" s="57">
        <f t="shared" si="67"/>
        <v>1.1996327645555589</v>
      </c>
      <c r="BE107" s="58">
        <f t="shared" si="68"/>
        <v>2.0617928151283853</v>
      </c>
      <c r="BF107" s="58">
        <f t="shared" si="69"/>
        <v>0.24480364106151217</v>
      </c>
      <c r="BG107" s="58">
        <f t="shared" si="70"/>
        <v>9.990611425903706E-2</v>
      </c>
      <c r="BH107" s="58">
        <f t="shared" si="88"/>
        <v>3.6061353350044936</v>
      </c>
      <c r="BI107" s="70">
        <f t="shared" si="71"/>
        <v>0.75157973818167845</v>
      </c>
      <c r="BJ107" s="72">
        <f t="shared" si="89"/>
        <v>9.1801365398067047E-2</v>
      </c>
      <c r="BK107" s="58">
        <f t="shared" si="56"/>
        <v>9.990611425903706E-2</v>
      </c>
      <c r="BL107" s="80">
        <f>Fishery!Z113</f>
        <v>0.37873202451954052</v>
      </c>
      <c r="BM107" s="80">
        <f t="shared" si="90"/>
        <v>1.766936917548249E-2</v>
      </c>
      <c r="BN107" s="70">
        <f t="shared" si="91"/>
        <v>0.57043950417664457</v>
      </c>
    </row>
    <row r="108" spans="1:66" x14ac:dyDescent="0.2">
      <c r="A108" s="3">
        <v>7</v>
      </c>
      <c r="B108">
        <v>7</v>
      </c>
      <c r="C108" s="9">
        <f t="shared" si="72"/>
        <v>4.166666666666667</v>
      </c>
      <c r="D108" s="9">
        <f t="shared" si="104"/>
        <v>1.3149999999999995</v>
      </c>
      <c r="E108" s="9">
        <f t="shared" si="105"/>
        <v>1.5761461807866326</v>
      </c>
      <c r="F108" s="9">
        <f t="shared" si="73"/>
        <v>4.166666666666667</v>
      </c>
      <c r="I108" s="68">
        <f t="shared" si="94"/>
        <v>22.390287644361798</v>
      </c>
      <c r="J108" s="85">
        <f t="shared" si="74"/>
        <v>20.253500730974789</v>
      </c>
      <c r="K108" s="89">
        <f t="shared" si="75"/>
        <v>23.429545511231396</v>
      </c>
      <c r="L108" s="80">
        <f t="shared" si="76"/>
        <v>0.59038146569641925</v>
      </c>
      <c r="M108" s="86">
        <f t="shared" si="77"/>
        <v>44.273427707902606</v>
      </c>
      <c r="O108" s="68">
        <f t="shared" si="78"/>
        <v>113.07079353263086</v>
      </c>
      <c r="P108" s="76">
        <f t="shared" si="79"/>
        <v>20.253500730974789</v>
      </c>
      <c r="Q108" s="83">
        <f t="shared" si="57"/>
        <v>6.7511669103249297</v>
      </c>
      <c r="R108" s="85">
        <f t="shared" si="80"/>
        <v>29.579759594233373</v>
      </c>
      <c r="S108" s="80">
        <f t="shared" si="81"/>
        <v>8.9442666222372083</v>
      </c>
      <c r="T108" s="80">
        <f t="shared" si="82"/>
        <v>0.82009819971781139</v>
      </c>
      <c r="U108" s="89">
        <f t="shared" si="102"/>
        <v>11.307079353263086</v>
      </c>
      <c r="V108" s="70">
        <f t="shared" si="103"/>
        <v>39.344124416188393</v>
      </c>
      <c r="X108" s="68">
        <f t="shared" si="83"/>
        <v>65.400972855331133</v>
      </c>
      <c r="Y108" s="76">
        <f t="shared" si="58"/>
        <v>23.429545511231396</v>
      </c>
      <c r="Z108" s="77">
        <f t="shared" si="59"/>
        <v>29.579759594233373</v>
      </c>
      <c r="AA108" s="77">
        <f t="shared" si="84"/>
        <v>53.009305105464769</v>
      </c>
      <c r="AB108" s="70">
        <f t="shared" si="85"/>
        <v>5.1618165437311339</v>
      </c>
      <c r="AC108" s="72">
        <f t="shared" si="86"/>
        <v>1.7244763812592228</v>
      </c>
      <c r="AD108" s="80">
        <f t="shared" si="87"/>
        <v>1.8974031550586772</v>
      </c>
      <c r="AE108" s="89">
        <f>Fishery!X114</f>
        <v>8.3634822803491637</v>
      </c>
      <c r="AF108" s="89">
        <f t="shared" si="100"/>
        <v>0.6540097285533113</v>
      </c>
      <c r="AG108" s="70">
        <f t="shared" si="101"/>
        <v>11.985361816667064</v>
      </c>
      <c r="AI108" s="56">
        <f t="shared" si="60"/>
        <v>77.816703376622385</v>
      </c>
      <c r="AK108" s="68">
        <f t="shared" si="92"/>
        <v>8.7892493845813533</v>
      </c>
      <c r="AL108" s="57">
        <f t="shared" si="61"/>
        <v>0.59038146569641925</v>
      </c>
      <c r="AM108" s="58">
        <f t="shared" si="62"/>
        <v>8.9442666222372083</v>
      </c>
      <c r="AN108" s="58">
        <f t="shared" si="63"/>
        <v>1.7244763812592228</v>
      </c>
      <c r="AO108" s="20">
        <f t="shared" si="64"/>
        <v>0.23175271423309107</v>
      </c>
      <c r="AP108" s="20">
        <f t="shared" si="65"/>
        <v>9.5622141297070154E-2</v>
      </c>
      <c r="AQ108" s="58">
        <f t="shared" si="95"/>
        <v>11.586499324723011</v>
      </c>
      <c r="AR108" s="59">
        <f t="shared" si="66"/>
        <v>1.6678949785830235</v>
      </c>
      <c r="AS108" s="64">
        <f t="shared" si="96"/>
        <v>0.23175271423309107</v>
      </c>
      <c r="AT108" s="58">
        <f t="shared" si="97"/>
        <v>0.25499237679218706</v>
      </c>
      <c r="AU108" s="89">
        <f>Fishery!Y114</f>
        <v>1.4658464867446723</v>
      </c>
      <c r="AV108" s="80">
        <f t="shared" si="98"/>
        <v>8.7892493845813532E-2</v>
      </c>
      <c r="AW108" s="70">
        <f t="shared" si="99"/>
        <v>1.9525915777699505</v>
      </c>
      <c r="BC108" s="68">
        <f t="shared" si="93"/>
        <v>3.6264811367099012</v>
      </c>
      <c r="BD108" s="57">
        <f t="shared" si="67"/>
        <v>0.82009819971781139</v>
      </c>
      <c r="BE108" s="58">
        <f t="shared" si="68"/>
        <v>1.8974031550586772</v>
      </c>
      <c r="BF108" s="58">
        <f t="shared" si="69"/>
        <v>0.25499237679218706</v>
      </c>
      <c r="BG108" s="58">
        <f t="shared" si="70"/>
        <v>0.1052109234793019</v>
      </c>
      <c r="BH108" s="58">
        <f t="shared" si="88"/>
        <v>3.0777046550479774</v>
      </c>
      <c r="BI108" s="70">
        <f t="shared" si="71"/>
        <v>0.66691388879726787</v>
      </c>
      <c r="BJ108" s="72">
        <f t="shared" si="89"/>
        <v>9.5622141297070154E-2</v>
      </c>
      <c r="BK108" s="58">
        <f t="shared" si="56"/>
        <v>0.1052109234793019</v>
      </c>
      <c r="BL108" s="80">
        <f>Fishery!Z114</f>
        <v>0.38865692633041066</v>
      </c>
      <c r="BM108" s="80">
        <f t="shared" si="90"/>
        <v>1.8132405683549506E-2</v>
      </c>
      <c r="BN108" s="70">
        <f t="shared" si="91"/>
        <v>0.58948999110678268</v>
      </c>
    </row>
    <row r="109" spans="1:66" x14ac:dyDescent="0.2">
      <c r="A109" s="3">
        <v>7</v>
      </c>
      <c r="B109">
        <v>8</v>
      </c>
      <c r="C109" s="9">
        <f t="shared" si="72"/>
        <v>4.166666666666667</v>
      </c>
      <c r="D109" s="9">
        <f t="shared" si="104"/>
        <v>1.6500000000000015</v>
      </c>
      <c r="E109" s="9">
        <f t="shared" si="105"/>
        <v>1.9776739150554732</v>
      </c>
      <c r="F109" s="9">
        <f t="shared" si="73"/>
        <v>4.166666666666667</v>
      </c>
      <c r="I109" s="68">
        <f t="shared" si="94"/>
        <v>37.2666093661608</v>
      </c>
      <c r="J109" s="85">
        <f t="shared" si="74"/>
        <v>23.765505971021582</v>
      </c>
      <c r="K109" s="89">
        <f t="shared" si="75"/>
        <v>34.256740259475777</v>
      </c>
      <c r="L109" s="80">
        <f t="shared" si="76"/>
        <v>0.93441819344763077</v>
      </c>
      <c r="M109" s="86">
        <f t="shared" si="77"/>
        <v>58.956664423944993</v>
      </c>
      <c r="O109" s="68">
        <f t="shared" si="78"/>
        <v>79.71447622694572</v>
      </c>
      <c r="P109" s="76">
        <f t="shared" si="79"/>
        <v>23.765505971021582</v>
      </c>
      <c r="Q109" s="83">
        <f t="shared" si="57"/>
        <v>7.9218353236738608</v>
      </c>
      <c r="R109" s="85">
        <f t="shared" si="80"/>
        <v>18.319067346560416</v>
      </c>
      <c r="S109" s="80">
        <f t="shared" si="81"/>
        <v>5.9962517224797089</v>
      </c>
      <c r="T109" s="80">
        <f t="shared" si="82"/>
        <v>0.57765679980319506</v>
      </c>
      <c r="U109" s="89">
        <f t="shared" si="102"/>
        <v>7.9714476226945727</v>
      </c>
      <c r="V109" s="70">
        <f t="shared" si="103"/>
        <v>24.892975868843319</v>
      </c>
      <c r="X109" s="68">
        <f t="shared" si="83"/>
        <v>57.452134836859344</v>
      </c>
      <c r="Y109" s="76">
        <f t="shared" si="58"/>
        <v>34.256740259475777</v>
      </c>
      <c r="Z109" s="77">
        <f t="shared" si="59"/>
        <v>18.319067346560416</v>
      </c>
      <c r="AA109" s="77">
        <f t="shared" si="84"/>
        <v>52.575807606036193</v>
      </c>
      <c r="AB109" s="70">
        <f t="shared" si="85"/>
        <v>4.4309296845372881</v>
      </c>
      <c r="AC109" s="72">
        <f t="shared" si="86"/>
        <v>1.4405474755295224</v>
      </c>
      <c r="AD109" s="80">
        <f t="shared" si="87"/>
        <v>1.6653244390510582</v>
      </c>
      <c r="AE109" s="89">
        <f>Fishery!X115</f>
        <v>7.3469841609112434</v>
      </c>
      <c r="AF109" s="89">
        <f t="shared" si="100"/>
        <v>0.57452134836859348</v>
      </c>
      <c r="AG109" s="70">
        <f t="shared" si="101"/>
        <v>10.452856075491823</v>
      </c>
      <c r="AI109" s="56">
        <f t="shared" si="60"/>
        <v>69.433378852929138</v>
      </c>
      <c r="AK109" s="68">
        <f t="shared" si="92"/>
        <v>8.357957336253854</v>
      </c>
      <c r="AL109" s="57">
        <f t="shared" si="61"/>
        <v>0.93441819344763077</v>
      </c>
      <c r="AM109" s="58">
        <f t="shared" si="62"/>
        <v>5.9962517224797089</v>
      </c>
      <c r="AN109" s="58">
        <f t="shared" si="63"/>
        <v>1.4405474755295224</v>
      </c>
      <c r="AO109" s="20">
        <f t="shared" si="64"/>
        <v>0.20956635250391886</v>
      </c>
      <c r="AP109" s="20">
        <f t="shared" si="65"/>
        <v>9.0849826460755734E-2</v>
      </c>
      <c r="AQ109" s="58">
        <f t="shared" si="95"/>
        <v>8.6716335704215357</v>
      </c>
      <c r="AR109" s="59">
        <f t="shared" si="66"/>
        <v>1.2431735160239898</v>
      </c>
      <c r="AS109" s="64">
        <f t="shared" si="96"/>
        <v>0.20956635250391886</v>
      </c>
      <c r="AT109" s="58">
        <f t="shared" si="97"/>
        <v>0.24226620389534861</v>
      </c>
      <c r="AU109" s="89">
        <f>Fishery!Y115</f>
        <v>1.393916802406572</v>
      </c>
      <c r="AV109" s="80">
        <f t="shared" si="98"/>
        <v>8.3579573362538545E-2</v>
      </c>
      <c r="AW109" s="70">
        <f t="shared" si="99"/>
        <v>1.8457493588058393</v>
      </c>
      <c r="BC109" s="68">
        <f t="shared" si="93"/>
        <v>3.6232866798159487</v>
      </c>
      <c r="BD109" s="57">
        <f t="shared" si="67"/>
        <v>0.57765679980319506</v>
      </c>
      <c r="BE109" s="58">
        <f t="shared" si="68"/>
        <v>1.6653244390510582</v>
      </c>
      <c r="BF109" s="58">
        <f t="shared" si="69"/>
        <v>0.24226620389534861</v>
      </c>
      <c r="BG109" s="58">
        <f t="shared" si="70"/>
        <v>0.10502565091305345</v>
      </c>
      <c r="BH109" s="58">
        <f t="shared" si="88"/>
        <v>2.5902730936626552</v>
      </c>
      <c r="BI109" s="70">
        <f t="shared" si="71"/>
        <v>0.5753611734402645</v>
      </c>
      <c r="BJ109" s="72">
        <f t="shared" si="89"/>
        <v>9.0849826460755734E-2</v>
      </c>
      <c r="BK109" s="58">
        <f t="shared" si="56"/>
        <v>0.10502565091305345</v>
      </c>
      <c r="BL109" s="80">
        <f>Fishery!Z115</f>
        <v>0.38831457026928828</v>
      </c>
      <c r="BM109" s="80">
        <f t="shared" si="90"/>
        <v>1.8116433399079743E-2</v>
      </c>
      <c r="BN109" s="70">
        <f t="shared" si="91"/>
        <v>0.58419004764309745</v>
      </c>
    </row>
    <row r="110" spans="1:66" x14ac:dyDescent="0.2">
      <c r="A110" s="3">
        <v>7</v>
      </c>
      <c r="B110">
        <v>9</v>
      </c>
      <c r="C110" s="9">
        <f t="shared" si="72"/>
        <v>4.166666666666667</v>
      </c>
      <c r="D110" s="9">
        <f t="shared" si="104"/>
        <v>2.4750000000000023</v>
      </c>
      <c r="E110" s="9">
        <f t="shared" si="105"/>
        <v>2.9665108725832097</v>
      </c>
      <c r="F110" s="9">
        <f t="shared" si="73"/>
        <v>4.166666666666667</v>
      </c>
      <c r="I110" s="68">
        <f t="shared" si="94"/>
        <v>73.90013436588724</v>
      </c>
      <c r="J110" s="85">
        <f t="shared" si="74"/>
        <v>36.720592916219431</v>
      </c>
      <c r="K110" s="89">
        <f t="shared" si="75"/>
        <v>59.807856291219025</v>
      </c>
      <c r="L110" s="80">
        <f t="shared" si="76"/>
        <v>1.6963356640862448</v>
      </c>
      <c r="M110" s="86">
        <f t="shared" si="77"/>
        <v>98.224784871524704</v>
      </c>
      <c r="O110" s="68">
        <f t="shared" si="78"/>
        <v>62.111850728193474</v>
      </c>
      <c r="P110" s="76">
        <f t="shared" si="79"/>
        <v>36.720592916219431</v>
      </c>
      <c r="Q110" s="83">
        <f t="shared" si="57"/>
        <v>12.24019763873981</v>
      </c>
      <c r="R110" s="85">
        <f t="shared" si="80"/>
        <v>12.566880541587375</v>
      </c>
      <c r="S110" s="80">
        <f t="shared" si="81"/>
        <v>4.2772269004671157</v>
      </c>
      <c r="T110" s="80">
        <f t="shared" si="82"/>
        <v>0.44036902866834021</v>
      </c>
      <c r="U110" s="89">
        <f t="shared" si="102"/>
        <v>6.2111850728193474</v>
      </c>
      <c r="V110" s="70">
        <f t="shared" si="103"/>
        <v>17.284476470722829</v>
      </c>
      <c r="X110" s="68">
        <f t="shared" si="83"/>
        <v>50.58165388027588</v>
      </c>
      <c r="Y110" s="76">
        <f t="shared" si="58"/>
        <v>59.807856291219025</v>
      </c>
      <c r="Z110" s="77">
        <f t="shared" si="59"/>
        <v>12.566880541587375</v>
      </c>
      <c r="AA110" s="77">
        <f t="shared" si="84"/>
        <v>72.374736832806406</v>
      </c>
      <c r="AB110" s="70">
        <f t="shared" si="85"/>
        <v>5.3088510858996107</v>
      </c>
      <c r="AC110" s="72">
        <f t="shared" si="86"/>
        <v>1.1610731720832401</v>
      </c>
      <c r="AD110" s="80">
        <f t="shared" si="87"/>
        <v>1.434482697040905</v>
      </c>
      <c r="AE110" s="89">
        <f>Fishery!X116</f>
        <v>6.4683864393610166</v>
      </c>
      <c r="AF110" s="89">
        <f t="shared" si="100"/>
        <v>0.50581653880275879</v>
      </c>
      <c r="AG110" s="70">
        <f t="shared" si="101"/>
        <v>9.0639423084851618</v>
      </c>
      <c r="AI110" s="56">
        <f t="shared" si="60"/>
        <v>61.778099318082461</v>
      </c>
      <c r="AK110" s="68">
        <f t="shared" si="92"/>
        <v>7.6514775813871125</v>
      </c>
      <c r="AL110" s="57">
        <f t="shared" si="61"/>
        <v>1.6963356640862448</v>
      </c>
      <c r="AM110" s="58">
        <f t="shared" si="62"/>
        <v>4.2772269004671157</v>
      </c>
      <c r="AN110" s="58">
        <f t="shared" si="63"/>
        <v>1.1610731720832401</v>
      </c>
      <c r="AO110" s="20">
        <f t="shared" si="64"/>
        <v>0.17563532753540875</v>
      </c>
      <c r="AP110" s="20">
        <f t="shared" si="65"/>
        <v>8.1372726240394516E-2</v>
      </c>
      <c r="AQ110" s="58">
        <f t="shared" si="95"/>
        <v>7.3916437904124042</v>
      </c>
      <c r="AR110" s="59">
        <f t="shared" si="66"/>
        <v>0.99519464802854063</v>
      </c>
      <c r="AS110" s="64">
        <f t="shared" si="96"/>
        <v>0.17563532753540875</v>
      </c>
      <c r="AT110" s="58">
        <f t="shared" si="97"/>
        <v>0.21699393664105202</v>
      </c>
      <c r="AU110" s="89">
        <f>Fishery!Y116</f>
        <v>1.2760920802585867</v>
      </c>
      <c r="AV110" s="80">
        <f t="shared" si="98"/>
        <v>7.651477581387113E-2</v>
      </c>
      <c r="AW110" s="70">
        <f t="shared" si="99"/>
        <v>1.6687213444350475</v>
      </c>
      <c r="BC110" s="68">
        <f t="shared" si="93"/>
        <v>3.5449678564194698</v>
      </c>
      <c r="BD110" s="57">
        <f t="shared" si="67"/>
        <v>0.44036902866834021</v>
      </c>
      <c r="BE110" s="58">
        <f t="shared" si="68"/>
        <v>1.434482697040905</v>
      </c>
      <c r="BF110" s="58">
        <f t="shared" si="69"/>
        <v>0.21699393664105202</v>
      </c>
      <c r="BG110" s="58">
        <f t="shared" si="70"/>
        <v>0.10053437682437801</v>
      </c>
      <c r="BH110" s="58">
        <f t="shared" si="88"/>
        <v>2.1923800391746751</v>
      </c>
      <c r="BI110" s="70">
        <f t="shared" si="71"/>
        <v>0.4930488812101263</v>
      </c>
      <c r="BJ110" s="72">
        <f t="shared" si="89"/>
        <v>8.1372726240394516E-2</v>
      </c>
      <c r="BK110" s="58">
        <f t="shared" si="56"/>
        <v>0.10053437682437801</v>
      </c>
      <c r="BL110" s="80">
        <f>Fishery!Z116</f>
        <v>0.37992099202426111</v>
      </c>
      <c r="BM110" s="80">
        <f t="shared" si="90"/>
        <v>1.7724839282097348E-2</v>
      </c>
      <c r="BN110" s="70">
        <f t="shared" si="91"/>
        <v>0.56182809508903364</v>
      </c>
    </row>
    <row r="111" spans="1:66" x14ac:dyDescent="0.2">
      <c r="A111" s="3">
        <v>7</v>
      </c>
      <c r="B111">
        <v>10</v>
      </c>
      <c r="C111" s="9">
        <f t="shared" si="72"/>
        <v>4.166666666666667</v>
      </c>
      <c r="D111" s="9">
        <f t="shared" si="104"/>
        <v>3.7900000000000045</v>
      </c>
      <c r="E111" s="9">
        <f t="shared" si="105"/>
        <v>4.5426570533698456</v>
      </c>
      <c r="F111" s="9">
        <f t="shared" si="73"/>
        <v>4.166666666666667</v>
      </c>
      <c r="I111" s="68">
        <f t="shared" si="94"/>
        <v>156.59508924799263</v>
      </c>
      <c r="J111" s="85">
        <f t="shared" si="74"/>
        <v>70.539586589168891</v>
      </c>
      <c r="K111" s="89">
        <f t="shared" si="75"/>
        <v>115.08225999705977</v>
      </c>
      <c r="L111" s="80">
        <f t="shared" si="76"/>
        <v>3.2423657412115414</v>
      </c>
      <c r="M111" s="86">
        <f t="shared" si="77"/>
        <v>188.86421232744019</v>
      </c>
      <c r="O111" s="68">
        <f t="shared" si="78"/>
        <v>56.307310567589461</v>
      </c>
      <c r="P111" s="76">
        <f t="shared" si="79"/>
        <v>70.539586589168891</v>
      </c>
      <c r="Q111" s="83">
        <f t="shared" si="57"/>
        <v>23.513195529722964</v>
      </c>
      <c r="R111" s="85">
        <f t="shared" si="80"/>
        <v>10.345108179306438</v>
      </c>
      <c r="S111" s="80">
        <f t="shared" si="81"/>
        <v>3.4975980851158961</v>
      </c>
      <c r="T111" s="80">
        <f t="shared" si="82"/>
        <v>0.38490857985139776</v>
      </c>
      <c r="U111" s="89">
        <f t="shared" si="102"/>
        <v>5.6307310567589468</v>
      </c>
      <c r="V111" s="70">
        <f t="shared" si="103"/>
        <v>14.227614844273733</v>
      </c>
      <c r="X111" s="68">
        <f t="shared" si="83"/>
        <v>45.931461097260659</v>
      </c>
      <c r="Y111" s="76">
        <f t="shared" si="58"/>
        <v>115.08225999705977</v>
      </c>
      <c r="Z111" s="77">
        <f t="shared" si="59"/>
        <v>10.345108179306438</v>
      </c>
      <c r="AA111" s="77">
        <f t="shared" si="84"/>
        <v>125.4273681763662</v>
      </c>
      <c r="AB111" s="70">
        <f t="shared" si="85"/>
        <v>8.4857797722295398</v>
      </c>
      <c r="AC111" s="72">
        <f t="shared" si="86"/>
        <v>0.95102979678820099</v>
      </c>
      <c r="AD111" s="80">
        <f t="shared" si="87"/>
        <v>1.2559231320575706</v>
      </c>
      <c r="AE111" s="89">
        <f>Fishery!X117</f>
        <v>5.8737193687811162</v>
      </c>
      <c r="AF111" s="89">
        <f t="shared" si="100"/>
        <v>0.45931461097260662</v>
      </c>
      <c r="AG111" s="70">
        <f t="shared" si="101"/>
        <v>8.0806722976268883</v>
      </c>
      <c r="AI111" s="56">
        <f t="shared" si="60"/>
        <v>56.251192114878975</v>
      </c>
      <c r="AK111" s="68">
        <f t="shared" si="92"/>
        <v>6.9018037895955384</v>
      </c>
      <c r="AL111" s="57">
        <f t="shared" si="61"/>
        <v>3.2423657412115414</v>
      </c>
      <c r="AM111" s="58">
        <f t="shared" si="62"/>
        <v>3.4975980851158961</v>
      </c>
      <c r="AN111" s="58">
        <f t="shared" si="63"/>
        <v>0.95102979678820099</v>
      </c>
      <c r="AO111" s="20">
        <f t="shared" si="64"/>
        <v>0.14290468665022601</v>
      </c>
      <c r="AP111" s="20">
        <f t="shared" si="65"/>
        <v>7.0769589284788187E-2</v>
      </c>
      <c r="AQ111" s="58">
        <f t="shared" si="95"/>
        <v>7.9046678990506534</v>
      </c>
      <c r="AR111" s="59">
        <f t="shared" si="66"/>
        <v>0.93102363764601215</v>
      </c>
      <c r="AS111" s="64">
        <f t="shared" si="96"/>
        <v>0.14290468665022601</v>
      </c>
      <c r="AT111" s="58">
        <f t="shared" si="97"/>
        <v>0.1887189047594352</v>
      </c>
      <c r="AU111" s="89">
        <f>Fishery!Y117</f>
        <v>1.1510635771613817</v>
      </c>
      <c r="AV111" s="80">
        <f t="shared" si="98"/>
        <v>6.9018037895955384E-2</v>
      </c>
      <c r="AW111" s="70">
        <f t="shared" si="99"/>
        <v>1.482687168571043</v>
      </c>
      <c r="BC111" s="68">
        <f t="shared" si="93"/>
        <v>3.4179272280227799</v>
      </c>
      <c r="BD111" s="57">
        <f t="shared" si="67"/>
        <v>0.38490857985139776</v>
      </c>
      <c r="BE111" s="58">
        <f t="shared" si="68"/>
        <v>1.2559231320575706</v>
      </c>
      <c r="BF111" s="58">
        <f t="shared" si="69"/>
        <v>0.1887189047594352</v>
      </c>
      <c r="BG111" s="58">
        <f t="shared" si="70"/>
        <v>9.3457812288475897E-2</v>
      </c>
      <c r="BH111" s="58">
        <f t="shared" si="88"/>
        <v>1.9230084289568796</v>
      </c>
      <c r="BI111" s="70">
        <f t="shared" si="71"/>
        <v>0.43263853475779518</v>
      </c>
      <c r="BJ111" s="72">
        <f t="shared" si="89"/>
        <v>7.0769589284788187E-2</v>
      </c>
      <c r="BK111" s="58">
        <f t="shared" si="56"/>
        <v>9.3457812288475897E-2</v>
      </c>
      <c r="BL111" s="80">
        <f>Fishery!Z117</f>
        <v>0.36630580465931684</v>
      </c>
      <c r="BM111" s="80">
        <f t="shared" si="90"/>
        <v>1.7089636140113901E-2</v>
      </c>
      <c r="BN111" s="70">
        <f t="shared" si="91"/>
        <v>0.53053320623258093</v>
      </c>
    </row>
    <row r="112" spans="1:66" x14ac:dyDescent="0.2">
      <c r="A112" s="3">
        <v>7</v>
      </c>
      <c r="B112">
        <v>11</v>
      </c>
      <c r="C112" s="9">
        <f t="shared" si="72"/>
        <v>4.166666666666667</v>
      </c>
      <c r="D112" s="9">
        <f t="shared" si="104"/>
        <v>5.5949999999999998</v>
      </c>
      <c r="E112" s="9">
        <f t="shared" si="105"/>
        <v>6.7061124574153705</v>
      </c>
      <c r="F112" s="9">
        <f t="shared" si="73"/>
        <v>4.166666666666667</v>
      </c>
      <c r="I112" s="68">
        <f t="shared" si="94"/>
        <v>316.79996633181105</v>
      </c>
      <c r="J112" s="85">
        <f t="shared" si="74"/>
        <v>162.88314988410534</v>
      </c>
      <c r="K112" s="89">
        <f t="shared" si="75"/>
        <v>228.28531751994757</v>
      </c>
      <c r="L112" s="80">
        <f t="shared" si="76"/>
        <v>5.9741024104978671</v>
      </c>
      <c r="M112" s="86">
        <f t="shared" si="77"/>
        <v>397.14256981455077</v>
      </c>
      <c r="O112" s="68">
        <f t="shared" si="78"/>
        <v>64.268926449910126</v>
      </c>
      <c r="P112" s="76">
        <f t="shared" si="79"/>
        <v>162.88314988410534</v>
      </c>
      <c r="Q112" s="83">
        <f t="shared" si="57"/>
        <v>54.294383294701781</v>
      </c>
      <c r="R112" s="85">
        <f t="shared" si="80"/>
        <v>11.57800965950628</v>
      </c>
      <c r="S112" s="80">
        <f t="shared" si="81"/>
        <v>3.6358824737598883</v>
      </c>
      <c r="T112" s="80">
        <f t="shared" si="82"/>
        <v>0.42041410980339494</v>
      </c>
      <c r="U112" s="89">
        <f t="shared" si="102"/>
        <v>6.4268926449910131</v>
      </c>
      <c r="V112" s="70">
        <f t="shared" si="103"/>
        <v>15.634306243069565</v>
      </c>
      <c r="X112" s="68">
        <f t="shared" si="83"/>
        <v>45.037354360236364</v>
      </c>
      <c r="Y112" s="76">
        <f t="shared" si="58"/>
        <v>228.28531751994757</v>
      </c>
      <c r="Z112" s="77">
        <f t="shared" si="59"/>
        <v>11.57800965950628</v>
      </c>
      <c r="AA112" s="77">
        <f t="shared" si="84"/>
        <v>239.86332717945385</v>
      </c>
      <c r="AB112" s="70">
        <f t="shared" si="85"/>
        <v>15.715083552435008</v>
      </c>
      <c r="AC112" s="72">
        <f t="shared" si="86"/>
        <v>0.84929859798068297</v>
      </c>
      <c r="AD112" s="80">
        <f t="shared" si="87"/>
        <v>1.1784444077195442</v>
      </c>
      <c r="AE112" s="89">
        <f>Fishery!X118</f>
        <v>5.7593809189787759</v>
      </c>
      <c r="AF112" s="89">
        <f t="shared" si="100"/>
        <v>0.45037354360236365</v>
      </c>
      <c r="AG112" s="70">
        <f t="shared" si="101"/>
        <v>7.7871239246790029</v>
      </c>
      <c r="AI112" s="56">
        <f t="shared" si="60"/>
        <v>54.593978849821767</v>
      </c>
      <c r="AK112" s="68">
        <f t="shared" si="92"/>
        <v>6.2858828339654247</v>
      </c>
      <c r="AL112" s="57">
        <f t="shared" si="61"/>
        <v>5.9741024104978671</v>
      </c>
      <c r="AM112" s="58">
        <f t="shared" si="62"/>
        <v>3.6358824737598883</v>
      </c>
      <c r="AN112" s="58">
        <f t="shared" si="63"/>
        <v>0.84929859798068297</v>
      </c>
      <c r="AO112" s="20">
        <f t="shared" si="64"/>
        <v>0.11853696900702361</v>
      </c>
      <c r="AP112" s="20">
        <f t="shared" si="65"/>
        <v>6.1678496482191779E-2</v>
      </c>
      <c r="AQ112" s="58">
        <f t="shared" si="95"/>
        <v>10.639498947727652</v>
      </c>
      <c r="AR112" s="59">
        <f t="shared" si="66"/>
        <v>1.0852452257435774</v>
      </c>
      <c r="AS112" s="64">
        <f t="shared" si="96"/>
        <v>0.11853696900702361</v>
      </c>
      <c r="AT112" s="58">
        <f t="shared" si="97"/>
        <v>0.16447599061917806</v>
      </c>
      <c r="AU112" s="89">
        <f>Fishery!Y118</f>
        <v>1.0483419988538358</v>
      </c>
      <c r="AV112" s="80">
        <f t="shared" si="98"/>
        <v>6.2858828339654255E-2</v>
      </c>
      <c r="AW112" s="70">
        <f t="shared" si="99"/>
        <v>1.3313549584800375</v>
      </c>
      <c r="BC112" s="68">
        <f t="shared" si="93"/>
        <v>3.2707416556199758</v>
      </c>
      <c r="BD112" s="57">
        <f t="shared" si="67"/>
        <v>0.42041410980339494</v>
      </c>
      <c r="BE112" s="58">
        <f t="shared" si="68"/>
        <v>1.1784444077195442</v>
      </c>
      <c r="BF112" s="58">
        <f t="shared" si="69"/>
        <v>0.16447599061917806</v>
      </c>
      <c r="BG112" s="58">
        <f t="shared" si="70"/>
        <v>8.55820078224616E-2</v>
      </c>
      <c r="BH112" s="58">
        <f t="shared" si="88"/>
        <v>1.8489165159645788</v>
      </c>
      <c r="BI112" s="70">
        <f t="shared" si="71"/>
        <v>0.40967736526572035</v>
      </c>
      <c r="BJ112" s="72">
        <f t="shared" si="89"/>
        <v>6.1678496482191779E-2</v>
      </c>
      <c r="BK112" s="58">
        <f t="shared" si="56"/>
        <v>8.55820078224616E-2</v>
      </c>
      <c r="BL112" s="80">
        <f>Fishery!Z118</f>
        <v>0.35053164507768048</v>
      </c>
      <c r="BM112" s="80">
        <f t="shared" si="90"/>
        <v>1.6353708278099878E-2</v>
      </c>
      <c r="BN112" s="70">
        <f t="shared" si="91"/>
        <v>0.49779214938233385</v>
      </c>
    </row>
    <row r="113" spans="1:66" x14ac:dyDescent="0.2">
      <c r="A113" s="1">
        <v>7</v>
      </c>
      <c r="B113" s="2">
        <v>12</v>
      </c>
      <c r="C113" s="9">
        <f t="shared" si="72"/>
        <v>4.166666666666667</v>
      </c>
      <c r="D113" s="9">
        <f t="shared" si="104"/>
        <v>7.8900000000000023</v>
      </c>
      <c r="E113" s="9">
        <f t="shared" si="105"/>
        <v>9.4568770847198014</v>
      </c>
      <c r="F113" s="9">
        <f t="shared" si="73"/>
        <v>4.166666666666667</v>
      </c>
      <c r="I113" s="68">
        <f t="shared" si="94"/>
        <v>500.46602265865147</v>
      </c>
      <c r="J113" s="85">
        <f t="shared" si="74"/>
        <v>398.12897581135564</v>
      </c>
      <c r="K113" s="89">
        <f t="shared" si="75"/>
        <v>405.2260949792875</v>
      </c>
      <c r="L113" s="80">
        <f t="shared" si="76"/>
        <v>8.9656824278278009</v>
      </c>
      <c r="M113" s="86">
        <f t="shared" si="77"/>
        <v>812.32075321847094</v>
      </c>
      <c r="O113" s="68">
        <f t="shared" si="78"/>
        <v>99.439561774931931</v>
      </c>
      <c r="P113" s="76">
        <f t="shared" si="79"/>
        <v>398.12897581135564</v>
      </c>
      <c r="Q113" s="83">
        <f t="shared" si="57"/>
        <v>132.70965860378521</v>
      </c>
      <c r="R113" s="85">
        <f t="shared" si="80"/>
        <v>20.128991519965435</v>
      </c>
      <c r="S113" s="80">
        <f t="shared" si="81"/>
        <v>5.3442800785968139</v>
      </c>
      <c r="T113" s="80">
        <f t="shared" si="82"/>
        <v>0.62407511453394382</v>
      </c>
      <c r="U113" s="89">
        <f t="shared" si="102"/>
        <v>9.9439561774931935</v>
      </c>
      <c r="V113" s="70">
        <f t="shared" si="103"/>
        <v>26.097346713096194</v>
      </c>
      <c r="X113" s="68">
        <f t="shared" si="83"/>
        <v>50.606094698819909</v>
      </c>
      <c r="Y113" s="76">
        <f t="shared" si="58"/>
        <v>405.2260949792875</v>
      </c>
      <c r="Z113" s="77">
        <f t="shared" si="59"/>
        <v>20.128991519965435</v>
      </c>
      <c r="AA113" s="77">
        <f t="shared" si="84"/>
        <v>425.35508649925293</v>
      </c>
      <c r="AB113" s="70">
        <f t="shared" si="85"/>
        <v>27.842754876201148</v>
      </c>
      <c r="AC113" s="72">
        <f t="shared" si="86"/>
        <v>0.90659136372912763</v>
      </c>
      <c r="AD113" s="80">
        <f t="shared" si="87"/>
        <v>1.2703999809155742</v>
      </c>
      <c r="AE113" s="89">
        <f>Fishery!X119</f>
        <v>6.4715119334306896</v>
      </c>
      <c r="AF113" s="89">
        <f t="shared" si="100"/>
        <v>0.50606094698819915</v>
      </c>
      <c r="AG113" s="70">
        <f t="shared" si="101"/>
        <v>8.6485032780753919</v>
      </c>
      <c r="AI113" s="56">
        <f t="shared" si="60"/>
        <v>59.715612467402813</v>
      </c>
      <c r="AK113" s="68">
        <f t="shared" si="92"/>
        <v>5.9715558578775196</v>
      </c>
      <c r="AL113" s="57">
        <f t="shared" si="61"/>
        <v>8.9656824278278009</v>
      </c>
      <c r="AM113" s="58">
        <f t="shared" si="62"/>
        <v>5.3442800785968139</v>
      </c>
      <c r="AN113" s="58">
        <f t="shared" si="63"/>
        <v>0.90659136372912763</v>
      </c>
      <c r="AO113" s="20">
        <f t="shared" si="64"/>
        <v>0.10697843809125397</v>
      </c>
      <c r="AP113" s="20">
        <f t="shared" si="65"/>
        <v>5.6215544489007889E-2</v>
      </c>
      <c r="AQ113" s="58">
        <f t="shared" si="95"/>
        <v>15.379747852734004</v>
      </c>
      <c r="AR113" s="59">
        <f t="shared" si="66"/>
        <v>1.4958364981411867</v>
      </c>
      <c r="AS113" s="64">
        <f t="shared" si="96"/>
        <v>0.10697843809125397</v>
      </c>
      <c r="AT113" s="58">
        <f t="shared" si="97"/>
        <v>0.14990811863735437</v>
      </c>
      <c r="AU113" s="89">
        <f>Fishery!Y119</f>
        <v>0.99591942288326241</v>
      </c>
      <c r="AV113" s="80">
        <f t="shared" si="98"/>
        <v>5.9715558578775196E-2</v>
      </c>
      <c r="AW113" s="70">
        <f t="shared" si="99"/>
        <v>1.2528059796118707</v>
      </c>
      <c r="BC113" s="68">
        <f t="shared" si="93"/>
        <v>3.1379619107053882</v>
      </c>
      <c r="BD113" s="57">
        <f t="shared" si="67"/>
        <v>0.62407511453394382</v>
      </c>
      <c r="BE113" s="58">
        <f t="shared" si="68"/>
        <v>1.2703999809155742</v>
      </c>
      <c r="BF113" s="58">
        <f t="shared" si="69"/>
        <v>0.14990811863735437</v>
      </c>
      <c r="BG113" s="58">
        <f t="shared" si="70"/>
        <v>7.87744396243025E-2</v>
      </c>
      <c r="BH113" s="58">
        <f t="shared" si="88"/>
        <v>2.1231576537111749</v>
      </c>
      <c r="BI113" s="70">
        <f t="shared" si="71"/>
        <v>0.45278002411105067</v>
      </c>
      <c r="BJ113" s="72">
        <f t="shared" si="89"/>
        <v>5.6215544489007889E-2</v>
      </c>
      <c r="BK113" s="58">
        <f t="shared" si="56"/>
        <v>7.87744396243025E-2</v>
      </c>
      <c r="BL113" s="80">
        <f>Fishery!Z119</f>
        <v>0.33630138560795703</v>
      </c>
      <c r="BM113" s="80">
        <f t="shared" si="90"/>
        <v>1.5689809553526942E-2</v>
      </c>
      <c r="BN113" s="70">
        <f t="shared" si="91"/>
        <v>0.47129136972126739</v>
      </c>
    </row>
    <row r="114" spans="1:66" x14ac:dyDescent="0.2">
      <c r="A114" s="4">
        <v>8</v>
      </c>
      <c r="B114">
        <v>1</v>
      </c>
      <c r="C114" s="9">
        <f t="shared" si="72"/>
        <v>4.166666666666667</v>
      </c>
      <c r="D114" s="9">
        <f t="shared" si="104"/>
        <v>8.6</v>
      </c>
      <c r="E114" s="9">
        <f t="shared" si="105"/>
        <v>11.642922943305223</v>
      </c>
      <c r="F114" s="9">
        <f t="shared" si="73"/>
        <v>4.166666666666667</v>
      </c>
      <c r="I114" s="68">
        <f t="shared" si="94"/>
        <v>394.37680181923167</v>
      </c>
      <c r="J114" s="85">
        <f t="shared" si="74"/>
        <v>608.46119895761512</v>
      </c>
      <c r="K114" s="89">
        <f t="shared" si="75"/>
        <v>410.80582002170098</v>
      </c>
      <c r="L114" s="80">
        <f t="shared" si="76"/>
        <v>7.2469833165098008</v>
      </c>
      <c r="M114" s="86">
        <f t="shared" si="77"/>
        <v>1026.514002295826</v>
      </c>
      <c r="O114" s="68">
        <f t="shared" si="78"/>
        <v>192.85528337075974</v>
      </c>
      <c r="P114" s="76">
        <f t="shared" si="79"/>
        <v>608.46119895761512</v>
      </c>
      <c r="Q114" s="83">
        <f t="shared" si="57"/>
        <v>202.82039965253838</v>
      </c>
      <c r="R114" s="85">
        <f t="shared" si="80"/>
        <v>50.222320674782537</v>
      </c>
      <c r="S114" s="80">
        <f t="shared" si="81"/>
        <v>10.631601666032715</v>
      </c>
      <c r="T114" s="80">
        <f t="shared" si="82"/>
        <v>1.1849377097645089</v>
      </c>
      <c r="U114" s="89">
        <f t="shared" si="102"/>
        <v>19.285528337075974</v>
      </c>
      <c r="V114" s="70">
        <f t="shared" si="103"/>
        <v>62.038860050579764</v>
      </c>
      <c r="X114" s="68">
        <f t="shared" si="83"/>
        <v>65.103635997142106</v>
      </c>
      <c r="Y114" s="76">
        <f t="shared" si="58"/>
        <v>410.80582002170098</v>
      </c>
      <c r="Z114" s="77">
        <f t="shared" si="59"/>
        <v>50.222320674782537</v>
      </c>
      <c r="AA114" s="77">
        <f t="shared" si="84"/>
        <v>461.02814069648355</v>
      </c>
      <c r="AB114" s="70">
        <f t="shared" si="85"/>
        <v>31.953153835704128</v>
      </c>
      <c r="AC114" s="72">
        <f t="shared" si="86"/>
        <v>1.1963304173547062</v>
      </c>
      <c r="AD114" s="80">
        <f t="shared" si="87"/>
        <v>1.6000340148833518</v>
      </c>
      <c r="AE114" s="89">
        <f>Fishery!X120</f>
        <v>8.3254588162294567</v>
      </c>
      <c r="AF114" s="89">
        <f t="shared" si="100"/>
        <v>0.65103635997142106</v>
      </c>
      <c r="AG114" s="70">
        <f t="shared" si="101"/>
        <v>11.121823248467514</v>
      </c>
      <c r="AI114" s="56">
        <f t="shared" si="60"/>
        <v>74.300988010962143</v>
      </c>
      <c r="AK114" s="68">
        <f t="shared" si="92"/>
        <v>6.1252616643778151</v>
      </c>
      <c r="AL114" s="57">
        <f t="shared" si="61"/>
        <v>7.2469833165098008</v>
      </c>
      <c r="AM114" s="58">
        <f t="shared" si="62"/>
        <v>10.631601666032715</v>
      </c>
      <c r="AN114" s="58">
        <f t="shared" si="63"/>
        <v>1.1963304173547062</v>
      </c>
      <c r="AO114" s="20">
        <f t="shared" si="64"/>
        <v>0.11255649137128945</v>
      </c>
      <c r="AP114" s="20">
        <f t="shared" si="65"/>
        <v>5.6452071740830313E-2</v>
      </c>
      <c r="AQ114" s="58">
        <f t="shared" si="95"/>
        <v>19.24392396300934</v>
      </c>
      <c r="AR114" s="59">
        <f t="shared" si="66"/>
        <v>2.1232214106526586</v>
      </c>
      <c r="AS114" s="64">
        <f t="shared" si="96"/>
        <v>0.11255649137128945</v>
      </c>
      <c r="AT114" s="58">
        <f t="shared" si="97"/>
        <v>0.1505388579755475</v>
      </c>
      <c r="AU114" s="89">
        <f>Fishery!Y120</f>
        <v>1.0215540483890497</v>
      </c>
      <c r="AV114" s="80">
        <f t="shared" si="98"/>
        <v>6.1252616643778152E-2</v>
      </c>
      <c r="AW114" s="70">
        <f t="shared" si="99"/>
        <v>1.2846493977358868</v>
      </c>
      <c r="BC114" s="68">
        <f t="shared" si="93"/>
        <v>3.0720903494422136</v>
      </c>
      <c r="BD114" s="57">
        <f t="shared" si="67"/>
        <v>1.1849377097645089</v>
      </c>
      <c r="BE114" s="58">
        <f t="shared" si="68"/>
        <v>1.6000340148833518</v>
      </c>
      <c r="BF114" s="58">
        <f t="shared" si="69"/>
        <v>0.1505388579755475</v>
      </c>
      <c r="BG114" s="58">
        <f t="shared" si="70"/>
        <v>7.5501912921087863E-2</v>
      </c>
      <c r="BH114" s="58">
        <f t="shared" si="88"/>
        <v>3.0110124955444957</v>
      </c>
      <c r="BI114" s="70">
        <f t="shared" si="71"/>
        <v>0.6046359101655604</v>
      </c>
      <c r="BJ114" s="72">
        <f t="shared" si="89"/>
        <v>5.6452071740830313E-2</v>
      </c>
      <c r="BK114" s="58">
        <f t="shared" si="56"/>
        <v>7.5501912921087863E-2</v>
      </c>
      <c r="BL114" s="80">
        <f>Fishery!Z120</f>
        <v>0.32924180427607741</v>
      </c>
      <c r="BM114" s="80">
        <f t="shared" si="90"/>
        <v>1.5360451747211068E-2</v>
      </c>
      <c r="BN114" s="70">
        <f t="shared" si="91"/>
        <v>0.46119578893799562</v>
      </c>
    </row>
    <row r="115" spans="1:66" x14ac:dyDescent="0.2">
      <c r="A115" s="4">
        <v>8</v>
      </c>
      <c r="B115">
        <v>2</v>
      </c>
      <c r="C115" s="9">
        <f t="shared" si="72"/>
        <v>4.166666666666667</v>
      </c>
      <c r="D115" s="9">
        <f t="shared" si="104"/>
        <v>6.990000000000002</v>
      </c>
      <c r="E115" s="9">
        <f t="shared" si="105"/>
        <v>9.4632594620585504</v>
      </c>
      <c r="F115" s="9">
        <f t="shared" si="73"/>
        <v>4.166666666666667</v>
      </c>
      <c r="I115" s="68">
        <f t="shared" si="94"/>
        <v>102.65240022958261</v>
      </c>
      <c r="J115" s="85">
        <f t="shared" si="74"/>
        <v>241.86698817097559</v>
      </c>
      <c r="K115" s="89">
        <f t="shared" si="75"/>
        <v>129.75385739201451</v>
      </c>
      <c r="L115" s="80">
        <f t="shared" si="76"/>
        <v>2.1045120084229056</v>
      </c>
      <c r="M115" s="86">
        <f t="shared" si="77"/>
        <v>373.72535757141299</v>
      </c>
      <c r="O115" s="68">
        <f t="shared" si="78"/>
        <v>294.52183732435731</v>
      </c>
      <c r="P115" s="76">
        <f t="shared" si="79"/>
        <v>241.86698817097559</v>
      </c>
      <c r="Q115" s="83">
        <f t="shared" si="57"/>
        <v>80.622329390325191</v>
      </c>
      <c r="R115" s="85">
        <f t="shared" si="80"/>
        <v>93.069778187236608</v>
      </c>
      <c r="S115" s="80">
        <f t="shared" si="81"/>
        <v>18.114279120770082</v>
      </c>
      <c r="T115" s="80">
        <f t="shared" si="82"/>
        <v>1.8576163392339344</v>
      </c>
      <c r="U115" s="89">
        <f t="shared" si="102"/>
        <v>29.452183732435731</v>
      </c>
      <c r="V115" s="70">
        <f t="shared" si="103"/>
        <v>113.04167364724061</v>
      </c>
      <c r="X115" s="68">
        <f t="shared" si="83"/>
        <v>79.000744930110841</v>
      </c>
      <c r="Y115" s="76">
        <f t="shared" si="58"/>
        <v>129.75385739201451</v>
      </c>
      <c r="Z115" s="77">
        <f t="shared" si="59"/>
        <v>93.069778187236608</v>
      </c>
      <c r="AA115" s="77">
        <f t="shared" si="84"/>
        <v>222.82363557925112</v>
      </c>
      <c r="AB115" s="70">
        <f t="shared" si="85"/>
        <v>19.743338360405481</v>
      </c>
      <c r="AC115" s="72">
        <f t="shared" si="86"/>
        <v>1.6196213240794795</v>
      </c>
      <c r="AD115" s="80">
        <f t="shared" si="87"/>
        <v>1.9931027991273453</v>
      </c>
      <c r="AE115" s="89">
        <f>Fishery!X121</f>
        <v>10.102622354240831</v>
      </c>
      <c r="AF115" s="89">
        <f t="shared" si="100"/>
        <v>0.79000744930110844</v>
      </c>
      <c r="AG115" s="70">
        <f t="shared" si="101"/>
        <v>13.715346477447655</v>
      </c>
      <c r="AI115" s="56">
        <f t="shared" si="60"/>
        <v>88.988139672807108</v>
      </c>
      <c r="AK115" s="68">
        <f t="shared" si="92"/>
        <v>6.833780810178018</v>
      </c>
      <c r="AL115" s="57">
        <f t="shared" si="61"/>
        <v>2.1045120084229056</v>
      </c>
      <c r="AM115" s="58">
        <f t="shared" si="62"/>
        <v>18.114279120770082</v>
      </c>
      <c r="AN115" s="58">
        <f t="shared" si="63"/>
        <v>1.6196213240794795</v>
      </c>
      <c r="AO115" s="20">
        <f t="shared" si="64"/>
        <v>0.140101680484672</v>
      </c>
      <c r="AP115" s="20">
        <f t="shared" si="65"/>
        <v>6.4653319124259784E-2</v>
      </c>
      <c r="AQ115" s="58">
        <f t="shared" si="95"/>
        <v>22.043167452881399</v>
      </c>
      <c r="AR115" s="59">
        <f t="shared" si="66"/>
        <v>2.851910971544795</v>
      </c>
      <c r="AS115" s="64">
        <f t="shared" si="96"/>
        <v>0.140101680484672</v>
      </c>
      <c r="AT115" s="58">
        <f t="shared" si="97"/>
        <v>0.17240885099802608</v>
      </c>
      <c r="AU115" s="89">
        <f>Fishery!Y121</f>
        <v>1.1397188944661794</v>
      </c>
      <c r="AV115" s="80">
        <f t="shared" si="98"/>
        <v>6.8337808101780181E-2</v>
      </c>
      <c r="AW115" s="70">
        <f t="shared" si="99"/>
        <v>1.4522294259488775</v>
      </c>
      <c r="BC115" s="68">
        <f t="shared" si="93"/>
        <v>3.1536139325182511</v>
      </c>
      <c r="BD115" s="57">
        <f t="shared" si="67"/>
        <v>1.8576163392339344</v>
      </c>
      <c r="BE115" s="58">
        <f t="shared" si="68"/>
        <v>1.9931027991273453</v>
      </c>
      <c r="BF115" s="58">
        <f t="shared" si="69"/>
        <v>0.17240885099802608</v>
      </c>
      <c r="BG115" s="58">
        <f t="shared" si="70"/>
        <v>7.9562246682985838E-2</v>
      </c>
      <c r="BH115" s="58">
        <f t="shared" si="88"/>
        <v>4.1026902360422914</v>
      </c>
      <c r="BI115" s="70">
        <f t="shared" si="71"/>
        <v>0.79347051660633106</v>
      </c>
      <c r="BJ115" s="72">
        <f t="shared" si="89"/>
        <v>6.4653319124259784E-2</v>
      </c>
      <c r="BK115" s="58">
        <f t="shared" si="56"/>
        <v>7.9562246682985838E-2</v>
      </c>
      <c r="BL115" s="80">
        <f>Fishery!Z121</f>
        <v>0.3379788427514851</v>
      </c>
      <c r="BM115" s="80">
        <f t="shared" si="90"/>
        <v>1.5768069662591255E-2</v>
      </c>
      <c r="BN115" s="70">
        <f t="shared" si="91"/>
        <v>0.48219440855873075</v>
      </c>
    </row>
    <row r="116" spans="1:66" x14ac:dyDescent="0.2">
      <c r="A116" s="4">
        <v>8</v>
      </c>
      <c r="B116">
        <v>3</v>
      </c>
      <c r="C116" s="9">
        <f t="shared" si="72"/>
        <v>4.166666666666667</v>
      </c>
      <c r="D116" s="9">
        <f t="shared" si="104"/>
        <v>4.875</v>
      </c>
      <c r="E116" s="9">
        <f t="shared" si="105"/>
        <v>6.5999127149549963</v>
      </c>
      <c r="F116" s="9">
        <f t="shared" si="73"/>
        <v>4.166666666666667</v>
      </c>
      <c r="I116" s="68">
        <f t="shared" si="94"/>
        <v>37.373535757141298</v>
      </c>
      <c r="J116" s="85">
        <f t="shared" si="74"/>
        <v>71.266087383696288</v>
      </c>
      <c r="K116" s="89">
        <f t="shared" si="75"/>
        <v>47.736235755758138</v>
      </c>
      <c r="L116" s="80">
        <f t="shared" si="76"/>
        <v>0.90128923911521897</v>
      </c>
      <c r="M116" s="86">
        <f t="shared" si="77"/>
        <v>119.90361237856965</v>
      </c>
      <c r="O116" s="68">
        <f t="shared" si="78"/>
        <v>238.35745648603381</v>
      </c>
      <c r="P116" s="76">
        <f t="shared" si="79"/>
        <v>71.266087383696288</v>
      </c>
      <c r="Q116" s="83">
        <f t="shared" si="57"/>
        <v>23.755362461232096</v>
      </c>
      <c r="R116" s="85">
        <f t="shared" si="80"/>
        <v>76.111929915448385</v>
      </c>
      <c r="S116" s="80">
        <f t="shared" si="81"/>
        <v>17.244475769410201</v>
      </c>
      <c r="T116" s="80">
        <f t="shared" si="82"/>
        <v>1.6120019684002833</v>
      </c>
      <c r="U116" s="89">
        <f t="shared" si="102"/>
        <v>23.835745648603382</v>
      </c>
      <c r="V116" s="70">
        <f t="shared" si="103"/>
        <v>94.968407653258865</v>
      </c>
      <c r="X116" s="68">
        <f t="shared" si="83"/>
        <v>79.829608686804448</v>
      </c>
      <c r="Y116" s="76">
        <f t="shared" si="58"/>
        <v>47.736235755758138</v>
      </c>
      <c r="Z116" s="77">
        <f t="shared" si="59"/>
        <v>76.111929915448385</v>
      </c>
      <c r="AA116" s="77">
        <f t="shared" si="84"/>
        <v>123.84816567120652</v>
      </c>
      <c r="AB116" s="70">
        <f t="shared" si="85"/>
        <v>12.497505974165932</v>
      </c>
      <c r="AC116" s="72">
        <f t="shared" si="86"/>
        <v>1.9251474556684833</v>
      </c>
      <c r="AD116" s="80">
        <f t="shared" si="87"/>
        <v>2.1595378342576539</v>
      </c>
      <c r="AE116" s="89">
        <f>Fishery!X122</f>
        <v>10.208617525861058</v>
      </c>
      <c r="AF116" s="89">
        <f t="shared" si="100"/>
        <v>0.79829608686804454</v>
      </c>
      <c r="AG116" s="70">
        <f t="shared" si="101"/>
        <v>14.293302815787195</v>
      </c>
      <c r="AI116" s="56">
        <f t="shared" si="60"/>
        <v>91.24965774924037</v>
      </c>
      <c r="AK116" s="68">
        <f t="shared" si="92"/>
        <v>8.0385690110771453</v>
      </c>
      <c r="AL116" s="57">
        <f t="shared" si="61"/>
        <v>0.90128923911521897</v>
      </c>
      <c r="AM116" s="58">
        <f t="shared" si="62"/>
        <v>17.244475769410201</v>
      </c>
      <c r="AN116" s="58">
        <f t="shared" si="63"/>
        <v>1.9251474556684833</v>
      </c>
      <c r="AO116" s="20">
        <f t="shared" si="64"/>
        <v>0.19385577523754938</v>
      </c>
      <c r="AP116" s="20">
        <f t="shared" si="65"/>
        <v>8.1546782257284692E-2</v>
      </c>
      <c r="AQ116" s="58">
        <f t="shared" si="95"/>
        <v>20.346315021688735</v>
      </c>
      <c r="AR116" s="59">
        <f t="shared" si="66"/>
        <v>2.7620275519118058</v>
      </c>
      <c r="AS116" s="64">
        <f t="shared" si="96"/>
        <v>0.19385577523754938</v>
      </c>
      <c r="AT116" s="58">
        <f t="shared" si="97"/>
        <v>0.2174580860194259</v>
      </c>
      <c r="AU116" s="89">
        <f>Fishery!Y122</f>
        <v>1.3406501087582108</v>
      </c>
      <c r="AV116" s="80">
        <f t="shared" si="98"/>
        <v>8.0385690110771457E-2</v>
      </c>
      <c r="AW116" s="70">
        <f t="shared" si="99"/>
        <v>1.7519639700151861</v>
      </c>
      <c r="BC116" s="68">
        <f t="shared" si="93"/>
        <v>3.3814800513587788</v>
      </c>
      <c r="BD116" s="57">
        <f t="shared" si="67"/>
        <v>1.6120019684002833</v>
      </c>
      <c r="BE116" s="58">
        <f t="shared" si="68"/>
        <v>2.1595378342576539</v>
      </c>
      <c r="BF116" s="58">
        <f t="shared" si="69"/>
        <v>0.2174580860194259</v>
      </c>
      <c r="BG116" s="58">
        <f t="shared" si="70"/>
        <v>9.1475258701898973E-2</v>
      </c>
      <c r="BH116" s="58">
        <f t="shared" si="88"/>
        <v>4.0804731473792621</v>
      </c>
      <c r="BI116" s="70">
        <f t="shared" si="71"/>
        <v>0.81861804079478007</v>
      </c>
      <c r="BJ116" s="72">
        <f t="shared" si="89"/>
        <v>8.1546782257284692E-2</v>
      </c>
      <c r="BK116" s="58">
        <f t="shared" si="56"/>
        <v>9.1475258701898973E-2</v>
      </c>
      <c r="BL116" s="80">
        <f>Fishery!Z122</f>
        <v>0.36239969095800484</v>
      </c>
      <c r="BM116" s="80">
        <f t="shared" si="90"/>
        <v>1.6907400256793895E-2</v>
      </c>
      <c r="BN116" s="70">
        <f t="shared" si="91"/>
        <v>0.53542173191718856</v>
      </c>
    </row>
    <row r="117" spans="1:66" x14ac:dyDescent="0.2">
      <c r="A117" s="4">
        <v>8</v>
      </c>
      <c r="B117">
        <v>4</v>
      </c>
      <c r="C117" s="9">
        <f t="shared" si="72"/>
        <v>4.166666666666667</v>
      </c>
      <c r="D117" s="9">
        <f t="shared" si="104"/>
        <v>3.25</v>
      </c>
      <c r="E117" s="9">
        <f t="shared" si="105"/>
        <v>4.399941809969997</v>
      </c>
      <c r="F117" s="9">
        <f t="shared" si="73"/>
        <v>4.166666666666667</v>
      </c>
      <c r="I117" s="68">
        <f t="shared" si="94"/>
        <v>19.402171071806059</v>
      </c>
      <c r="J117" s="85">
        <f t="shared" si="74"/>
        <v>25.064833388911612</v>
      </c>
      <c r="K117" s="89">
        <f t="shared" si="75"/>
        <v>23.19203340818774</v>
      </c>
      <c r="L117" s="80">
        <f t="shared" si="76"/>
        <v>0.51376590652314835</v>
      </c>
      <c r="M117" s="86">
        <f t="shared" si="77"/>
        <v>48.770632703622496</v>
      </c>
      <c r="O117" s="68">
        <f t="shared" si="78"/>
        <v>161.48214351984399</v>
      </c>
      <c r="P117" s="76">
        <f t="shared" si="79"/>
        <v>25.064833388911612</v>
      </c>
      <c r="Q117" s="83">
        <f t="shared" si="57"/>
        <v>8.3549444629705381</v>
      </c>
      <c r="R117" s="85">
        <f t="shared" si="80"/>
        <v>48.256188102321673</v>
      </c>
      <c r="S117" s="80">
        <f t="shared" si="81"/>
        <v>12.828052007024858</v>
      </c>
      <c r="T117" s="80">
        <f t="shared" si="82"/>
        <v>1.1537592363445719</v>
      </c>
      <c r="U117" s="89">
        <f t="shared" si="102"/>
        <v>16.1482143519844</v>
      </c>
      <c r="V117" s="70">
        <f t="shared" si="103"/>
        <v>62.237999345691101</v>
      </c>
      <c r="X117" s="68">
        <f t="shared" si="83"/>
        <v>74.708241806920952</v>
      </c>
      <c r="Y117" s="76">
        <f t="shared" si="58"/>
        <v>23.19203340818774</v>
      </c>
      <c r="Z117" s="77">
        <f t="shared" si="59"/>
        <v>48.256188102321673</v>
      </c>
      <c r="AA117" s="77">
        <f t="shared" si="84"/>
        <v>71.448221510509413</v>
      </c>
      <c r="AB117" s="70">
        <f t="shared" si="85"/>
        <v>7.4815256008019428</v>
      </c>
      <c r="AC117" s="72">
        <f t="shared" si="86"/>
        <v>1.9782604449075429</v>
      </c>
      <c r="AD117" s="80">
        <f t="shared" si="87"/>
        <v>2.1351047772091651</v>
      </c>
      <c r="AE117" s="89">
        <f>Fishery!X123</f>
        <v>9.5536966694722789</v>
      </c>
      <c r="AF117" s="89">
        <f t="shared" si="100"/>
        <v>0.7470824180692095</v>
      </c>
      <c r="AG117" s="70">
        <f t="shared" si="101"/>
        <v>13.667061891588986</v>
      </c>
      <c r="AI117" s="56">
        <f t="shared" si="60"/>
        <v>87.107251916778026</v>
      </c>
      <c r="AK117" s="68">
        <f t="shared" si="92"/>
        <v>8.8266051021083705</v>
      </c>
      <c r="AL117" s="57">
        <f t="shared" si="61"/>
        <v>0.51376590652314835</v>
      </c>
      <c r="AM117" s="58">
        <f t="shared" si="62"/>
        <v>12.828052007024858</v>
      </c>
      <c r="AN117" s="58">
        <f t="shared" si="63"/>
        <v>1.9782604449075429</v>
      </c>
      <c r="AO117" s="20">
        <f t="shared" si="64"/>
        <v>0.23372687288569655</v>
      </c>
      <c r="AP117" s="20">
        <f t="shared" si="65"/>
        <v>9.4596624804576646E-2</v>
      </c>
      <c r="AQ117" s="58">
        <f t="shared" si="95"/>
        <v>15.648401856145822</v>
      </c>
      <c r="AR117" s="59">
        <f t="shared" si="66"/>
        <v>2.2122628556852582</v>
      </c>
      <c r="AS117" s="64">
        <f t="shared" si="96"/>
        <v>0.23372687288569655</v>
      </c>
      <c r="AT117" s="58">
        <f t="shared" si="97"/>
        <v>0.2522576661455378</v>
      </c>
      <c r="AU117" s="89">
        <f>Fishery!Y123</f>
        <v>1.4720765690760333</v>
      </c>
      <c r="AV117" s="80">
        <f t="shared" si="98"/>
        <v>8.8266051021083702E-2</v>
      </c>
      <c r="AW117" s="70">
        <f t="shared" si="99"/>
        <v>1.9580611081072676</v>
      </c>
      <c r="BC117" s="68">
        <f t="shared" si="93"/>
        <v>3.5724050077487055</v>
      </c>
      <c r="BD117" s="57">
        <f t="shared" si="67"/>
        <v>1.1537592363445719</v>
      </c>
      <c r="BE117" s="58">
        <f t="shared" si="68"/>
        <v>2.1351047772091651</v>
      </c>
      <c r="BF117" s="58">
        <f t="shared" si="69"/>
        <v>0.2522576661455378</v>
      </c>
      <c r="BG117" s="58">
        <f t="shared" si="70"/>
        <v>0.10209662031510425</v>
      </c>
      <c r="BH117" s="58">
        <f t="shared" si="88"/>
        <v>3.6432183000143792</v>
      </c>
      <c r="BI117" s="70">
        <f t="shared" si="71"/>
        <v>0.76658467046052325</v>
      </c>
      <c r="BJ117" s="72">
        <f t="shared" si="89"/>
        <v>9.4596624804576646E-2</v>
      </c>
      <c r="BK117" s="58">
        <f t="shared" si="56"/>
        <v>0.10209662031510425</v>
      </c>
      <c r="BL117" s="80">
        <f>Fishery!Z123</f>
        <v>0.38286148406072529</v>
      </c>
      <c r="BM117" s="80">
        <f t="shared" si="90"/>
        <v>1.7862025038743529E-2</v>
      </c>
      <c r="BN117" s="70">
        <f t="shared" si="91"/>
        <v>0.57955472918040618</v>
      </c>
    </row>
    <row r="118" spans="1:66" x14ac:dyDescent="0.2">
      <c r="A118" s="4">
        <v>8</v>
      </c>
      <c r="B118">
        <v>5</v>
      </c>
      <c r="C118" s="9">
        <f t="shared" si="72"/>
        <v>4.166666666666667</v>
      </c>
      <c r="D118" s="9">
        <f t="shared" si="104"/>
        <v>2.1150000000000029</v>
      </c>
      <c r="E118" s="9">
        <f t="shared" si="105"/>
        <v>2.8633467471035559</v>
      </c>
      <c r="F118" s="9">
        <f t="shared" si="73"/>
        <v>4.166666666666667</v>
      </c>
      <c r="I118" s="68">
        <f t="shared" si="94"/>
        <v>23.072918712311882</v>
      </c>
      <c r="J118" s="85">
        <f t="shared" si="74"/>
        <v>19.611965085980525</v>
      </c>
      <c r="K118" s="89">
        <f t="shared" si="75"/>
        <v>24.608504553480998</v>
      </c>
      <c r="L118" s="80">
        <f t="shared" si="76"/>
        <v>0.61504596712565662</v>
      </c>
      <c r="M118" s="86">
        <f t="shared" si="77"/>
        <v>44.835515606587187</v>
      </c>
      <c r="O118" s="68">
        <f t="shared" si="78"/>
        <v>106.24991429625371</v>
      </c>
      <c r="P118" s="76">
        <f t="shared" si="79"/>
        <v>19.611965085980525</v>
      </c>
      <c r="Q118" s="83">
        <f t="shared" si="57"/>
        <v>6.5373216953268418</v>
      </c>
      <c r="R118" s="85">
        <f t="shared" si="80"/>
        <v>28.330307192248796</v>
      </c>
      <c r="S118" s="80">
        <f t="shared" si="81"/>
        <v>8.4967899523462105</v>
      </c>
      <c r="T118" s="80">
        <f t="shared" si="82"/>
        <v>0.77948122893462757</v>
      </c>
      <c r="U118" s="89">
        <f t="shared" si="102"/>
        <v>10.624991429625371</v>
      </c>
      <c r="V118" s="70">
        <f t="shared" si="103"/>
        <v>37.606578373529636</v>
      </c>
      <c r="X118" s="68">
        <f t="shared" si="83"/>
        <v>66.659600103902633</v>
      </c>
      <c r="Y118" s="76">
        <f t="shared" si="58"/>
        <v>24.608504553480998</v>
      </c>
      <c r="Z118" s="77">
        <f t="shared" si="59"/>
        <v>28.330307192248796</v>
      </c>
      <c r="AA118" s="77">
        <f t="shared" si="84"/>
        <v>52.938811745729794</v>
      </c>
      <c r="AB118" s="70">
        <f t="shared" si="85"/>
        <v>5.0793199336236619</v>
      </c>
      <c r="AC118" s="72">
        <f t="shared" si="86"/>
        <v>1.7769194580587282</v>
      </c>
      <c r="AD118" s="80">
        <f t="shared" si="87"/>
        <v>1.9561392535113948</v>
      </c>
      <c r="AE118" s="89">
        <f>Fishery!X124</f>
        <v>8.5244356458943109</v>
      </c>
      <c r="AF118" s="89">
        <f t="shared" si="100"/>
        <v>0.66659600103902639</v>
      </c>
      <c r="AG118" s="70">
        <f t="shared" si="101"/>
        <v>12.257494357464434</v>
      </c>
      <c r="AI118" s="56">
        <f t="shared" si="60"/>
        <v>79.21328916600531</v>
      </c>
      <c r="AK118" s="68">
        <f t="shared" si="92"/>
        <v>8.8855391435943982</v>
      </c>
      <c r="AL118" s="57">
        <f t="shared" si="61"/>
        <v>0.61504596712565662</v>
      </c>
      <c r="AM118" s="58">
        <f t="shared" si="62"/>
        <v>8.4967899523462105</v>
      </c>
      <c r="AN118" s="58">
        <f t="shared" si="63"/>
        <v>1.7769194580587282</v>
      </c>
      <c r="AO118" s="20">
        <f t="shared" si="64"/>
        <v>0.23685841761704482</v>
      </c>
      <c r="AP118" s="20">
        <f t="shared" si="65"/>
        <v>9.7780469056433519E-2</v>
      </c>
      <c r="AQ118" s="58">
        <f t="shared" si="95"/>
        <v>11.223394264204073</v>
      </c>
      <c r="AR118" s="59">
        <f t="shared" si="66"/>
        <v>1.6284287031716813</v>
      </c>
      <c r="AS118" s="64">
        <f t="shared" si="96"/>
        <v>0.23685841761704482</v>
      </c>
      <c r="AT118" s="58">
        <f t="shared" si="97"/>
        <v>0.2607479174838227</v>
      </c>
      <c r="AU118" s="89">
        <f>Fishery!Y124</f>
        <v>1.4819054240648912</v>
      </c>
      <c r="AV118" s="80">
        <f t="shared" si="98"/>
        <v>8.8855391435943981E-2</v>
      </c>
      <c r="AW118" s="70">
        <f t="shared" si="99"/>
        <v>1.9795117591657587</v>
      </c>
      <c r="BC118" s="68">
        <f t="shared" si="93"/>
        <v>3.6681499185082704</v>
      </c>
      <c r="BD118" s="57">
        <f t="shared" si="67"/>
        <v>0.77948122893462757</v>
      </c>
      <c r="BE118" s="58">
        <f t="shared" si="68"/>
        <v>1.9561392535113948</v>
      </c>
      <c r="BF118" s="58">
        <f t="shared" si="69"/>
        <v>0.2607479174838227</v>
      </c>
      <c r="BG118" s="58">
        <f t="shared" si="70"/>
        <v>0.10764259059721785</v>
      </c>
      <c r="BH118" s="58">
        <f t="shared" si="88"/>
        <v>3.1040109905270632</v>
      </c>
      <c r="BI118" s="70">
        <f t="shared" si="71"/>
        <v>0.67856759401493727</v>
      </c>
      <c r="BJ118" s="72">
        <f t="shared" si="89"/>
        <v>9.7780469056433519E-2</v>
      </c>
      <c r="BK118" s="58">
        <f t="shared" si="56"/>
        <v>0.10764259059721785</v>
      </c>
      <c r="BL118" s="80">
        <f>Fishery!Z124</f>
        <v>0.39312264945075193</v>
      </c>
      <c r="BM118" s="80">
        <f t="shared" si="90"/>
        <v>1.8340749592541353E-2</v>
      </c>
      <c r="BN118" s="70">
        <f t="shared" si="91"/>
        <v>0.5985457091044033</v>
      </c>
    </row>
    <row r="119" spans="1:66" x14ac:dyDescent="0.2">
      <c r="A119" s="4">
        <v>8</v>
      </c>
      <c r="B119">
        <v>6</v>
      </c>
      <c r="C119" s="9">
        <f t="shared" si="72"/>
        <v>4.166666666666667</v>
      </c>
      <c r="D119" s="9">
        <f t="shared" si="104"/>
        <v>1.470000000000002</v>
      </c>
      <c r="E119" s="9">
        <f t="shared" si="105"/>
        <v>1.990127526355663</v>
      </c>
      <c r="F119" s="9">
        <f t="shared" si="73"/>
        <v>4.166666666666667</v>
      </c>
      <c r="I119" s="68">
        <f t="shared" si="94"/>
        <v>39.072352502400747</v>
      </c>
      <c r="J119" s="85">
        <f t="shared" si="74"/>
        <v>23.282767164601548</v>
      </c>
      <c r="K119" s="89">
        <f t="shared" si="75"/>
        <v>36.479703464749235</v>
      </c>
      <c r="L119" s="80">
        <f t="shared" si="76"/>
        <v>0.98342314657663288</v>
      </c>
      <c r="M119" s="86">
        <f t="shared" si="77"/>
        <v>60.745893775927421</v>
      </c>
      <c r="O119" s="68">
        <f t="shared" si="78"/>
        <v>74.486067748195381</v>
      </c>
      <c r="P119" s="76">
        <f t="shared" si="79"/>
        <v>23.282767164601548</v>
      </c>
      <c r="Q119" s="83">
        <f t="shared" si="57"/>
        <v>7.7609223882005161</v>
      </c>
      <c r="R119" s="85">
        <f t="shared" si="80"/>
        <v>17.385884709286653</v>
      </c>
      <c r="S119" s="80">
        <f t="shared" si="81"/>
        <v>5.6242830361865002</v>
      </c>
      <c r="T119" s="80">
        <f t="shared" si="82"/>
        <v>0.54601300093444638</v>
      </c>
      <c r="U119" s="89">
        <f t="shared" si="102"/>
        <v>7.4486067748195381</v>
      </c>
      <c r="V119" s="70">
        <f t="shared" si="103"/>
        <v>23.556180746407602</v>
      </c>
      <c r="X119" s="68">
        <f t="shared" si="83"/>
        <v>58.352807561478073</v>
      </c>
      <c r="Y119" s="76">
        <f t="shared" si="58"/>
        <v>36.479703464749235</v>
      </c>
      <c r="Z119" s="77">
        <f t="shared" si="59"/>
        <v>17.385884709286653</v>
      </c>
      <c r="AA119" s="77">
        <f t="shared" si="84"/>
        <v>53.865588174035892</v>
      </c>
      <c r="AB119" s="70">
        <f t="shared" si="85"/>
        <v>4.4532170552076593</v>
      </c>
      <c r="AC119" s="72">
        <f t="shared" si="86"/>
        <v>1.468698400490821</v>
      </c>
      <c r="AD119" s="80">
        <f t="shared" si="87"/>
        <v>1.7109987160177251</v>
      </c>
      <c r="AE119" s="89">
        <f>Fishery!X125</f>
        <v>7.4621622697966457</v>
      </c>
      <c r="AF119" s="89">
        <f t="shared" si="100"/>
        <v>0.58352807561478071</v>
      </c>
      <c r="AG119" s="70">
        <f t="shared" si="101"/>
        <v>10.641859386305192</v>
      </c>
      <c r="AI119" s="56">
        <f t="shared" si="60"/>
        <v>70.40777119382841</v>
      </c>
      <c r="AK119" s="68">
        <f t="shared" si="92"/>
        <v>8.3897614177544746</v>
      </c>
      <c r="AL119" s="57">
        <f t="shared" si="61"/>
        <v>0.98342314657663288</v>
      </c>
      <c r="AM119" s="58">
        <f t="shared" si="62"/>
        <v>5.6242830361865002</v>
      </c>
      <c r="AN119" s="58">
        <f t="shared" si="63"/>
        <v>1.468698400490821</v>
      </c>
      <c r="AO119" s="20">
        <f t="shared" si="64"/>
        <v>0.21116428994052472</v>
      </c>
      <c r="AP119" s="20">
        <f t="shared" si="65"/>
        <v>9.2250516384853876E-2</v>
      </c>
      <c r="AQ119" s="58">
        <f t="shared" si="95"/>
        <v>8.3798193895793318</v>
      </c>
      <c r="AR119" s="59">
        <f t="shared" si="66"/>
        <v>1.207527627888402</v>
      </c>
      <c r="AS119" s="64">
        <f t="shared" si="96"/>
        <v>0.21116428994052472</v>
      </c>
      <c r="AT119" s="58">
        <f t="shared" si="97"/>
        <v>0.24600137702627703</v>
      </c>
      <c r="AU119" s="89">
        <f>Fishery!Y125</f>
        <v>1.3992209983727952</v>
      </c>
      <c r="AV119" s="80">
        <f t="shared" si="98"/>
        <v>8.3897614177544752E-2</v>
      </c>
      <c r="AW119" s="70">
        <f t="shared" si="99"/>
        <v>1.8563866653395968</v>
      </c>
      <c r="BC119" s="68">
        <f t="shared" si="93"/>
        <v>3.6652022145958627</v>
      </c>
      <c r="BD119" s="57">
        <f t="shared" si="67"/>
        <v>0.54601300093444638</v>
      </c>
      <c r="BE119" s="58">
        <f t="shared" si="68"/>
        <v>1.7109987160177251</v>
      </c>
      <c r="BF119" s="58">
        <f t="shared" si="69"/>
        <v>0.24600137702627703</v>
      </c>
      <c r="BG119" s="58">
        <f t="shared" si="70"/>
        <v>0.10746965819102734</v>
      </c>
      <c r="BH119" s="58">
        <f t="shared" si="88"/>
        <v>2.6104827521694762</v>
      </c>
      <c r="BI119" s="70">
        <f t="shared" si="71"/>
        <v>0.58436906292556323</v>
      </c>
      <c r="BJ119" s="72">
        <f t="shared" si="89"/>
        <v>9.2250516384853876E-2</v>
      </c>
      <c r="BK119" s="58">
        <f t="shared" si="56"/>
        <v>0.10746965819102734</v>
      </c>
      <c r="BL119" s="80">
        <f>Fishery!Z125</f>
        <v>0.39280673837907104</v>
      </c>
      <c r="BM119" s="80">
        <f t="shared" si="90"/>
        <v>1.8326011072979313E-2</v>
      </c>
      <c r="BN119" s="70">
        <f t="shared" si="91"/>
        <v>0.59252691295495219</v>
      </c>
    </row>
    <row r="120" spans="1:66" x14ac:dyDescent="0.2">
      <c r="A120" s="4">
        <v>8</v>
      </c>
      <c r="B120">
        <v>7</v>
      </c>
      <c r="C120" s="9">
        <f t="shared" si="72"/>
        <v>4.166666666666667</v>
      </c>
      <c r="D120" s="9">
        <f t="shared" si="104"/>
        <v>1.3149999999999995</v>
      </c>
      <c r="E120" s="9">
        <f t="shared" si="105"/>
        <v>1.7802841477263214</v>
      </c>
      <c r="F120" s="9">
        <f t="shared" si="73"/>
        <v>4.166666666666667</v>
      </c>
      <c r="I120" s="68">
        <f t="shared" si="94"/>
        <v>78.265307534888294</v>
      </c>
      <c r="J120" s="85">
        <f t="shared" si="74"/>
        <v>36.385684729282758</v>
      </c>
      <c r="K120" s="89">
        <f t="shared" si="75"/>
        <v>64.237625920743199</v>
      </c>
      <c r="L120" s="80">
        <f t="shared" si="76"/>
        <v>1.7937454495361025</v>
      </c>
      <c r="M120" s="86">
        <f t="shared" si="77"/>
        <v>102.41705609956206</v>
      </c>
      <c r="O120" s="68">
        <f t="shared" si="78"/>
        <v>58.112728799192297</v>
      </c>
      <c r="P120" s="76">
        <f t="shared" si="79"/>
        <v>36.385684729282758</v>
      </c>
      <c r="Q120" s="83">
        <f t="shared" si="57"/>
        <v>12.128561576427586</v>
      </c>
      <c r="R120" s="85">
        <f t="shared" si="80"/>
        <v>11.924260733825285</v>
      </c>
      <c r="S120" s="80">
        <f t="shared" si="81"/>
        <v>3.9956187278971598</v>
      </c>
      <c r="T120" s="80">
        <f t="shared" si="82"/>
        <v>0.41674381263201749</v>
      </c>
      <c r="U120" s="89">
        <f t="shared" si="102"/>
        <v>5.8112728799192297</v>
      </c>
      <c r="V120" s="70">
        <f t="shared" si="103"/>
        <v>16.336623274354462</v>
      </c>
      <c r="X120" s="68">
        <f t="shared" si="83"/>
        <v>51.297972837540456</v>
      </c>
      <c r="Y120" s="76">
        <f t="shared" si="58"/>
        <v>64.237625920743199</v>
      </c>
      <c r="Z120" s="77">
        <f t="shared" si="59"/>
        <v>11.924260733825285</v>
      </c>
      <c r="AA120" s="77">
        <f t="shared" si="84"/>
        <v>76.161886654568491</v>
      </c>
      <c r="AB120" s="70">
        <f t="shared" si="85"/>
        <v>5.5053842117746106</v>
      </c>
      <c r="AC120" s="72">
        <f t="shared" si="86"/>
        <v>1.1756870093016254</v>
      </c>
      <c r="AD120" s="80">
        <f t="shared" si="87"/>
        <v>1.4714926125380927</v>
      </c>
      <c r="AE120" s="89">
        <f>Fishery!X126</f>
        <v>6.5599893719261413</v>
      </c>
      <c r="AF120" s="89">
        <f t="shared" si="100"/>
        <v>0.51297972837540462</v>
      </c>
      <c r="AG120" s="70">
        <f t="shared" si="101"/>
        <v>9.2071689937658583</v>
      </c>
      <c r="AI120" s="56">
        <f t="shared" si="60"/>
        <v>62.523216535924369</v>
      </c>
      <c r="AK120" s="68">
        <f t="shared" si="92"/>
        <v>7.6395936932699726</v>
      </c>
      <c r="AL120" s="57">
        <f t="shared" si="61"/>
        <v>1.7937454495361025</v>
      </c>
      <c r="AM120" s="58">
        <f t="shared" si="62"/>
        <v>3.9956187278971598</v>
      </c>
      <c r="AN120" s="58">
        <f t="shared" si="63"/>
        <v>1.1756870093016254</v>
      </c>
      <c r="AO120" s="20">
        <f t="shared" si="64"/>
        <v>0.17509017539475102</v>
      </c>
      <c r="AP120" s="20">
        <f t="shared" si="65"/>
        <v>8.2178727496025658E-2</v>
      </c>
      <c r="AQ120" s="58">
        <f t="shared" si="95"/>
        <v>7.2223200896256641</v>
      </c>
      <c r="AR120" s="59">
        <f t="shared" si="66"/>
        <v>0.9698004096312518</v>
      </c>
      <c r="AS120" s="64">
        <f t="shared" si="96"/>
        <v>0.17509017539475102</v>
      </c>
      <c r="AT120" s="58">
        <f t="shared" si="97"/>
        <v>0.21914327332273509</v>
      </c>
      <c r="AU120" s="89">
        <f>Fishery!Y126</f>
        <v>1.2741101185593391</v>
      </c>
      <c r="AV120" s="80">
        <f t="shared" si="98"/>
        <v>7.6395936932699735E-2</v>
      </c>
      <c r="AW120" s="70">
        <f t="shared" si="99"/>
        <v>1.6683435672768252</v>
      </c>
      <c r="BC120" s="68">
        <f t="shared" si="93"/>
        <v>3.5856500051139379</v>
      </c>
      <c r="BD120" s="57">
        <f t="shared" si="67"/>
        <v>0.41674381263201749</v>
      </c>
      <c r="BE120" s="58">
        <f t="shared" si="68"/>
        <v>1.4714926125380927</v>
      </c>
      <c r="BF120" s="58">
        <f t="shared" si="69"/>
        <v>0.21914327332273509</v>
      </c>
      <c r="BG120" s="58">
        <f t="shared" si="70"/>
        <v>0.10285508767338866</v>
      </c>
      <c r="BH120" s="58">
        <f t="shared" si="88"/>
        <v>2.2102347861662337</v>
      </c>
      <c r="BI120" s="70">
        <f t="shared" si="71"/>
        <v>0.50046571996255629</v>
      </c>
      <c r="BJ120" s="72">
        <f t="shared" si="89"/>
        <v>8.2178727496025658E-2</v>
      </c>
      <c r="BK120" s="58">
        <f t="shared" si="56"/>
        <v>0.10285508767338866</v>
      </c>
      <c r="BL120" s="80">
        <f>Fishery!Z126</f>
        <v>0.38428097578594522</v>
      </c>
      <c r="BM120" s="80">
        <f t="shared" si="90"/>
        <v>1.7928250025569688E-2</v>
      </c>
      <c r="BN120" s="70">
        <f t="shared" si="91"/>
        <v>0.56931479095535953</v>
      </c>
    </row>
    <row r="121" spans="1:66" x14ac:dyDescent="0.2">
      <c r="A121" s="4">
        <v>8</v>
      </c>
      <c r="B121">
        <v>8</v>
      </c>
      <c r="C121" s="9">
        <f t="shared" si="72"/>
        <v>4.166666666666667</v>
      </c>
      <c r="D121" s="9">
        <f t="shared" si="104"/>
        <v>1.6500000000000015</v>
      </c>
      <c r="E121" s="9">
        <f t="shared" si="105"/>
        <v>2.2338166112155391</v>
      </c>
      <c r="F121" s="9">
        <f t="shared" si="73"/>
        <v>4.166666666666667</v>
      </c>
      <c r="I121" s="68">
        <f t="shared" si="94"/>
        <v>166.43957997367656</v>
      </c>
      <c r="J121" s="85">
        <f t="shared" si="74"/>
        <v>70.836476577021372</v>
      </c>
      <c r="K121" s="89">
        <f t="shared" si="75"/>
        <v>124.24329718584067</v>
      </c>
      <c r="L121" s="80">
        <f t="shared" si="76"/>
        <v>3.4288026754596017</v>
      </c>
      <c r="M121" s="86">
        <f t="shared" si="77"/>
        <v>198.50857643832163</v>
      </c>
      <c r="O121" s="68">
        <f t="shared" si="78"/>
        <v>53.199843291650183</v>
      </c>
      <c r="P121" s="76">
        <f t="shared" si="79"/>
        <v>70.836476577021372</v>
      </c>
      <c r="Q121" s="83">
        <f t="shared" si="57"/>
        <v>23.612158859007124</v>
      </c>
      <c r="R121" s="85">
        <f t="shared" si="80"/>
        <v>9.9281131648043299</v>
      </c>
      <c r="S121" s="80">
        <f t="shared" si="81"/>
        <v>3.2878915887908011</v>
      </c>
      <c r="T121" s="80">
        <f t="shared" si="82"/>
        <v>0.36782206062827238</v>
      </c>
      <c r="U121" s="89">
        <f t="shared" si="102"/>
        <v>5.3199843291650186</v>
      </c>
      <c r="V121" s="70">
        <f t="shared" si="103"/>
        <v>13.583826814223404</v>
      </c>
      <c r="X121" s="68">
        <f t="shared" si="83"/>
        <v>46.654804556363075</v>
      </c>
      <c r="Y121" s="76">
        <f t="shared" si="58"/>
        <v>124.24329718584067</v>
      </c>
      <c r="Z121" s="77">
        <f t="shared" si="59"/>
        <v>9.9281131648043299</v>
      </c>
      <c r="AA121" s="77">
        <f t="shared" si="84"/>
        <v>134.171410350645</v>
      </c>
      <c r="AB121" s="70">
        <f t="shared" si="85"/>
        <v>9.0062202197155834</v>
      </c>
      <c r="AC121" s="72">
        <f t="shared" si="86"/>
        <v>0.96113027148472008</v>
      </c>
      <c r="AD121" s="80">
        <f t="shared" si="87"/>
        <v>1.2902794661294934</v>
      </c>
      <c r="AE121" s="89">
        <f>Fishery!X127</f>
        <v>5.9662205952719143</v>
      </c>
      <c r="AF121" s="89">
        <f t="shared" si="100"/>
        <v>0.46654804556363078</v>
      </c>
      <c r="AG121" s="70">
        <f t="shared" si="101"/>
        <v>8.2176303328861273</v>
      </c>
      <c r="AI121" s="56">
        <f t="shared" si="60"/>
        <v>56.978750718132346</v>
      </c>
      <c r="AK121" s="68">
        <f t="shared" si="92"/>
        <v>6.8669617246929047</v>
      </c>
      <c r="AL121" s="57">
        <f t="shared" si="61"/>
        <v>3.4288026754596017</v>
      </c>
      <c r="AM121" s="58">
        <f t="shared" si="62"/>
        <v>3.2878915887908011</v>
      </c>
      <c r="AN121" s="58">
        <f t="shared" si="63"/>
        <v>0.96113027148472008</v>
      </c>
      <c r="AO121" s="20">
        <f t="shared" si="64"/>
        <v>0.14146548998519204</v>
      </c>
      <c r="AP121" s="20">
        <f t="shared" si="65"/>
        <v>7.1216939436787349E-2</v>
      </c>
      <c r="AQ121" s="58">
        <f t="shared" si="95"/>
        <v>7.8905069651571029</v>
      </c>
      <c r="AR121" s="59">
        <f t="shared" si="66"/>
        <v>0.91873979104175008</v>
      </c>
      <c r="AS121" s="64">
        <f t="shared" si="96"/>
        <v>0.14146548998519204</v>
      </c>
      <c r="AT121" s="58">
        <f t="shared" si="97"/>
        <v>0.18991183849809962</v>
      </c>
      <c r="AU121" s="89">
        <f>Fishery!Y127</f>
        <v>1.1452527148005922</v>
      </c>
      <c r="AV121" s="80">
        <f t="shared" si="98"/>
        <v>6.8669617246929049E-2</v>
      </c>
      <c r="AW121" s="70">
        <f t="shared" si="99"/>
        <v>1.4766300432838839</v>
      </c>
      <c r="BC121" s="68">
        <f t="shared" si="93"/>
        <v>3.4569844370763656</v>
      </c>
      <c r="BD121" s="57">
        <f t="shared" si="67"/>
        <v>0.36782206062827238</v>
      </c>
      <c r="BE121" s="58">
        <f t="shared" si="68"/>
        <v>1.2902794661294934</v>
      </c>
      <c r="BF121" s="58">
        <f t="shared" si="69"/>
        <v>0.18991183849809962</v>
      </c>
      <c r="BG121" s="58">
        <f t="shared" si="70"/>
        <v>9.5605931185505588E-2</v>
      </c>
      <c r="BH121" s="58">
        <f t="shared" si="88"/>
        <v>1.9436192964413708</v>
      </c>
      <c r="BI121" s="70">
        <f t="shared" si="71"/>
        <v>0.43992706653180869</v>
      </c>
      <c r="BJ121" s="72">
        <f t="shared" si="89"/>
        <v>7.1216939436787349E-2</v>
      </c>
      <c r="BK121" s="58">
        <f t="shared" si="56"/>
        <v>9.5605931185505588E-2</v>
      </c>
      <c r="BL121" s="80">
        <f>Fishery!Z127</f>
        <v>0.37049164052873562</v>
      </c>
      <c r="BM121" s="80">
        <f t="shared" si="90"/>
        <v>1.7284922185381829E-2</v>
      </c>
      <c r="BN121" s="70">
        <f t="shared" si="91"/>
        <v>0.53731451115102857</v>
      </c>
    </row>
    <row r="122" spans="1:66" x14ac:dyDescent="0.2">
      <c r="A122" s="4">
        <v>8</v>
      </c>
      <c r="B122">
        <v>9</v>
      </c>
      <c r="C122" s="9">
        <f t="shared" si="72"/>
        <v>4.166666666666667</v>
      </c>
      <c r="D122" s="9">
        <f t="shared" si="104"/>
        <v>2.4750000000000023</v>
      </c>
      <c r="E122" s="9">
        <f t="shared" si="105"/>
        <v>3.3507249168233089</v>
      </c>
      <c r="F122" s="9">
        <f t="shared" si="73"/>
        <v>4.166666666666667</v>
      </c>
      <c r="I122" s="68">
        <f t="shared" si="94"/>
        <v>334.62547665884387</v>
      </c>
      <c r="J122" s="85">
        <f t="shared" si="74"/>
        <v>165.89931293626262</v>
      </c>
      <c r="K122" s="89">
        <f t="shared" si="75"/>
        <v>246.51341112958667</v>
      </c>
      <c r="L122" s="80">
        <f t="shared" si="76"/>
        <v>6.2701940743633049</v>
      </c>
      <c r="M122" s="86">
        <f t="shared" si="77"/>
        <v>418.68291814021256</v>
      </c>
      <c r="O122" s="68">
        <f t="shared" si="78"/>
        <v>61.972012185357173</v>
      </c>
      <c r="P122" s="76">
        <f t="shared" si="79"/>
        <v>165.89931293626262</v>
      </c>
      <c r="Q122" s="83">
        <f t="shared" si="57"/>
        <v>55.299770978754204</v>
      </c>
      <c r="R122" s="85">
        <f t="shared" si="80"/>
        <v>11.413455627253233</v>
      </c>
      <c r="S122" s="80">
        <f t="shared" si="81"/>
        <v>3.4836846326900304</v>
      </c>
      <c r="T122" s="80">
        <f t="shared" si="82"/>
        <v>0.41011874891322281</v>
      </c>
      <c r="U122" s="89">
        <f t="shared" si="102"/>
        <v>6.1972012185357173</v>
      </c>
      <c r="V122" s="70">
        <f t="shared" si="103"/>
        <v>15.307259008856487</v>
      </c>
      <c r="X122" s="68">
        <f t="shared" si="83"/>
        <v>46.04278296271788</v>
      </c>
      <c r="Y122" s="76">
        <f t="shared" si="58"/>
        <v>246.51341112958667</v>
      </c>
      <c r="Z122" s="77">
        <f t="shared" si="59"/>
        <v>11.413455627253233</v>
      </c>
      <c r="AA122" s="77">
        <f t="shared" si="84"/>
        <v>257.9268667568399</v>
      </c>
      <c r="AB122" s="70">
        <f t="shared" si="85"/>
        <v>16.833770149005822</v>
      </c>
      <c r="AC122" s="72">
        <f t="shared" si="86"/>
        <v>0.8627471756860905</v>
      </c>
      <c r="AD122" s="80">
        <f t="shared" si="87"/>
        <v>1.2188088060574291</v>
      </c>
      <c r="AE122" s="89">
        <f>Fishery!X128</f>
        <v>5.8879552189301094</v>
      </c>
      <c r="AF122" s="89">
        <f t="shared" si="100"/>
        <v>0.46042782962717882</v>
      </c>
      <c r="AG122" s="70">
        <f t="shared" si="101"/>
        <v>7.9695112006736295</v>
      </c>
      <c r="AI122" s="56">
        <f t="shared" si="60"/>
        <v>55.597667883743796</v>
      </c>
      <c r="AK122" s="68">
        <f t="shared" si="92"/>
        <v>6.2459819626504105</v>
      </c>
      <c r="AL122" s="57">
        <f t="shared" si="61"/>
        <v>6.2701940743633049</v>
      </c>
      <c r="AM122" s="58">
        <f t="shared" si="62"/>
        <v>3.4836846326900304</v>
      </c>
      <c r="AN122" s="58">
        <f t="shared" si="63"/>
        <v>0.8627471756860905</v>
      </c>
      <c r="AO122" s="20">
        <f t="shared" si="64"/>
        <v>0.11703687203326282</v>
      </c>
      <c r="AP122" s="20">
        <f t="shared" si="65"/>
        <v>6.200204458252203E-2</v>
      </c>
      <c r="AQ122" s="58">
        <f t="shared" si="95"/>
        <v>10.79566479935521</v>
      </c>
      <c r="AR122" s="59">
        <f t="shared" si="66"/>
        <v>1.0877942318094291</v>
      </c>
      <c r="AS122" s="64">
        <f t="shared" si="96"/>
        <v>0.11703687203326282</v>
      </c>
      <c r="AT122" s="58">
        <f t="shared" si="97"/>
        <v>0.16533878555339207</v>
      </c>
      <c r="AU122" s="89">
        <f>Fishery!Y128</f>
        <v>1.0416874428757372</v>
      </c>
      <c r="AV122" s="80">
        <f t="shared" si="98"/>
        <v>6.2459819626504105E-2</v>
      </c>
      <c r="AW122" s="70">
        <f t="shared" si="99"/>
        <v>1.3240631004623922</v>
      </c>
      <c r="BC122" s="68">
        <f t="shared" si="93"/>
        <v>3.3089029583755085</v>
      </c>
      <c r="BD122" s="57">
        <f t="shared" si="67"/>
        <v>0.41011874891322281</v>
      </c>
      <c r="BE122" s="58">
        <f t="shared" si="68"/>
        <v>1.2188088060574291</v>
      </c>
      <c r="BF122" s="58">
        <f t="shared" si="69"/>
        <v>0.16533878555339207</v>
      </c>
      <c r="BG122" s="58">
        <f t="shared" si="70"/>
        <v>8.7590710303569533E-2</v>
      </c>
      <c r="BH122" s="58">
        <f t="shared" si="88"/>
        <v>1.8818570508276136</v>
      </c>
      <c r="BI122" s="70">
        <f t="shared" si="71"/>
        <v>0.41919941909275055</v>
      </c>
      <c r="BJ122" s="72">
        <f t="shared" si="89"/>
        <v>6.200204458252203E-2</v>
      </c>
      <c r="BK122" s="58">
        <f t="shared" si="56"/>
        <v>8.7590710303569533E-2</v>
      </c>
      <c r="BL122" s="80">
        <f>Fishery!Z128</f>
        <v>0.35462146495392161</v>
      </c>
      <c r="BM122" s="80">
        <f t="shared" si="90"/>
        <v>1.6544514791877542E-2</v>
      </c>
      <c r="BN122" s="70">
        <f t="shared" si="91"/>
        <v>0.50421421984001313</v>
      </c>
    </row>
    <row r="123" spans="1:66" x14ac:dyDescent="0.2">
      <c r="A123" s="4">
        <v>8</v>
      </c>
      <c r="B123">
        <v>10</v>
      </c>
      <c r="C123" s="9">
        <f t="shared" si="72"/>
        <v>4.166666666666667</v>
      </c>
      <c r="D123" s="9">
        <f t="shared" si="104"/>
        <v>3.7900000000000045</v>
      </c>
      <c r="E123" s="9">
        <f t="shared" si="105"/>
        <v>5.1310090645496338</v>
      </c>
      <c r="F123" s="9">
        <f t="shared" si="73"/>
        <v>4.166666666666667</v>
      </c>
      <c r="I123" s="68">
        <f t="shared" si="94"/>
        <v>514.43901790686596</v>
      </c>
      <c r="J123" s="85">
        <f t="shared" si="74"/>
        <v>405.53222050464467</v>
      </c>
      <c r="K123" s="89">
        <f t="shared" si="75"/>
        <v>430.6756960215219</v>
      </c>
      <c r="L123" s="80">
        <f t="shared" si="76"/>
        <v>9.1700344493972246</v>
      </c>
      <c r="M123" s="86">
        <f t="shared" si="77"/>
        <v>845.37795097556386</v>
      </c>
      <c r="O123" s="68">
        <f t="shared" si="78"/>
        <v>98.537486074312071</v>
      </c>
      <c r="P123" s="76">
        <f t="shared" si="79"/>
        <v>405.53222050464467</v>
      </c>
      <c r="Q123" s="83">
        <f t="shared" si="57"/>
        <v>135.17740683488157</v>
      </c>
      <c r="R123" s="85">
        <f t="shared" si="80"/>
        <v>20.623290089821833</v>
      </c>
      <c r="S123" s="80">
        <f t="shared" si="81"/>
        <v>5.2693834083675233</v>
      </c>
      <c r="T123" s="80">
        <f t="shared" si="82"/>
        <v>0.62623564347034644</v>
      </c>
      <c r="U123" s="89">
        <f t="shared" si="102"/>
        <v>9.8537486074312071</v>
      </c>
      <c r="V123" s="70">
        <f t="shared" si="103"/>
        <v>26.518909141659702</v>
      </c>
      <c r="X123" s="68">
        <f t="shared" si="83"/>
        <v>52.323463159666893</v>
      </c>
      <c r="Y123" s="76">
        <f t="shared" si="58"/>
        <v>430.6756960215219</v>
      </c>
      <c r="Z123" s="77">
        <f t="shared" si="59"/>
        <v>20.623290089821833</v>
      </c>
      <c r="AA123" s="77">
        <f t="shared" si="84"/>
        <v>451.29898611134371</v>
      </c>
      <c r="AB123" s="70">
        <f t="shared" si="85"/>
        <v>29.495142262572848</v>
      </c>
      <c r="AC123" s="72">
        <f t="shared" si="86"/>
        <v>0.93268189811523272</v>
      </c>
      <c r="AD123" s="80">
        <f t="shared" si="87"/>
        <v>1.3301259825394718</v>
      </c>
      <c r="AE123" s="89">
        <f>Fishery!X129</f>
        <v>6.6911291663867818</v>
      </c>
      <c r="AF123" s="89">
        <f t="shared" si="100"/>
        <v>0.52323463159666894</v>
      </c>
      <c r="AG123" s="70">
        <f t="shared" si="101"/>
        <v>8.9539370470414852</v>
      </c>
      <c r="AI123" s="56">
        <f t="shared" si="60"/>
        <v>61.442884639850178</v>
      </c>
      <c r="AK123" s="68">
        <f t="shared" si="92"/>
        <v>5.9417696624878795</v>
      </c>
      <c r="AL123" s="57">
        <f t="shared" si="61"/>
        <v>9.1700344493972246</v>
      </c>
      <c r="AM123" s="58">
        <f t="shared" si="62"/>
        <v>5.2693834083675233</v>
      </c>
      <c r="AN123" s="58">
        <f t="shared" si="63"/>
        <v>0.93268189811523272</v>
      </c>
      <c r="AO123" s="20">
        <f t="shared" si="64"/>
        <v>0.10591388016618397</v>
      </c>
      <c r="AP123" s="20">
        <f t="shared" si="65"/>
        <v>5.6642625504996026E-2</v>
      </c>
      <c r="AQ123" s="58">
        <f t="shared" si="95"/>
        <v>15.534656261551161</v>
      </c>
      <c r="AR123" s="59">
        <f t="shared" si="66"/>
        <v>1.5056096800798699</v>
      </c>
      <c r="AS123" s="64">
        <f t="shared" si="96"/>
        <v>0.10591388016618397</v>
      </c>
      <c r="AT123" s="58">
        <f t="shared" si="97"/>
        <v>0.15104700134665611</v>
      </c>
      <c r="AU123" s="89">
        <f>Fishery!Y129</f>
        <v>0.99095176433189736</v>
      </c>
      <c r="AV123" s="80">
        <f t="shared" si="98"/>
        <v>5.9417696624878794E-2</v>
      </c>
      <c r="AW123" s="70">
        <f t="shared" si="99"/>
        <v>1.2479126458447374</v>
      </c>
      <c r="BC123" s="68">
        <f t="shared" si="93"/>
        <v>3.1776518176954029</v>
      </c>
      <c r="BD123" s="57">
        <f t="shared" si="67"/>
        <v>0.62623564347034644</v>
      </c>
      <c r="BE123" s="58">
        <f t="shared" si="68"/>
        <v>1.3301259825394718</v>
      </c>
      <c r="BF123" s="58">
        <f t="shared" si="69"/>
        <v>0.15104700134665611</v>
      </c>
      <c r="BG123" s="58">
        <f t="shared" si="70"/>
        <v>8.0779768596023191E-2</v>
      </c>
      <c r="BH123" s="58">
        <f t="shared" si="88"/>
        <v>2.1881883959524973</v>
      </c>
      <c r="BI123" s="70">
        <f t="shared" si="71"/>
        <v>0.46876764355433109</v>
      </c>
      <c r="BJ123" s="72">
        <f t="shared" si="89"/>
        <v>5.6642625504996026E-2</v>
      </c>
      <c r="BK123" s="58">
        <f t="shared" si="56"/>
        <v>8.0779768596023191E-2</v>
      </c>
      <c r="BL123" s="80">
        <f>Fishery!Z129</f>
        <v>0.34055502892652506</v>
      </c>
      <c r="BM123" s="80">
        <f t="shared" si="90"/>
        <v>1.5888259088477016E-2</v>
      </c>
      <c r="BN123" s="70">
        <f t="shared" si="91"/>
        <v>0.47797742302754431</v>
      </c>
    </row>
    <row r="124" spans="1:66" x14ac:dyDescent="0.2">
      <c r="A124" s="4">
        <v>8</v>
      </c>
      <c r="B124">
        <v>11</v>
      </c>
      <c r="C124" s="9">
        <f t="shared" si="72"/>
        <v>4.166666666666667</v>
      </c>
      <c r="D124" s="9">
        <f t="shared" si="104"/>
        <v>5.5949999999999998</v>
      </c>
      <c r="E124" s="9">
        <f t="shared" si="105"/>
        <v>7.5746690543945032</v>
      </c>
      <c r="F124" s="9">
        <f t="shared" si="73"/>
        <v>4.166666666666667</v>
      </c>
      <c r="I124" s="68">
        <f t="shared" si="94"/>
        <v>378.07764893357165</v>
      </c>
      <c r="J124" s="85">
        <f t="shared" si="74"/>
        <v>586.40128245920096</v>
      </c>
      <c r="K124" s="89">
        <f t="shared" si="75"/>
        <v>409.6569631020638</v>
      </c>
      <c r="L124" s="80">
        <f t="shared" si="76"/>
        <v>6.9301710602889086</v>
      </c>
      <c r="M124" s="86">
        <f t="shared" si="77"/>
        <v>1002.9884166215537</v>
      </c>
      <c r="O124" s="68">
        <f t="shared" si="78"/>
        <v>193.87594192398021</v>
      </c>
      <c r="P124" s="76">
        <f t="shared" si="79"/>
        <v>586.40128245920096</v>
      </c>
      <c r="Q124" s="83">
        <f t="shared" si="57"/>
        <v>195.46709415306699</v>
      </c>
      <c r="R124" s="85">
        <f t="shared" si="80"/>
        <v>52.517406021722003</v>
      </c>
      <c r="S124" s="80">
        <f t="shared" si="81"/>
        <v>10.661249977069316</v>
      </c>
      <c r="T124" s="80">
        <f t="shared" si="82"/>
        <v>1.2093164495622011</v>
      </c>
      <c r="U124" s="89">
        <f t="shared" si="102"/>
        <v>19.387594192398023</v>
      </c>
      <c r="V124" s="70">
        <f t="shared" si="103"/>
        <v>64.387972448353523</v>
      </c>
      <c r="X124" s="68">
        <f t="shared" si="83"/>
        <v>67.720375076648708</v>
      </c>
      <c r="Y124" s="76">
        <f t="shared" si="58"/>
        <v>409.6569631020638</v>
      </c>
      <c r="Z124" s="77">
        <f t="shared" si="59"/>
        <v>52.517406021722003</v>
      </c>
      <c r="AA124" s="77">
        <f t="shared" si="84"/>
        <v>462.17436912378582</v>
      </c>
      <c r="AB124" s="70">
        <f t="shared" si="85"/>
        <v>32.168235946594237</v>
      </c>
      <c r="AC124" s="72">
        <f t="shared" si="86"/>
        <v>1.2413158642725259</v>
      </c>
      <c r="AD124" s="80">
        <f t="shared" si="87"/>
        <v>1.6896446818104949</v>
      </c>
      <c r="AE124" s="89">
        <f>Fishery!X130</f>
        <v>8.6600876446439976</v>
      </c>
      <c r="AF124" s="89">
        <f t="shared" si="100"/>
        <v>0.67720375076648709</v>
      </c>
      <c r="AG124" s="70">
        <f t="shared" si="101"/>
        <v>11.591048190727019</v>
      </c>
      <c r="AI124" s="56">
        <f t="shared" si="60"/>
        <v>76.949171273900205</v>
      </c>
      <c r="AK124" s="68">
        <f t="shared" si="92"/>
        <v>6.1100068375165453</v>
      </c>
      <c r="AL124" s="57">
        <f t="shared" si="61"/>
        <v>6.9301710602889086</v>
      </c>
      <c r="AM124" s="58">
        <f t="shared" si="62"/>
        <v>10.661249977069316</v>
      </c>
      <c r="AN124" s="58">
        <f t="shared" si="63"/>
        <v>1.2413158642725259</v>
      </c>
      <c r="AO124" s="20">
        <f t="shared" si="64"/>
        <v>0.11199655066349681</v>
      </c>
      <c r="AP124" s="20">
        <f t="shared" si="65"/>
        <v>5.7167472938263172E-2</v>
      </c>
      <c r="AQ124" s="58">
        <f t="shared" si="95"/>
        <v>19.001900925232512</v>
      </c>
      <c r="AR124" s="59">
        <f t="shared" si="66"/>
        <v>2.118411910370293</v>
      </c>
      <c r="AS124" s="64">
        <f t="shared" si="96"/>
        <v>0.11199655066349681</v>
      </c>
      <c r="AT124" s="58">
        <f t="shared" si="97"/>
        <v>0.15244659450203513</v>
      </c>
      <c r="AU124" s="89">
        <f>Fishery!Y130</f>
        <v>1.0190098909323597</v>
      </c>
      <c r="AV124" s="80">
        <f t="shared" si="98"/>
        <v>6.1100068375165455E-2</v>
      </c>
      <c r="AW124" s="70">
        <f t="shared" si="99"/>
        <v>1.2834530360978915</v>
      </c>
      <c r="BC124" s="68">
        <f t="shared" si="93"/>
        <v>3.1187893597349494</v>
      </c>
      <c r="BD124" s="57">
        <f t="shared" si="67"/>
        <v>1.2093164495622011</v>
      </c>
      <c r="BE124" s="58">
        <f t="shared" si="68"/>
        <v>1.6896446818104949</v>
      </c>
      <c r="BF124" s="58">
        <f t="shared" si="69"/>
        <v>0.15244659450203513</v>
      </c>
      <c r="BG124" s="58">
        <f t="shared" si="70"/>
        <v>7.7814776563167487E-2</v>
      </c>
      <c r="BH124" s="58">
        <f t="shared" si="88"/>
        <v>3.1292225024378983</v>
      </c>
      <c r="BI124" s="70">
        <f t="shared" si="71"/>
        <v>0.63114106941419956</v>
      </c>
      <c r="BJ124" s="72">
        <f t="shared" si="89"/>
        <v>5.7167472938263172E-2</v>
      </c>
      <c r="BK124" s="58">
        <f t="shared" si="56"/>
        <v>7.7814776563167487E-2</v>
      </c>
      <c r="BL124" s="80">
        <f>Fishery!Z130</f>
        <v>0.33424662661454774</v>
      </c>
      <c r="BM124" s="80">
        <f t="shared" si="90"/>
        <v>1.5593946798674747E-2</v>
      </c>
      <c r="BN124" s="70">
        <f t="shared" si="91"/>
        <v>0.46922887611597841</v>
      </c>
    </row>
    <row r="125" spans="1:66" x14ac:dyDescent="0.2">
      <c r="A125" s="5">
        <v>8</v>
      </c>
      <c r="B125" s="2">
        <v>12</v>
      </c>
      <c r="C125" s="9">
        <f t="shared" si="72"/>
        <v>4.166666666666667</v>
      </c>
      <c r="D125" s="9">
        <f t="shared" si="104"/>
        <v>7.8900000000000023</v>
      </c>
      <c r="E125" s="9">
        <f t="shared" si="105"/>
        <v>10.681704886357934</v>
      </c>
      <c r="F125" s="9">
        <f t="shared" si="73"/>
        <v>4.166666666666667</v>
      </c>
      <c r="I125" s="68">
        <f t="shared" si="94"/>
        <v>100.29984166215539</v>
      </c>
      <c r="J125" s="85">
        <f t="shared" si="74"/>
        <v>230.33553456158026</v>
      </c>
      <c r="K125" s="89">
        <f t="shared" si="75"/>
        <v>130.04649506240261</v>
      </c>
      <c r="L125" s="80">
        <f t="shared" si="76"/>
        <v>2.050789919835589</v>
      </c>
      <c r="M125" s="86">
        <f t="shared" si="77"/>
        <v>362.43281954381848</v>
      </c>
      <c r="O125" s="68">
        <f t="shared" si="78"/>
        <v>287.05869663462448</v>
      </c>
      <c r="P125" s="76">
        <f t="shared" si="79"/>
        <v>230.33553456158026</v>
      </c>
      <c r="Q125" s="83">
        <f t="shared" si="57"/>
        <v>76.778511520526749</v>
      </c>
      <c r="R125" s="85">
        <f t="shared" si="80"/>
        <v>93.048445430896308</v>
      </c>
      <c r="S125" s="80">
        <f t="shared" si="81"/>
        <v>17.60811597616572</v>
      </c>
      <c r="T125" s="80">
        <f t="shared" si="82"/>
        <v>1.8458381433827862</v>
      </c>
      <c r="U125" s="89">
        <f t="shared" si="102"/>
        <v>28.705869663462451</v>
      </c>
      <c r="V125" s="70">
        <f t="shared" si="103"/>
        <v>112.50239955044482</v>
      </c>
      <c r="X125" s="68">
        <f t="shared" si="83"/>
        <v>81.036079486324269</v>
      </c>
      <c r="Y125" s="76">
        <f t="shared" si="58"/>
        <v>130.04649506240261</v>
      </c>
      <c r="Z125" s="77">
        <f t="shared" si="59"/>
        <v>93.048445430896308</v>
      </c>
      <c r="AA125" s="77">
        <f t="shared" si="84"/>
        <v>223.09494049329891</v>
      </c>
      <c r="AB125" s="70">
        <f t="shared" si="85"/>
        <v>19.758961620262202</v>
      </c>
      <c r="AC125" s="72">
        <f t="shared" si="86"/>
        <v>1.656911638139251</v>
      </c>
      <c r="AD125" s="80">
        <f t="shared" si="87"/>
        <v>2.084305241536649</v>
      </c>
      <c r="AE125" s="89">
        <f>Fishery!X131</f>
        <v>10.362901120018941</v>
      </c>
      <c r="AF125" s="89">
        <f t="shared" si="100"/>
        <v>0.81036079486324275</v>
      </c>
      <c r="AG125" s="70">
        <f t="shared" si="101"/>
        <v>14.104117999694841</v>
      </c>
      <c r="AI125" s="56">
        <f t="shared" si="60"/>
        <v>91.066698436849975</v>
      </c>
      <c r="AK125" s="68">
        <f t="shared" si="92"/>
        <v>6.8155305992185573</v>
      </c>
      <c r="AL125" s="57">
        <f t="shared" si="61"/>
        <v>2.050789919835589</v>
      </c>
      <c r="AM125" s="58">
        <f t="shared" si="62"/>
        <v>17.60811597616572</v>
      </c>
      <c r="AN125" s="58">
        <f t="shared" si="63"/>
        <v>1.656911638139251</v>
      </c>
      <c r="AO125" s="20">
        <f t="shared" si="64"/>
        <v>0.13935437204665341</v>
      </c>
      <c r="AP125" s="20">
        <f t="shared" si="65"/>
        <v>6.5737599112574985E-2</v>
      </c>
      <c r="AQ125" s="58">
        <f t="shared" si="95"/>
        <v>21.520909505299787</v>
      </c>
      <c r="AR125" s="59">
        <f t="shared" si="66"/>
        <v>2.7946897693350592</v>
      </c>
      <c r="AS125" s="64">
        <f t="shared" si="96"/>
        <v>0.13935437204665341</v>
      </c>
      <c r="AT125" s="58">
        <f t="shared" si="97"/>
        <v>0.17530026430019999</v>
      </c>
      <c r="AU125" s="89">
        <f>Fishery!Y131</f>
        <v>1.1366751752079451</v>
      </c>
      <c r="AV125" s="80">
        <f t="shared" si="98"/>
        <v>6.8155305992185569E-2</v>
      </c>
      <c r="AW125" s="70">
        <f t="shared" si="99"/>
        <v>1.4513298115547986</v>
      </c>
      <c r="BC125" s="68">
        <f t="shared" si="93"/>
        <v>3.2150883513071458</v>
      </c>
      <c r="BD125" s="57">
        <f t="shared" si="67"/>
        <v>1.8458381433827862</v>
      </c>
      <c r="BE125" s="58">
        <f t="shared" si="68"/>
        <v>2.084305241536649</v>
      </c>
      <c r="BF125" s="58">
        <f t="shared" si="69"/>
        <v>0.17530026430019999</v>
      </c>
      <c r="BG125" s="58">
        <f t="shared" si="70"/>
        <v>8.2694344853687221E-2</v>
      </c>
      <c r="BH125" s="58">
        <f t="shared" si="88"/>
        <v>4.1881379940733225</v>
      </c>
      <c r="BI125" s="70">
        <f t="shared" si="71"/>
        <v>0.81630473059548236</v>
      </c>
      <c r="BJ125" s="72">
        <f t="shared" si="89"/>
        <v>6.5737599112574985E-2</v>
      </c>
      <c r="BK125" s="58">
        <f t="shared" si="56"/>
        <v>8.2694344853687221E-2</v>
      </c>
      <c r="BL125" s="80">
        <f>Fishery!Z131</f>
        <v>0.3445671739060534</v>
      </c>
      <c r="BM125" s="80">
        <f t="shared" si="90"/>
        <v>1.6075441756535729E-2</v>
      </c>
      <c r="BN125" s="70">
        <f t="shared" si="91"/>
        <v>0.4929991178723156</v>
      </c>
    </row>
    <row r="126" spans="1:66" x14ac:dyDescent="0.2">
      <c r="A126" s="3">
        <v>9</v>
      </c>
      <c r="B126">
        <v>1</v>
      </c>
      <c r="C126" s="9">
        <f t="shared" si="72"/>
        <v>4.166666666666667</v>
      </c>
      <c r="D126" s="9">
        <f t="shared" si="104"/>
        <v>8.6</v>
      </c>
      <c r="E126" s="9">
        <f t="shared" si="105"/>
        <v>6.7521439982722624</v>
      </c>
      <c r="F126" s="9">
        <f t="shared" si="73"/>
        <v>4.166666666666667</v>
      </c>
      <c r="I126" s="68">
        <f t="shared" si="94"/>
        <v>36.244281954381847</v>
      </c>
      <c r="J126" s="85">
        <f t="shared" si="74"/>
        <v>66.485023107667644</v>
      </c>
      <c r="K126" s="89">
        <f t="shared" si="75"/>
        <v>47.177660812084603</v>
      </c>
      <c r="L126" s="80">
        <f t="shared" si="76"/>
        <v>0.86642872491567302</v>
      </c>
      <c r="M126" s="86">
        <f t="shared" si="77"/>
        <v>114.52911264466793</v>
      </c>
      <c r="O126" s="68">
        <f t="shared" si="78"/>
        <v>229.29486915807752</v>
      </c>
      <c r="P126" s="76">
        <f t="shared" si="79"/>
        <v>66.485023107667644</v>
      </c>
      <c r="Q126" s="83">
        <f t="shared" si="57"/>
        <v>22.161674369222549</v>
      </c>
      <c r="R126" s="85">
        <f t="shared" si="80"/>
        <v>74.615877179650383</v>
      </c>
      <c r="S126" s="80">
        <f t="shared" si="81"/>
        <v>16.444055481445734</v>
      </c>
      <c r="T126" s="80">
        <f t="shared" si="82"/>
        <v>1.5825523279660905</v>
      </c>
      <c r="U126" s="89">
        <f t="shared" si="102"/>
        <v>22.929486915807754</v>
      </c>
      <c r="V126" s="70">
        <f t="shared" si="103"/>
        <v>92.642484989062197</v>
      </c>
      <c r="X126" s="68">
        <f t="shared" si="83"/>
        <v>81.353627158802311</v>
      </c>
      <c r="Y126" s="76">
        <f t="shared" si="58"/>
        <v>47.177660812084603</v>
      </c>
      <c r="Z126" s="77">
        <f t="shared" si="59"/>
        <v>74.615877179650383</v>
      </c>
      <c r="AA126" s="77">
        <f t="shared" si="84"/>
        <v>121.79353799173498</v>
      </c>
      <c r="AB126" s="70">
        <f t="shared" si="85"/>
        <v>12.275588448211586</v>
      </c>
      <c r="AC126" s="72">
        <f t="shared" si="86"/>
        <v>1.9447790284598099</v>
      </c>
      <c r="AD126" s="80">
        <f t="shared" si="87"/>
        <v>2.2459529516971317</v>
      </c>
      <c r="AE126" s="89">
        <f>Fishery!X132</f>
        <v>10.403509144884428</v>
      </c>
      <c r="AF126" s="89">
        <f t="shared" si="100"/>
        <v>0.81353627158802311</v>
      </c>
      <c r="AG126" s="70">
        <f t="shared" si="101"/>
        <v>14.59424112504137</v>
      </c>
      <c r="AI126" s="56">
        <f t="shared" si="60"/>
        <v>92.772955682434045</v>
      </c>
      <c r="AK126" s="68">
        <f t="shared" si="92"/>
        <v>7.9684176206165569</v>
      </c>
      <c r="AL126" s="57">
        <f t="shared" si="61"/>
        <v>0.86642872491567302</v>
      </c>
      <c r="AM126" s="58">
        <f t="shared" si="62"/>
        <v>16.444055481445734</v>
      </c>
      <c r="AN126" s="58">
        <f t="shared" si="63"/>
        <v>1.9447790284598099</v>
      </c>
      <c r="AO126" s="20">
        <f t="shared" si="64"/>
        <v>0.19048703812965728</v>
      </c>
      <c r="AP126" s="20">
        <f t="shared" si="65"/>
        <v>8.2494897740291478E-2</v>
      </c>
      <c r="AQ126" s="58">
        <f t="shared" si="95"/>
        <v>19.528245170691161</v>
      </c>
      <c r="AR126" s="59">
        <f t="shared" si="66"/>
        <v>2.664098971570386</v>
      </c>
      <c r="AS126" s="64">
        <f t="shared" si="96"/>
        <v>0.19048703812965728</v>
      </c>
      <c r="AT126" s="58">
        <f t="shared" si="97"/>
        <v>0.21998639397411063</v>
      </c>
      <c r="AU126" s="89">
        <f>Fishery!Y132</f>
        <v>1.3289504556083866</v>
      </c>
      <c r="AV126" s="80">
        <f t="shared" si="98"/>
        <v>7.9684176206165566E-2</v>
      </c>
      <c r="AW126" s="70">
        <f t="shared" si="99"/>
        <v>1.7394238877121546</v>
      </c>
      <c r="BC126" s="68">
        <f t="shared" si="93"/>
        <v>3.4509109030151639</v>
      </c>
      <c r="BD126" s="57">
        <f t="shared" si="67"/>
        <v>1.5825523279660905</v>
      </c>
      <c r="BE126" s="58">
        <f t="shared" si="68"/>
        <v>2.2459529516971317</v>
      </c>
      <c r="BF126" s="58">
        <f t="shared" si="69"/>
        <v>0.21998639397411063</v>
      </c>
      <c r="BG126" s="58">
        <f t="shared" si="70"/>
        <v>9.527028848439148E-2</v>
      </c>
      <c r="BH126" s="58">
        <f t="shared" si="88"/>
        <v>4.1437619621217241</v>
      </c>
      <c r="BI126" s="70">
        <f t="shared" si="71"/>
        <v>0.83812144953466983</v>
      </c>
      <c r="BJ126" s="72">
        <f t="shared" si="89"/>
        <v>8.2494897740291478E-2</v>
      </c>
      <c r="BK126" s="58">
        <f t="shared" si="56"/>
        <v>9.527028848439148E-2</v>
      </c>
      <c r="BL126" s="80">
        <f>Fishery!Z132</f>
        <v>0.36984072825559711</v>
      </c>
      <c r="BM126" s="80">
        <f t="shared" si="90"/>
        <v>1.7254554515075821E-2</v>
      </c>
      <c r="BN126" s="70">
        <f t="shared" si="91"/>
        <v>0.54760591448028006</v>
      </c>
    </row>
    <row r="127" spans="1:66" x14ac:dyDescent="0.2">
      <c r="A127" s="3">
        <v>9</v>
      </c>
      <c r="B127">
        <v>2</v>
      </c>
      <c r="C127" s="9">
        <f t="shared" si="72"/>
        <v>4.166666666666667</v>
      </c>
      <c r="D127" s="9">
        <f t="shared" si="104"/>
        <v>6.990000000000002</v>
      </c>
      <c r="E127" s="9">
        <f t="shared" si="105"/>
        <v>5.4880798311538523</v>
      </c>
      <c r="F127" s="9">
        <f t="shared" si="73"/>
        <v>4.166666666666667</v>
      </c>
      <c r="I127" s="68">
        <f t="shared" si="94"/>
        <v>20.494665524163494</v>
      </c>
      <c r="J127" s="85">
        <f t="shared" si="74"/>
        <v>25.205569392935725</v>
      </c>
      <c r="K127" s="89">
        <f t="shared" si="75"/>
        <v>24.825137739969861</v>
      </c>
      <c r="L127" s="80">
        <f t="shared" si="76"/>
        <v>0.53373065696219346</v>
      </c>
      <c r="M127" s="86">
        <f t="shared" si="77"/>
        <v>50.564437789867782</v>
      </c>
      <c r="O127" s="68">
        <f t="shared" si="78"/>
        <v>153.73250031342309</v>
      </c>
      <c r="P127" s="76">
        <f t="shared" si="79"/>
        <v>25.205569392935725</v>
      </c>
      <c r="Q127" s="83">
        <f t="shared" si="57"/>
        <v>8.4018564643119085</v>
      </c>
      <c r="R127" s="85">
        <f t="shared" si="80"/>
        <v>46.553949500798922</v>
      </c>
      <c r="S127" s="80">
        <f t="shared" si="81"/>
        <v>12.010698338840969</v>
      </c>
      <c r="T127" s="80">
        <f t="shared" si="82"/>
        <v>1.1207151613008801</v>
      </c>
      <c r="U127" s="89">
        <f t="shared" si="102"/>
        <v>15.373250031342309</v>
      </c>
      <c r="V127" s="70">
        <f t="shared" si="103"/>
        <v>59.685363000940768</v>
      </c>
      <c r="X127" s="68">
        <f t="shared" si="83"/>
        <v>75.706095662736843</v>
      </c>
      <c r="Y127" s="76">
        <f t="shared" si="58"/>
        <v>24.825137739969861</v>
      </c>
      <c r="Z127" s="77">
        <f t="shared" si="59"/>
        <v>46.553949500798922</v>
      </c>
      <c r="AA127" s="77">
        <f t="shared" si="84"/>
        <v>71.379087240768783</v>
      </c>
      <c r="AB127" s="70">
        <f t="shared" si="85"/>
        <v>7.3708147963479815</v>
      </c>
      <c r="AC127" s="72">
        <f t="shared" si="86"/>
        <v>1.9715698275961218</v>
      </c>
      <c r="AD127" s="80">
        <f t="shared" si="87"/>
        <v>2.2076000595617913</v>
      </c>
      <c r="AE127" s="89">
        <f>Fishery!X133</f>
        <v>9.6813023101399622</v>
      </c>
      <c r="AF127" s="89">
        <f t="shared" si="100"/>
        <v>0.7570609566273685</v>
      </c>
      <c r="AG127" s="70">
        <f t="shared" si="101"/>
        <v>13.860472197297875</v>
      </c>
      <c r="AI127" s="56">
        <f t="shared" si="60"/>
        <v>88.031918858458226</v>
      </c>
      <c r="AK127" s="68">
        <f t="shared" si="92"/>
        <v>8.680806172593508</v>
      </c>
      <c r="AL127" s="57">
        <f t="shared" si="61"/>
        <v>0.53373065696219346</v>
      </c>
      <c r="AM127" s="58">
        <f t="shared" si="62"/>
        <v>12.010698338840969</v>
      </c>
      <c r="AN127" s="58">
        <f t="shared" si="63"/>
        <v>1.9715698275961218</v>
      </c>
      <c r="AO127" s="20">
        <f t="shared" si="64"/>
        <v>0.22606918741841264</v>
      </c>
      <c r="AP127" s="20">
        <f t="shared" si="65"/>
        <v>9.4925058820730865E-2</v>
      </c>
      <c r="AQ127" s="58">
        <f t="shared" si="95"/>
        <v>14.836993069638428</v>
      </c>
      <c r="AR127" s="59">
        <f t="shared" si="66"/>
        <v>2.1078364768740747</v>
      </c>
      <c r="AS127" s="64">
        <f t="shared" si="96"/>
        <v>0.22606918741841264</v>
      </c>
      <c r="AT127" s="58">
        <f t="shared" si="97"/>
        <v>0.25313349018861564</v>
      </c>
      <c r="AU127" s="89">
        <f>Fishery!Y133</f>
        <v>1.447760630450442</v>
      </c>
      <c r="AV127" s="80">
        <f t="shared" si="98"/>
        <v>8.6808061725935082E-2</v>
      </c>
      <c r="AW127" s="70">
        <f t="shared" si="99"/>
        <v>1.9269633080574704</v>
      </c>
      <c r="BC127" s="68">
        <f t="shared" si="93"/>
        <v>3.6450170231278847</v>
      </c>
      <c r="BD127" s="57">
        <f t="shared" si="67"/>
        <v>1.1207151613008801</v>
      </c>
      <c r="BE127" s="58">
        <f t="shared" si="68"/>
        <v>2.2076000595617913</v>
      </c>
      <c r="BF127" s="58">
        <f t="shared" si="69"/>
        <v>0.25313349018861564</v>
      </c>
      <c r="BG127" s="58">
        <f t="shared" si="70"/>
        <v>0.10628919279113654</v>
      </c>
      <c r="BH127" s="58">
        <f t="shared" si="88"/>
        <v>3.6877379038424234</v>
      </c>
      <c r="BI127" s="70">
        <f t="shared" si="71"/>
        <v>0.78184508079799586</v>
      </c>
      <c r="BJ127" s="72">
        <f t="shared" si="89"/>
        <v>9.4925058820730865E-2</v>
      </c>
      <c r="BK127" s="58">
        <f t="shared" si="56"/>
        <v>0.10628919279113654</v>
      </c>
      <c r="BL127" s="80">
        <f>Fishery!Z133</f>
        <v>0.39064345276483708</v>
      </c>
      <c r="BM127" s="80">
        <f t="shared" si="90"/>
        <v>1.8225085115639424E-2</v>
      </c>
      <c r="BN127" s="70">
        <f t="shared" si="91"/>
        <v>0.59185770437670449</v>
      </c>
    </row>
    <row r="128" spans="1:66" x14ac:dyDescent="0.2">
      <c r="A128" s="3">
        <v>9</v>
      </c>
      <c r="B128">
        <v>3</v>
      </c>
      <c r="C128" s="9">
        <f t="shared" si="72"/>
        <v>4.166666666666667</v>
      </c>
      <c r="D128" s="9">
        <f t="shared" si="104"/>
        <v>4.875</v>
      </c>
      <c r="E128" s="9">
        <f t="shared" si="105"/>
        <v>3.8275234873927073</v>
      </c>
      <c r="F128" s="9">
        <f t="shared" si="73"/>
        <v>4.166666666666667</v>
      </c>
      <c r="I128" s="68">
        <f t="shared" si="94"/>
        <v>25.173257036322884</v>
      </c>
      <c r="J128" s="85">
        <f t="shared" si="74"/>
        <v>20.371680863808844</v>
      </c>
      <c r="K128" s="89">
        <f t="shared" si="75"/>
        <v>27.129273976953598</v>
      </c>
      <c r="L128" s="80">
        <f t="shared" si="76"/>
        <v>0.65541359931828158</v>
      </c>
      <c r="M128" s="86">
        <f t="shared" si="77"/>
        <v>48.156368440080726</v>
      </c>
      <c r="O128" s="68">
        <f t="shared" si="78"/>
        <v>101.15735537526108</v>
      </c>
      <c r="P128" s="76">
        <f t="shared" si="79"/>
        <v>20.371680863808844</v>
      </c>
      <c r="Q128" s="83">
        <f t="shared" si="57"/>
        <v>6.7905602879362812</v>
      </c>
      <c r="R128" s="85">
        <f t="shared" si="80"/>
        <v>27.254375593905941</v>
      </c>
      <c r="S128" s="80">
        <f t="shared" si="81"/>
        <v>7.9012310113490543</v>
      </c>
      <c r="T128" s="80">
        <f t="shared" si="82"/>
        <v>0.75665899655833146</v>
      </c>
      <c r="U128" s="89">
        <f t="shared" si="102"/>
        <v>10.115735537526108</v>
      </c>
      <c r="V128" s="70">
        <f t="shared" si="103"/>
        <v>35.912265601813324</v>
      </c>
      <c r="X128" s="68">
        <f t="shared" si="83"/>
        <v>67.356386228171488</v>
      </c>
      <c r="Y128" s="76">
        <f t="shared" si="58"/>
        <v>27.129273976953598</v>
      </c>
      <c r="Z128" s="77">
        <f t="shared" si="59"/>
        <v>27.254375593905941</v>
      </c>
      <c r="AA128" s="77">
        <f t="shared" si="84"/>
        <v>54.383649570859539</v>
      </c>
      <c r="AB128" s="70">
        <f t="shared" si="85"/>
        <v>5.1023765727978425</v>
      </c>
      <c r="AC128" s="72">
        <f t="shared" si="86"/>
        <v>1.7536980403917872</v>
      </c>
      <c r="AD128" s="80">
        <f t="shared" si="87"/>
        <v>2.0153083451474965</v>
      </c>
      <c r="AE128" s="89">
        <f>Fishery!X134</f>
        <v>8.6135407180223122</v>
      </c>
      <c r="AF128" s="89">
        <f t="shared" si="100"/>
        <v>0.67356386228171494</v>
      </c>
      <c r="AG128" s="70">
        <f t="shared" si="101"/>
        <v>12.382547103561595</v>
      </c>
      <c r="AI128" s="56">
        <f t="shared" si="60"/>
        <v>79.775098149172862</v>
      </c>
      <c r="AK128" s="68">
        <f t="shared" si="92"/>
        <v>8.6787021424174497</v>
      </c>
      <c r="AL128" s="57">
        <f t="shared" si="61"/>
        <v>0.65541359931828158</v>
      </c>
      <c r="AM128" s="58">
        <f t="shared" si="62"/>
        <v>7.9012310113490543</v>
      </c>
      <c r="AN128" s="58">
        <f t="shared" si="63"/>
        <v>1.7536980403917872</v>
      </c>
      <c r="AO128" s="20">
        <f t="shared" si="64"/>
        <v>0.22595961263040368</v>
      </c>
      <c r="AP128" s="20">
        <f t="shared" si="65"/>
        <v>9.7375292634175589E-2</v>
      </c>
      <c r="AQ128" s="58">
        <f t="shared" si="95"/>
        <v>10.633677556323702</v>
      </c>
      <c r="AR128" s="59">
        <f t="shared" si="66"/>
        <v>1.5478754627901161</v>
      </c>
      <c r="AS128" s="64">
        <f t="shared" si="96"/>
        <v>0.22595961263040368</v>
      </c>
      <c r="AT128" s="58">
        <f t="shared" si="97"/>
        <v>0.25966744702446826</v>
      </c>
      <c r="AU128" s="89">
        <f>Fishery!Y134</f>
        <v>1.4474097261687875</v>
      </c>
      <c r="AV128" s="80">
        <f t="shared" si="98"/>
        <v>8.6787021424174493E-2</v>
      </c>
      <c r="AW128" s="70">
        <f t="shared" si="99"/>
        <v>1.9330367858236595</v>
      </c>
      <c r="BC128" s="68">
        <f t="shared" si="93"/>
        <v>3.7400097785839259</v>
      </c>
      <c r="BD128" s="57">
        <f t="shared" si="67"/>
        <v>0.75665899655833146</v>
      </c>
      <c r="BE128" s="58">
        <f t="shared" si="68"/>
        <v>2.0153083451474965</v>
      </c>
      <c r="BF128" s="58">
        <f t="shared" si="69"/>
        <v>0.25966744702446826</v>
      </c>
      <c r="BG128" s="58">
        <f t="shared" si="70"/>
        <v>0.11190138515122711</v>
      </c>
      <c r="BH128" s="58">
        <f t="shared" si="88"/>
        <v>3.1435361738815235</v>
      </c>
      <c r="BI128" s="70">
        <f t="shared" si="71"/>
        <v>0.69130166890058942</v>
      </c>
      <c r="BJ128" s="72">
        <f t="shared" si="89"/>
        <v>9.7375292634175589E-2</v>
      </c>
      <c r="BK128" s="58">
        <f t="shared" si="56"/>
        <v>0.11190138515122711</v>
      </c>
      <c r="BL128" s="80">
        <f>Fishery!Z134</f>
        <v>0.40082400823098147</v>
      </c>
      <c r="BM128" s="80">
        <f t="shared" si="90"/>
        <v>1.8700048892919631E-2</v>
      </c>
      <c r="BN128" s="70">
        <f t="shared" si="91"/>
        <v>0.61010068601638423</v>
      </c>
    </row>
    <row r="129" spans="1:66" x14ac:dyDescent="0.2">
      <c r="A129" s="3">
        <v>9</v>
      </c>
      <c r="B129">
        <v>4</v>
      </c>
      <c r="C129" s="9">
        <f t="shared" si="72"/>
        <v>4.166666666666667</v>
      </c>
      <c r="D129" s="9">
        <f t="shared" si="104"/>
        <v>3.25</v>
      </c>
      <c r="E129" s="9">
        <f t="shared" si="105"/>
        <v>2.5516823249284712</v>
      </c>
      <c r="F129" s="9">
        <f t="shared" si="73"/>
        <v>4.166666666666667</v>
      </c>
      <c r="I129" s="68">
        <f t="shared" si="94"/>
        <v>43.181435856515485</v>
      </c>
      <c r="J129" s="85">
        <f t="shared" si="74"/>
        <v>24.647526570434941</v>
      </c>
      <c r="K129" s="89">
        <f t="shared" si="75"/>
        <v>40.715343046269624</v>
      </c>
      <c r="L129" s="80">
        <f t="shared" si="76"/>
        <v>1.0569786032941362</v>
      </c>
      <c r="M129" s="86">
        <f t="shared" si="77"/>
        <v>66.419848219998698</v>
      </c>
      <c r="O129" s="68">
        <f t="shared" si="78"/>
        <v>71.348734941140123</v>
      </c>
      <c r="P129" s="76">
        <f t="shared" si="79"/>
        <v>24.647526570434941</v>
      </c>
      <c r="Q129" s="83">
        <f t="shared" si="57"/>
        <v>8.215842190144981</v>
      </c>
      <c r="R129" s="85">
        <f t="shared" si="80"/>
        <v>16.818501755584631</v>
      </c>
      <c r="S129" s="80">
        <f t="shared" si="81"/>
        <v>5.2393407983568148</v>
      </c>
      <c r="T129" s="80">
        <f t="shared" si="82"/>
        <v>0.53297908284251538</v>
      </c>
      <c r="U129" s="89">
        <f t="shared" si="102"/>
        <v>7.1348734941140126</v>
      </c>
      <c r="V129" s="70">
        <f t="shared" si="103"/>
        <v>22.590821636783961</v>
      </c>
      <c r="X129" s="68">
        <f t="shared" si="83"/>
        <v>58.930623540344584</v>
      </c>
      <c r="Y129" s="76">
        <f t="shared" si="58"/>
        <v>40.715343046269624</v>
      </c>
      <c r="Z129" s="77">
        <f t="shared" si="59"/>
        <v>16.818501755584631</v>
      </c>
      <c r="AA129" s="77">
        <f t="shared" si="84"/>
        <v>57.533844801854258</v>
      </c>
      <c r="AB129" s="70">
        <f t="shared" si="85"/>
        <v>4.6470216598399308</v>
      </c>
      <c r="AC129" s="72">
        <f t="shared" si="86"/>
        <v>1.4424811710268197</v>
      </c>
      <c r="AD129" s="80">
        <f t="shared" si="87"/>
        <v>1.7608603550872435</v>
      </c>
      <c r="AE129" s="89">
        <f>Fishery!X135</f>
        <v>7.5360534290496188</v>
      </c>
      <c r="AF129" s="89">
        <f t="shared" si="100"/>
        <v>0.58930623540344584</v>
      </c>
      <c r="AG129" s="70">
        <f t="shared" si="101"/>
        <v>10.739394955163682</v>
      </c>
      <c r="AI129" s="56">
        <f t="shared" si="60"/>
        <v>70.824857120190842</v>
      </c>
      <c r="AK129" s="68">
        <f t="shared" si="92"/>
        <v>8.159205318432786</v>
      </c>
      <c r="AL129" s="57">
        <f t="shared" si="61"/>
        <v>1.0569786032941362</v>
      </c>
      <c r="AM129" s="58">
        <f t="shared" si="62"/>
        <v>5.2393407983568148</v>
      </c>
      <c r="AN129" s="58">
        <f t="shared" si="63"/>
        <v>1.4424811710268197</v>
      </c>
      <c r="AO129" s="20">
        <f t="shared" si="64"/>
        <v>0.19971789428502559</v>
      </c>
      <c r="AP129" s="20">
        <f t="shared" si="65"/>
        <v>9.1424587365064841E-2</v>
      </c>
      <c r="AQ129" s="58">
        <f t="shared" si="95"/>
        <v>8.0299430543278607</v>
      </c>
      <c r="AR129" s="59">
        <f t="shared" si="66"/>
        <v>1.1543846756697129</v>
      </c>
      <c r="AS129" s="64">
        <f t="shared" si="96"/>
        <v>0.19971789428502559</v>
      </c>
      <c r="AT129" s="58">
        <f t="shared" si="97"/>
        <v>0.24379889964017293</v>
      </c>
      <c r="AU129" s="89">
        <f>Fishery!Y135</f>
        <v>1.3607694954741378</v>
      </c>
      <c r="AV129" s="80">
        <f t="shared" si="98"/>
        <v>8.1592053184327856E-2</v>
      </c>
      <c r="AW129" s="70">
        <f t="shared" si="99"/>
        <v>1.8042862893993363</v>
      </c>
      <c r="BC129" s="68">
        <f t="shared" si="93"/>
        <v>3.7350282614134782</v>
      </c>
      <c r="BD129" s="57">
        <f t="shared" si="67"/>
        <v>0.53297908284251538</v>
      </c>
      <c r="BE129" s="58">
        <f t="shared" si="68"/>
        <v>1.7608603550872435</v>
      </c>
      <c r="BF129" s="58">
        <f t="shared" si="69"/>
        <v>0.24379889964017293</v>
      </c>
      <c r="BG129" s="58">
        <f t="shared" si="70"/>
        <v>0.11160348890845913</v>
      </c>
      <c r="BH129" s="58">
        <f t="shared" si="88"/>
        <v>2.649241826478391</v>
      </c>
      <c r="BI129" s="70">
        <f t="shared" si="71"/>
        <v>0.59568807126428325</v>
      </c>
      <c r="BJ129" s="72">
        <f t="shared" si="89"/>
        <v>9.1424587365064841E-2</v>
      </c>
      <c r="BK129" s="58">
        <f t="shared" si="56"/>
        <v>0.11160348890845913</v>
      </c>
      <c r="BL129" s="80">
        <f>Fishery!Z135</f>
        <v>0.40029012949869475</v>
      </c>
      <c r="BM129" s="80">
        <f t="shared" si="90"/>
        <v>1.8675141307067392E-2</v>
      </c>
      <c r="BN129" s="70">
        <f t="shared" si="91"/>
        <v>0.60331820577221873</v>
      </c>
    </row>
    <row r="130" spans="1:66" x14ac:dyDescent="0.2">
      <c r="A130" s="3">
        <v>9</v>
      </c>
      <c r="B130">
        <v>5</v>
      </c>
      <c r="C130" s="9">
        <f t="shared" si="72"/>
        <v>4.166666666666667</v>
      </c>
      <c r="D130" s="9">
        <f t="shared" si="104"/>
        <v>2.1150000000000029</v>
      </c>
      <c r="E130" s="9">
        <f t="shared" si="105"/>
        <v>1.6605563437611459</v>
      </c>
      <c r="F130" s="9">
        <f t="shared" si="73"/>
        <v>4.166666666666667</v>
      </c>
      <c r="I130" s="68">
        <f t="shared" si="94"/>
        <v>86.695571093229461</v>
      </c>
      <c r="J130" s="85">
        <f t="shared" si="74"/>
        <v>39.108417581758502</v>
      </c>
      <c r="K130" s="89">
        <f t="shared" si="75"/>
        <v>72.027250063341739</v>
      </c>
      <c r="L130" s="80">
        <f t="shared" si="76"/>
        <v>1.9285729120498154</v>
      </c>
      <c r="M130" s="86">
        <f t="shared" si="77"/>
        <v>113.06424055715006</v>
      </c>
      <c r="O130" s="68">
        <f t="shared" si="78"/>
        <v>56.387565547758257</v>
      </c>
      <c r="P130" s="76">
        <f t="shared" si="79"/>
        <v>39.108417581758502</v>
      </c>
      <c r="Q130" s="83">
        <f t="shared" si="57"/>
        <v>13.036139193919501</v>
      </c>
      <c r="R130" s="85">
        <f t="shared" si="80"/>
        <v>11.711789982339242</v>
      </c>
      <c r="S130" s="80">
        <f t="shared" si="81"/>
        <v>3.7630825930506848</v>
      </c>
      <c r="T130" s="80">
        <f t="shared" si="82"/>
        <v>0.41199398848041657</v>
      </c>
      <c r="U130" s="89">
        <f t="shared" si="102"/>
        <v>5.638756554775826</v>
      </c>
      <c r="V130" s="70">
        <f t="shared" si="103"/>
        <v>15.886866563870344</v>
      </c>
      <c r="X130" s="68">
        <f t="shared" si="83"/>
        <v>51.925410631621318</v>
      </c>
      <c r="Y130" s="76">
        <f t="shared" si="58"/>
        <v>72.027250063341739</v>
      </c>
      <c r="Z130" s="77">
        <f t="shared" si="59"/>
        <v>11.711789982339242</v>
      </c>
      <c r="AA130" s="77">
        <f t="shared" si="84"/>
        <v>83.73904004568098</v>
      </c>
      <c r="AB130" s="70">
        <f t="shared" si="85"/>
        <v>5.9656768767512638</v>
      </c>
      <c r="AC130" s="72">
        <f t="shared" si="86"/>
        <v>1.1550986876079188</v>
      </c>
      <c r="AD130" s="80">
        <f t="shared" si="87"/>
        <v>1.5175655711886353</v>
      </c>
      <c r="AE130" s="89">
        <f>Fishery!X136</f>
        <v>6.6402261733637049</v>
      </c>
      <c r="AF130" s="89">
        <f t="shared" si="100"/>
        <v>0.51925410631621316</v>
      </c>
      <c r="AG130" s="70">
        <f t="shared" si="101"/>
        <v>9.312890432160259</v>
      </c>
      <c r="AI130" s="56">
        <f t="shared" si="60"/>
        <v>62.993760121338973</v>
      </c>
      <c r="AK130" s="68">
        <f t="shared" si="92"/>
        <v>7.4151150888507473</v>
      </c>
      <c r="AL130" s="57">
        <f t="shared" si="61"/>
        <v>1.9285729120498154</v>
      </c>
      <c r="AM130" s="58">
        <f t="shared" si="62"/>
        <v>3.7630825930506848</v>
      </c>
      <c r="AN130" s="58">
        <f t="shared" si="63"/>
        <v>1.1550986876079188</v>
      </c>
      <c r="AO130" s="20">
        <f t="shared" si="64"/>
        <v>0.16495179534270607</v>
      </c>
      <c r="AP130" s="20">
        <f t="shared" si="65"/>
        <v>8.1267460586930532E-2</v>
      </c>
      <c r="AQ130" s="58">
        <f t="shared" si="95"/>
        <v>7.0929734486380553</v>
      </c>
      <c r="AR130" s="59">
        <f t="shared" si="66"/>
        <v>0.94125061701883794</v>
      </c>
      <c r="AS130" s="64">
        <f t="shared" si="96"/>
        <v>0.16495179534270607</v>
      </c>
      <c r="AT130" s="58">
        <f t="shared" si="97"/>
        <v>0.21671322823181477</v>
      </c>
      <c r="AU130" s="89">
        <f>Fishery!Y136</f>
        <v>1.2366722033018076</v>
      </c>
      <c r="AV130" s="80">
        <f t="shared" si="98"/>
        <v>7.4151150888507475E-2</v>
      </c>
      <c r="AW130" s="70">
        <f t="shared" si="99"/>
        <v>1.6183372268763283</v>
      </c>
      <c r="BC130" s="68">
        <f t="shared" si="93"/>
        <v>3.6532344008669098</v>
      </c>
      <c r="BD130" s="57">
        <f t="shared" si="67"/>
        <v>0.41199398848041657</v>
      </c>
      <c r="BE130" s="58">
        <f t="shared" si="68"/>
        <v>1.5175655711886353</v>
      </c>
      <c r="BF130" s="58">
        <f t="shared" si="69"/>
        <v>0.21671322823181477</v>
      </c>
      <c r="BG130" s="58">
        <f t="shared" si="70"/>
        <v>0.10676897270141929</v>
      </c>
      <c r="BH130" s="58">
        <f t="shared" si="88"/>
        <v>2.2530417606022857</v>
      </c>
      <c r="BI130" s="70">
        <f t="shared" si="71"/>
        <v>0.51176119159051947</v>
      </c>
      <c r="BJ130" s="72">
        <f t="shared" si="89"/>
        <v>8.1267460586930532E-2</v>
      </c>
      <c r="BK130" s="58">
        <f t="shared" si="56"/>
        <v>0.10676897270141929</v>
      </c>
      <c r="BL130" s="80">
        <f>Fishery!Z136</f>
        <v>0.3915241248693232</v>
      </c>
      <c r="BM130" s="80">
        <f t="shared" si="90"/>
        <v>1.8266172004334551E-2</v>
      </c>
      <c r="BN130" s="70">
        <f t="shared" si="91"/>
        <v>0.57956055815767304</v>
      </c>
    </row>
    <row r="131" spans="1:66" x14ac:dyDescent="0.2">
      <c r="A131" s="3">
        <v>9</v>
      </c>
      <c r="B131">
        <v>6</v>
      </c>
      <c r="C131" s="9">
        <f t="shared" si="72"/>
        <v>4.166666666666667</v>
      </c>
      <c r="D131" s="9">
        <f t="shared" si="104"/>
        <v>1.470000000000002</v>
      </c>
      <c r="E131" s="9">
        <f t="shared" si="105"/>
        <v>1.1541455438907255</v>
      </c>
      <c r="F131" s="9">
        <f t="shared" si="73"/>
        <v>4.166666666666667</v>
      </c>
      <c r="I131" s="68">
        <f t="shared" si="94"/>
        <v>182.88637720691503</v>
      </c>
      <c r="J131" s="85">
        <f t="shared" si="74"/>
        <v>77.253783734449868</v>
      </c>
      <c r="K131" s="89">
        <f t="shared" si="75"/>
        <v>139.12716740123045</v>
      </c>
      <c r="L131" s="80">
        <f t="shared" si="76"/>
        <v>3.6585872906932515</v>
      </c>
      <c r="M131" s="86">
        <f t="shared" si="77"/>
        <v>220.03953842637358</v>
      </c>
      <c r="O131" s="68">
        <f t="shared" si="78"/>
        <v>52.801762024520585</v>
      </c>
      <c r="P131" s="76">
        <f t="shared" si="79"/>
        <v>77.253783734449868</v>
      </c>
      <c r="Q131" s="83">
        <f t="shared" si="57"/>
        <v>25.751261244816622</v>
      </c>
      <c r="R131" s="85">
        <f t="shared" si="80"/>
        <v>10.041972092806656</v>
      </c>
      <c r="S131" s="80">
        <f t="shared" si="81"/>
        <v>3.1688503827252199</v>
      </c>
      <c r="T131" s="80">
        <f t="shared" si="82"/>
        <v>0.37205342101682259</v>
      </c>
      <c r="U131" s="89">
        <f t="shared" si="102"/>
        <v>5.2801762024520587</v>
      </c>
      <c r="V131" s="70">
        <f t="shared" si="103"/>
        <v>13.582875896548698</v>
      </c>
      <c r="X131" s="68">
        <f t="shared" si="83"/>
        <v>47.545629671142734</v>
      </c>
      <c r="Y131" s="76">
        <f t="shared" si="58"/>
        <v>139.12716740123045</v>
      </c>
      <c r="Z131" s="77">
        <f t="shared" si="59"/>
        <v>10.041972092806656</v>
      </c>
      <c r="AA131" s="77">
        <f t="shared" si="84"/>
        <v>149.1691394940371</v>
      </c>
      <c r="AB131" s="70">
        <f t="shared" si="85"/>
        <v>9.9506944741777357</v>
      </c>
      <c r="AC131" s="72">
        <f t="shared" si="86"/>
        <v>0.95113610482888189</v>
      </c>
      <c r="AD131" s="80">
        <f t="shared" si="87"/>
        <v>1.3400699897350226</v>
      </c>
      <c r="AE131" s="89">
        <f>Fishery!X137</f>
        <v>6.0801393909269912</v>
      </c>
      <c r="AF131" s="89">
        <f t="shared" si="100"/>
        <v>0.47545629671142736</v>
      </c>
      <c r="AG131" s="70">
        <f t="shared" si="101"/>
        <v>8.3713454854908953</v>
      </c>
      <c r="AI131" s="56">
        <f t="shared" si="60"/>
        <v>57.736978914904377</v>
      </c>
      <c r="AK131" s="68">
        <f t="shared" si="92"/>
        <v>6.6682336624667933</v>
      </c>
      <c r="AL131" s="57">
        <f t="shared" si="61"/>
        <v>3.6585872906932515</v>
      </c>
      <c r="AM131" s="58">
        <f t="shared" si="62"/>
        <v>3.1688503827252199</v>
      </c>
      <c r="AN131" s="58">
        <f t="shared" si="63"/>
        <v>0.95113610482888189</v>
      </c>
      <c r="AO131" s="20">
        <f t="shared" si="64"/>
        <v>0.13339602053176591</v>
      </c>
      <c r="AP131" s="20">
        <f t="shared" si="65"/>
        <v>7.0478873747854789E-2</v>
      </c>
      <c r="AQ131" s="58">
        <f t="shared" si="95"/>
        <v>7.9824486725269734</v>
      </c>
      <c r="AR131" s="59">
        <f t="shared" si="66"/>
        <v>0.91352075328610627</v>
      </c>
      <c r="AS131" s="64">
        <f t="shared" si="96"/>
        <v>0.13339602053176591</v>
      </c>
      <c r="AT131" s="58">
        <f t="shared" si="97"/>
        <v>0.18794366332761278</v>
      </c>
      <c r="AU131" s="89">
        <f>Fishery!Y137</f>
        <v>1.112109403115439</v>
      </c>
      <c r="AV131" s="80">
        <f t="shared" si="98"/>
        <v>6.6682336624667937E-2</v>
      </c>
      <c r="AW131" s="70">
        <f t="shared" si="99"/>
        <v>1.4334490869748178</v>
      </c>
      <c r="BC131" s="68">
        <f t="shared" si="93"/>
        <v>3.523115581294852</v>
      </c>
      <c r="BD131" s="57">
        <f t="shared" si="67"/>
        <v>0.37205342101682259</v>
      </c>
      <c r="BE131" s="58">
        <f t="shared" si="68"/>
        <v>1.3400699897350226</v>
      </c>
      <c r="BF131" s="58">
        <f t="shared" si="69"/>
        <v>0.18794366332761278</v>
      </c>
      <c r="BG131" s="58">
        <f t="shared" si="70"/>
        <v>9.9298747193300521E-2</v>
      </c>
      <c r="BH131" s="58">
        <f t="shared" si="88"/>
        <v>1.9993658212727583</v>
      </c>
      <c r="BI131" s="70">
        <f t="shared" si="71"/>
        <v>0.45333477769108677</v>
      </c>
      <c r="BJ131" s="72">
        <f t="shared" si="89"/>
        <v>7.0478873747854789E-2</v>
      </c>
      <c r="BK131" s="58">
        <f t="shared" si="56"/>
        <v>9.9298747193300521E-2</v>
      </c>
      <c r="BL131" s="80">
        <f>Fishery!Z137</f>
        <v>0.37757904186290836</v>
      </c>
      <c r="BM131" s="80">
        <f t="shared" si="90"/>
        <v>1.7615577906474261E-2</v>
      </c>
      <c r="BN131" s="70">
        <f t="shared" si="91"/>
        <v>0.5473566628040637</v>
      </c>
    </row>
    <row r="132" spans="1:66" x14ac:dyDescent="0.2">
      <c r="A132" s="3">
        <v>9</v>
      </c>
      <c r="B132">
        <v>7</v>
      </c>
      <c r="C132" s="9">
        <f t="shared" si="72"/>
        <v>4.166666666666667</v>
      </c>
      <c r="D132" s="9">
        <f t="shared" si="104"/>
        <v>1.3149999999999995</v>
      </c>
      <c r="E132" s="9">
        <f t="shared" si="105"/>
        <v>1.0324499253172119</v>
      </c>
      <c r="F132" s="9">
        <f t="shared" si="73"/>
        <v>4.166666666666667</v>
      </c>
      <c r="I132" s="68">
        <f t="shared" si="94"/>
        <v>358.44816822079139</v>
      </c>
      <c r="J132" s="85">
        <f t="shared" si="74"/>
        <v>182.40835240435771</v>
      </c>
      <c r="K132" s="89">
        <f t="shared" si="75"/>
        <v>272.69554358625089</v>
      </c>
      <c r="L132" s="80">
        <f t="shared" si="76"/>
        <v>6.5460409867827343</v>
      </c>
      <c r="M132" s="86">
        <f t="shared" si="77"/>
        <v>461.64993697739135</v>
      </c>
      <c r="O132" s="68">
        <f t="shared" si="78"/>
        <v>63.61043540470844</v>
      </c>
      <c r="P132" s="76">
        <f t="shared" si="79"/>
        <v>182.40835240435771</v>
      </c>
      <c r="Q132" s="83">
        <f t="shared" si="57"/>
        <v>60.802784134785902</v>
      </c>
      <c r="R132" s="85">
        <f t="shared" si="80"/>
        <v>12.098180293782651</v>
      </c>
      <c r="S132" s="80">
        <f t="shared" si="81"/>
        <v>3.4849935438071329</v>
      </c>
      <c r="T132" s="80">
        <f t="shared" si="82"/>
        <v>0.42947925551583827</v>
      </c>
      <c r="U132" s="89">
        <f t="shared" si="102"/>
        <v>6.3610435404708445</v>
      </c>
      <c r="V132" s="70">
        <f t="shared" si="103"/>
        <v>16.012653093105619</v>
      </c>
      <c r="X132" s="68">
        <f t="shared" si="83"/>
        <v>47.547938545029766</v>
      </c>
      <c r="Y132" s="76">
        <f t="shared" si="58"/>
        <v>272.69554358625089</v>
      </c>
      <c r="Z132" s="77">
        <f t="shared" si="59"/>
        <v>12.098180293782651</v>
      </c>
      <c r="AA132" s="77">
        <f t="shared" si="84"/>
        <v>284.79372388003355</v>
      </c>
      <c r="AB132" s="70">
        <f t="shared" si="85"/>
        <v>18.555744010863513</v>
      </c>
      <c r="AC132" s="72">
        <f t="shared" si="86"/>
        <v>0.86832848413685293</v>
      </c>
      <c r="AD132" s="80">
        <f t="shared" si="87"/>
        <v>1.2841196962547854</v>
      </c>
      <c r="AE132" s="89">
        <f>Fishery!X138</f>
        <v>6.0804346499269517</v>
      </c>
      <c r="AF132" s="89">
        <f t="shared" si="100"/>
        <v>0.47547938545029766</v>
      </c>
      <c r="AG132" s="70">
        <f t="shared" si="101"/>
        <v>8.2328828303185908</v>
      </c>
      <c r="AI132" s="56">
        <f t="shared" si="60"/>
        <v>57.011183510977936</v>
      </c>
      <c r="AK132" s="68">
        <f t="shared" si="92"/>
        <v>6.0873896303938375</v>
      </c>
      <c r="AL132" s="57">
        <f t="shared" si="61"/>
        <v>6.5460409867827343</v>
      </c>
      <c r="AM132" s="58">
        <f t="shared" si="62"/>
        <v>3.4849935438071329</v>
      </c>
      <c r="AN132" s="58">
        <f t="shared" si="63"/>
        <v>0.86832848413685293</v>
      </c>
      <c r="AO132" s="20">
        <f t="shared" si="64"/>
        <v>0.11116893753667927</v>
      </c>
      <c r="AP132" s="20">
        <f t="shared" si="65"/>
        <v>6.1650440290089439E-2</v>
      </c>
      <c r="AQ132" s="58">
        <f t="shared" si="95"/>
        <v>11.072182392553488</v>
      </c>
      <c r="AR132" s="59">
        <f t="shared" si="66"/>
        <v>1.1050387201407179</v>
      </c>
      <c r="AS132" s="64">
        <f t="shared" si="96"/>
        <v>0.11116893753667927</v>
      </c>
      <c r="AT132" s="58">
        <f t="shared" si="97"/>
        <v>0.16440117410690516</v>
      </c>
      <c r="AU132" s="89">
        <f>Fishery!Y138</f>
        <v>1.015237856239732</v>
      </c>
      <c r="AV132" s="80">
        <f t="shared" si="98"/>
        <v>6.0873896303938378E-2</v>
      </c>
      <c r="AW132" s="70">
        <f t="shared" si="99"/>
        <v>1.2908079678833164</v>
      </c>
      <c r="BC132" s="68">
        <f t="shared" si="93"/>
        <v>3.3758553355543315</v>
      </c>
      <c r="BD132" s="57">
        <f t="shared" si="67"/>
        <v>0.42947925551583827</v>
      </c>
      <c r="BE132" s="58">
        <f t="shared" si="68"/>
        <v>1.2841196962547854</v>
      </c>
      <c r="BF132" s="58">
        <f t="shared" si="69"/>
        <v>0.16440117410690516</v>
      </c>
      <c r="BG132" s="58">
        <f t="shared" si="70"/>
        <v>9.1171193972725176E-2</v>
      </c>
      <c r="BH132" s="58">
        <f t="shared" si="88"/>
        <v>1.9691713198502538</v>
      </c>
      <c r="BI132" s="70">
        <f t="shared" si="71"/>
        <v>0.43860792302308371</v>
      </c>
      <c r="BJ132" s="72">
        <f t="shared" si="89"/>
        <v>6.1650440290089439E-2</v>
      </c>
      <c r="BK132" s="58">
        <f t="shared" si="56"/>
        <v>9.1171193972725176E-2</v>
      </c>
      <c r="BL132" s="80">
        <f>Fishery!Z138</f>
        <v>0.36179687939670663</v>
      </c>
      <c r="BM132" s="80">
        <f t="shared" si="90"/>
        <v>1.6879276677771657E-2</v>
      </c>
      <c r="BN132" s="70">
        <f t="shared" si="91"/>
        <v>0.51461851365952127</v>
      </c>
    </row>
    <row r="133" spans="1:66" x14ac:dyDescent="0.2">
      <c r="A133" s="3">
        <v>9</v>
      </c>
      <c r="B133">
        <v>8</v>
      </c>
      <c r="C133" s="9">
        <f t="shared" si="72"/>
        <v>4.166666666666667</v>
      </c>
      <c r="D133" s="9">
        <f t="shared" si="104"/>
        <v>1.6500000000000015</v>
      </c>
      <c r="E133" s="9">
        <f t="shared" si="105"/>
        <v>1.2954694880406097</v>
      </c>
      <c r="F133" s="9">
        <f t="shared" si="73"/>
        <v>4.166666666666667</v>
      </c>
      <c r="I133" s="68">
        <f t="shared" si="94"/>
        <v>517.87092224101571</v>
      </c>
      <c r="J133" s="85">
        <f t="shared" si="74"/>
        <v>433.07629052301581</v>
      </c>
      <c r="K133" s="89">
        <f t="shared" si="75"/>
        <v>455.14508535365013</v>
      </c>
      <c r="L133" s="80">
        <f t="shared" si="76"/>
        <v>9.0643243278873626</v>
      </c>
      <c r="M133" s="86">
        <f t="shared" si="77"/>
        <v>897.28570020455322</v>
      </c>
      <c r="O133" s="68">
        <f t="shared" si="78"/>
        <v>104.5328748737565</v>
      </c>
      <c r="P133" s="76">
        <f t="shared" si="79"/>
        <v>433.07629052301581</v>
      </c>
      <c r="Q133" s="83">
        <f t="shared" si="57"/>
        <v>144.35876350767194</v>
      </c>
      <c r="R133" s="85">
        <f t="shared" si="80"/>
        <v>22.967897121348624</v>
      </c>
      <c r="S133" s="80">
        <f t="shared" si="81"/>
        <v>5.488934636541865</v>
      </c>
      <c r="T133" s="80">
        <f t="shared" si="82"/>
        <v>0.67956588812540708</v>
      </c>
      <c r="U133" s="89">
        <f t="shared" si="102"/>
        <v>10.45328748737565</v>
      </c>
      <c r="V133" s="70">
        <f t="shared" si="103"/>
        <v>29.136397646015897</v>
      </c>
      <c r="X133" s="68">
        <f t="shared" si="83"/>
        <v>54.92984180595522</v>
      </c>
      <c r="Y133" s="76">
        <f t="shared" si="58"/>
        <v>455.14508535365013</v>
      </c>
      <c r="Z133" s="77">
        <f t="shared" si="59"/>
        <v>22.967897121348624</v>
      </c>
      <c r="AA133" s="77">
        <f t="shared" si="84"/>
        <v>478.11298247499877</v>
      </c>
      <c r="AB133" s="70">
        <f t="shared" si="85"/>
        <v>31.31755497477171</v>
      </c>
      <c r="AC133" s="72">
        <f t="shared" si="86"/>
        <v>0.96144015820413642</v>
      </c>
      <c r="AD133" s="80">
        <f t="shared" si="87"/>
        <v>1.428390705853382</v>
      </c>
      <c r="AE133" s="89">
        <f>Fishery!X139</f>
        <v>7.0244331016712236</v>
      </c>
      <c r="AF133" s="89">
        <f t="shared" si="100"/>
        <v>0.54929841805955226</v>
      </c>
      <c r="AG133" s="70">
        <f t="shared" si="101"/>
        <v>9.4142639657287415</v>
      </c>
      <c r="AI133" s="56">
        <f t="shared" si="60"/>
        <v>64.014683024490878</v>
      </c>
      <c r="AK133" s="68">
        <f t="shared" si="92"/>
        <v>5.8343523701895554</v>
      </c>
      <c r="AL133" s="57">
        <f t="shared" si="61"/>
        <v>9.0643243278873626</v>
      </c>
      <c r="AM133" s="58">
        <f t="shared" si="62"/>
        <v>5.488934636541865</v>
      </c>
      <c r="AN133" s="58">
        <f t="shared" si="63"/>
        <v>0.96144015820413642</v>
      </c>
      <c r="AO133" s="20">
        <f t="shared" si="64"/>
        <v>0.10211900273860944</v>
      </c>
      <c r="AP133" s="20">
        <f t="shared" si="65"/>
        <v>5.689349194986832E-2</v>
      </c>
      <c r="AQ133" s="58">
        <f t="shared" si="95"/>
        <v>15.673711617321841</v>
      </c>
      <c r="AR133" s="59">
        <f t="shared" si="66"/>
        <v>1.5327502632838468</v>
      </c>
      <c r="AS133" s="64">
        <f t="shared" si="96"/>
        <v>0.10211900273860944</v>
      </c>
      <c r="AT133" s="58">
        <f t="shared" si="97"/>
        <v>0.15171597853298222</v>
      </c>
      <c r="AU133" s="89">
        <f>Fishery!Y139</f>
        <v>0.97303700806074822</v>
      </c>
      <c r="AV133" s="80">
        <f t="shared" si="98"/>
        <v>5.8343523701895557E-2</v>
      </c>
      <c r="AW133" s="70">
        <f t="shared" si="99"/>
        <v>1.2268719893323399</v>
      </c>
      <c r="BC133" s="68">
        <f t="shared" si="93"/>
        <v>3.2504888483460981</v>
      </c>
      <c r="BD133" s="57">
        <f t="shared" si="67"/>
        <v>0.67956588812540708</v>
      </c>
      <c r="BE133" s="58">
        <f t="shared" si="68"/>
        <v>1.428390705853382</v>
      </c>
      <c r="BF133" s="58">
        <f t="shared" si="69"/>
        <v>0.15171597853298222</v>
      </c>
      <c r="BG133" s="58">
        <f t="shared" si="70"/>
        <v>8.4525422025778757E-2</v>
      </c>
      <c r="BH133" s="58">
        <f t="shared" si="88"/>
        <v>2.34419799453755</v>
      </c>
      <c r="BI133" s="70">
        <f t="shared" si="71"/>
        <v>0.50110376261871159</v>
      </c>
      <c r="BJ133" s="72">
        <f t="shared" si="89"/>
        <v>5.689349194986832E-2</v>
      </c>
      <c r="BK133" s="58">
        <f t="shared" si="56"/>
        <v>8.4525422025778757E-2</v>
      </c>
      <c r="BL133" s="80">
        <f>Fishery!Z139</f>
        <v>0.34836111294807764</v>
      </c>
      <c r="BM133" s="80">
        <f t="shared" si="90"/>
        <v>1.6252444241730491E-2</v>
      </c>
      <c r="BN133" s="70">
        <f t="shared" si="91"/>
        <v>0.48978002692372469</v>
      </c>
    </row>
    <row r="134" spans="1:66" x14ac:dyDescent="0.2">
      <c r="A134" s="3">
        <v>9</v>
      </c>
      <c r="B134">
        <v>9</v>
      </c>
      <c r="C134" s="9">
        <f t="shared" si="72"/>
        <v>4.166666666666667</v>
      </c>
      <c r="D134" s="9">
        <f t="shared" si="104"/>
        <v>2.4750000000000023</v>
      </c>
      <c r="E134" s="9">
        <f t="shared" si="105"/>
        <v>1.9432042320609146</v>
      </c>
      <c r="F134" s="9">
        <f t="shared" si="73"/>
        <v>4.166666666666667</v>
      </c>
      <c r="I134" s="68">
        <f t="shared" si="94"/>
        <v>334.51536740255676</v>
      </c>
      <c r="J134" s="85">
        <f t="shared" si="74"/>
        <v>547.70871252230563</v>
      </c>
      <c r="K134" s="89">
        <f t="shared" si="75"/>
        <v>380.53882131902418</v>
      </c>
      <c r="L134" s="80">
        <f t="shared" si="76"/>
        <v>6.0722613643508776</v>
      </c>
      <c r="M134" s="86">
        <f t="shared" si="77"/>
        <v>934.31979520568075</v>
      </c>
      <c r="O134" s="68">
        <f t="shared" si="78"/>
        <v>204.66500417273485</v>
      </c>
      <c r="P134" s="76">
        <f t="shared" si="79"/>
        <v>547.70871252230563</v>
      </c>
      <c r="Q134" s="83">
        <f t="shared" si="57"/>
        <v>182.56957084076853</v>
      </c>
      <c r="R134" s="85">
        <f t="shared" si="80"/>
        <v>58.205830764884617</v>
      </c>
      <c r="S134" s="80">
        <f t="shared" si="81"/>
        <v>11.145491525152366</v>
      </c>
      <c r="T134" s="80">
        <f t="shared" si="82"/>
        <v>1.3129334424185728</v>
      </c>
      <c r="U134" s="89">
        <f t="shared" si="102"/>
        <v>20.466500417273487</v>
      </c>
      <c r="V134" s="70">
        <f t="shared" si="103"/>
        <v>70.664255732455558</v>
      </c>
      <c r="X134" s="68">
        <f t="shared" si="83"/>
        <v>71.098905013286469</v>
      </c>
      <c r="Y134" s="76">
        <f t="shared" si="58"/>
        <v>380.53882131902418</v>
      </c>
      <c r="Z134" s="77">
        <f t="shared" si="59"/>
        <v>58.205830764884617</v>
      </c>
      <c r="AA134" s="77">
        <f t="shared" si="84"/>
        <v>438.74465208390882</v>
      </c>
      <c r="AB134" s="70">
        <f t="shared" si="85"/>
        <v>31.059405178049587</v>
      </c>
      <c r="AC134" s="72">
        <f t="shared" si="86"/>
        <v>1.2906167429978959</v>
      </c>
      <c r="AD134" s="80">
        <f t="shared" si="87"/>
        <v>1.8244082419190848</v>
      </c>
      <c r="AE134" s="89">
        <f>Fishery!X140</f>
        <v>9.0921343562610062</v>
      </c>
      <c r="AF134" s="89">
        <f t="shared" si="100"/>
        <v>0.71098905013286473</v>
      </c>
      <c r="AG134" s="70">
        <f t="shared" si="101"/>
        <v>12.207159341177988</v>
      </c>
      <c r="AI134" s="56">
        <f t="shared" si="60"/>
        <v>80.357227783745074</v>
      </c>
      <c r="AK134" s="68">
        <f t="shared" si="92"/>
        <v>6.0508045928260747</v>
      </c>
      <c r="AL134" s="57">
        <f t="shared" si="61"/>
        <v>6.0722613643508776</v>
      </c>
      <c r="AM134" s="58">
        <f t="shared" si="62"/>
        <v>11.145491525152366</v>
      </c>
      <c r="AN134" s="58">
        <f t="shared" si="63"/>
        <v>1.2906167429978959</v>
      </c>
      <c r="AO134" s="20">
        <f t="shared" si="64"/>
        <v>0.10983670866169537</v>
      </c>
      <c r="AP134" s="20">
        <f t="shared" si="65"/>
        <v>5.8224197162376264E-2</v>
      </c>
      <c r="AQ134" s="58">
        <f t="shared" si="95"/>
        <v>18.676430538325214</v>
      </c>
      <c r="AR134" s="59">
        <f t="shared" si="66"/>
        <v>2.1373721881214678</v>
      </c>
      <c r="AS134" s="64">
        <f t="shared" si="96"/>
        <v>0.10983670866169537</v>
      </c>
      <c r="AT134" s="58">
        <f t="shared" si="97"/>
        <v>0.1552645257663367</v>
      </c>
      <c r="AU134" s="89">
        <f>Fishery!Y140</f>
        <v>1.009136305761462</v>
      </c>
      <c r="AV134" s="80">
        <f t="shared" si="98"/>
        <v>6.0508045928260749E-2</v>
      </c>
      <c r="AW134" s="70">
        <f t="shared" si="99"/>
        <v>1.2742375401894941</v>
      </c>
      <c r="BC134" s="68">
        <f t="shared" si="93"/>
        <v>3.2075181776325388</v>
      </c>
      <c r="BD134" s="57">
        <f t="shared" si="67"/>
        <v>1.3129334424185728</v>
      </c>
      <c r="BE134" s="58">
        <f t="shared" si="68"/>
        <v>1.8244082419190848</v>
      </c>
      <c r="BF134" s="58">
        <f t="shared" si="69"/>
        <v>0.1552645257663367</v>
      </c>
      <c r="BG134" s="58">
        <f t="shared" si="70"/>
        <v>8.2305382878745295E-2</v>
      </c>
      <c r="BH134" s="58">
        <f t="shared" si="88"/>
        <v>3.3749115929827398</v>
      </c>
      <c r="BI134" s="70">
        <f t="shared" si="71"/>
        <v>0.67961121794336332</v>
      </c>
      <c r="BJ134" s="72">
        <f t="shared" si="89"/>
        <v>5.8224197162376264E-2</v>
      </c>
      <c r="BK134" s="58">
        <f t="shared" si="56"/>
        <v>8.2305382878745295E-2</v>
      </c>
      <c r="BL134" s="80">
        <f>Fishery!Z140</f>
        <v>0.34375586390022522</v>
      </c>
      <c r="BM134" s="80">
        <f t="shared" si="90"/>
        <v>1.6037590888162694E-2</v>
      </c>
      <c r="BN134" s="70">
        <f t="shared" si="91"/>
        <v>0.48428544394134676</v>
      </c>
    </row>
    <row r="135" spans="1:66" x14ac:dyDescent="0.2">
      <c r="A135" s="3">
        <v>9</v>
      </c>
      <c r="B135">
        <v>10</v>
      </c>
      <c r="C135" s="9">
        <f t="shared" si="72"/>
        <v>4.166666666666667</v>
      </c>
      <c r="D135" s="9">
        <f t="shared" si="104"/>
        <v>3.7900000000000045</v>
      </c>
      <c r="E135" s="9">
        <f t="shared" si="105"/>
        <v>2.9756541573781288</v>
      </c>
      <c r="F135" s="9">
        <f t="shared" si="73"/>
        <v>4.166666666666667</v>
      </c>
      <c r="I135" s="68">
        <f t="shared" si="94"/>
        <v>93.432979520568082</v>
      </c>
      <c r="J135" s="85">
        <f t="shared" si="74"/>
        <v>208.69542907061796</v>
      </c>
      <c r="K135" s="89">
        <f t="shared" si="75"/>
        <v>123.46635330094367</v>
      </c>
      <c r="L135" s="80">
        <f t="shared" si="76"/>
        <v>1.9017192692072593</v>
      </c>
      <c r="M135" s="86">
        <f t="shared" si="77"/>
        <v>334.06350164076889</v>
      </c>
      <c r="O135" s="68">
        <f t="shared" si="78"/>
        <v>279.20471730310749</v>
      </c>
      <c r="P135" s="76">
        <f t="shared" si="79"/>
        <v>208.69542907061796</v>
      </c>
      <c r="Q135" s="83">
        <f t="shared" si="57"/>
        <v>69.565143023539321</v>
      </c>
      <c r="R135" s="85">
        <f t="shared" si="80"/>
        <v>92.238277230169331</v>
      </c>
      <c r="S135" s="80">
        <f t="shared" si="81"/>
        <v>17.048658632319398</v>
      </c>
      <c r="T135" s="80">
        <f t="shared" si="82"/>
        <v>1.859604921439119</v>
      </c>
      <c r="U135" s="89">
        <f t="shared" si="102"/>
        <v>27.920471730310751</v>
      </c>
      <c r="V135" s="70">
        <f t="shared" si="103"/>
        <v>111.14654078392785</v>
      </c>
      <c r="X135" s="68">
        <f t="shared" si="83"/>
        <v>82.590185188413656</v>
      </c>
      <c r="Y135" s="76">
        <f t="shared" si="58"/>
        <v>123.46635330094367</v>
      </c>
      <c r="Z135" s="77">
        <f t="shared" si="59"/>
        <v>92.238277230169331</v>
      </c>
      <c r="AA135" s="77">
        <f t="shared" si="84"/>
        <v>215.704630531113</v>
      </c>
      <c r="AB135" s="70">
        <f t="shared" si="85"/>
        <v>19.246431735080144</v>
      </c>
      <c r="AC135" s="72">
        <f t="shared" si="86"/>
        <v>1.6810268432639113</v>
      </c>
      <c r="AD135" s="80">
        <f t="shared" si="87"/>
        <v>2.2003226352684968</v>
      </c>
      <c r="AE135" s="89">
        <f>Fishery!X141</f>
        <v>10.561640296727605</v>
      </c>
      <c r="AF135" s="89">
        <f t="shared" si="100"/>
        <v>0.82590185188413656</v>
      </c>
      <c r="AG135" s="70">
        <f t="shared" si="101"/>
        <v>14.442989775260013</v>
      </c>
      <c r="AI135" s="56">
        <f t="shared" si="60"/>
        <v>92.704977988439069</v>
      </c>
      <c r="AK135" s="68">
        <f t="shared" si="92"/>
        <v>6.7846110262334083</v>
      </c>
      <c r="AL135" s="57">
        <f t="shared" si="61"/>
        <v>1.9017192692072593</v>
      </c>
      <c r="AM135" s="58">
        <f t="shared" si="62"/>
        <v>17.048658632319398</v>
      </c>
      <c r="AN135" s="58">
        <f t="shared" si="63"/>
        <v>1.6810268432639113</v>
      </c>
      <c r="AO135" s="20">
        <f t="shared" si="64"/>
        <v>0.13809284033186384</v>
      </c>
      <c r="AP135" s="20">
        <f t="shared" si="65"/>
        <v>6.7781963945492435E-2</v>
      </c>
      <c r="AQ135" s="58">
        <f t="shared" si="95"/>
        <v>20.837279549067926</v>
      </c>
      <c r="AR135" s="59">
        <f t="shared" si="66"/>
        <v>2.7216651952506954</v>
      </c>
      <c r="AS135" s="64">
        <f t="shared" si="96"/>
        <v>0.13809284033186384</v>
      </c>
      <c r="AT135" s="58">
        <f t="shared" si="97"/>
        <v>0.18075190385464646</v>
      </c>
      <c r="AU135" s="89">
        <f>Fishery!Y141</f>
        <v>1.1315184951037904</v>
      </c>
      <c r="AV135" s="80">
        <f t="shared" si="98"/>
        <v>6.7846110262334086E-2</v>
      </c>
      <c r="AW135" s="70">
        <f t="shared" si="99"/>
        <v>1.4503632392903008</v>
      </c>
      <c r="BC135" s="68">
        <f t="shared" si="93"/>
        <v>3.3301817737920114</v>
      </c>
      <c r="BD135" s="57">
        <f t="shared" si="67"/>
        <v>1.859604921439119</v>
      </c>
      <c r="BE135" s="58">
        <f t="shared" si="68"/>
        <v>2.2003226352684968</v>
      </c>
      <c r="BF135" s="58">
        <f t="shared" si="69"/>
        <v>0.18075190385464646</v>
      </c>
      <c r="BG135" s="58">
        <f t="shared" si="70"/>
        <v>8.8720885171972047E-2</v>
      </c>
      <c r="BH135" s="58">
        <f t="shared" si="88"/>
        <v>4.3294003457342338</v>
      </c>
      <c r="BI135" s="70">
        <f t="shared" si="71"/>
        <v>0.84989947125366871</v>
      </c>
      <c r="BJ135" s="72">
        <f t="shared" si="89"/>
        <v>6.7781963945492435E-2</v>
      </c>
      <c r="BK135" s="58">
        <f t="shared" si="56"/>
        <v>8.8720885171972047E-2</v>
      </c>
      <c r="BL135" s="80">
        <f>Fishery!Z141</f>
        <v>0.35690195634046534</v>
      </c>
      <c r="BM135" s="80">
        <f t="shared" si="90"/>
        <v>1.6650908868960056E-2</v>
      </c>
      <c r="BN135" s="70">
        <f t="shared" si="91"/>
        <v>0.51340480545792988</v>
      </c>
    </row>
    <row r="136" spans="1:66" x14ac:dyDescent="0.2">
      <c r="A136" s="3">
        <v>9</v>
      </c>
      <c r="B136">
        <v>11</v>
      </c>
      <c r="C136" s="9">
        <f t="shared" si="72"/>
        <v>4.166666666666667</v>
      </c>
      <c r="D136" s="9">
        <f t="shared" si="104"/>
        <v>5.5949999999999998</v>
      </c>
      <c r="E136" s="9">
        <f t="shared" si="105"/>
        <v>4.3928192639922452</v>
      </c>
      <c r="F136" s="9">
        <f t="shared" si="73"/>
        <v>4.166666666666667</v>
      </c>
      <c r="I136" s="68">
        <f t="shared" si="94"/>
        <v>33.407350164076888</v>
      </c>
      <c r="J136" s="85">
        <f t="shared" si="74"/>
        <v>58.315978272158127</v>
      </c>
      <c r="K136" s="89">
        <f t="shared" si="75"/>
        <v>43.881261399293436</v>
      </c>
      <c r="L136" s="80">
        <f t="shared" si="76"/>
        <v>0.78887367536929853</v>
      </c>
      <c r="M136" s="86">
        <f t="shared" si="77"/>
        <v>102.98611334682087</v>
      </c>
      <c r="O136" s="68">
        <f t="shared" si="78"/>
        <v>218.20040345068145</v>
      </c>
      <c r="P136" s="76">
        <f t="shared" si="79"/>
        <v>58.315978272158127</v>
      </c>
      <c r="Q136" s="83">
        <f t="shared" si="57"/>
        <v>19.438659424052709</v>
      </c>
      <c r="R136" s="85">
        <f t="shared" si="80"/>
        <v>71.652711859998064</v>
      </c>
      <c r="S136" s="80">
        <f t="shared" si="81"/>
        <v>15.457606190714694</v>
      </c>
      <c r="T136" s="80">
        <f t="shared" si="82"/>
        <v>1.5589687631021711</v>
      </c>
      <c r="U136" s="89">
        <f t="shared" si="102"/>
        <v>21.820040345068147</v>
      </c>
      <c r="V136" s="70">
        <f t="shared" si="103"/>
        <v>88.669286813814935</v>
      </c>
      <c r="X136" s="68">
        <f t="shared" si="83"/>
        <v>82.095072610845676</v>
      </c>
      <c r="Y136" s="76">
        <f t="shared" si="58"/>
        <v>43.881261399293436</v>
      </c>
      <c r="Z136" s="77">
        <f t="shared" si="59"/>
        <v>71.652711859998064</v>
      </c>
      <c r="AA136" s="77">
        <f t="shared" si="84"/>
        <v>115.5339732592915</v>
      </c>
      <c r="AB136" s="70">
        <f t="shared" si="85"/>
        <v>11.699167819955598</v>
      </c>
      <c r="AC136" s="72">
        <f t="shared" si="86"/>
        <v>1.9385746352869044</v>
      </c>
      <c r="AD136" s="80">
        <f t="shared" si="87"/>
        <v>2.3461671340830565</v>
      </c>
      <c r="AE136" s="89">
        <f>Fishery!X142</f>
        <v>10.498325255857686</v>
      </c>
      <c r="AF136" s="89">
        <f t="shared" si="100"/>
        <v>0.82095072610845676</v>
      </c>
      <c r="AG136" s="70">
        <f t="shared" si="101"/>
        <v>14.783067025227648</v>
      </c>
      <c r="AI136" s="56">
        <f t="shared" si="60"/>
        <v>93.538663644735607</v>
      </c>
      <c r="AK136" s="68">
        <f t="shared" si="92"/>
        <v>7.8712585852596675</v>
      </c>
      <c r="AL136" s="57">
        <f t="shared" si="61"/>
        <v>0.78887367536929853</v>
      </c>
      <c r="AM136" s="58">
        <f t="shared" si="62"/>
        <v>15.457606190714694</v>
      </c>
      <c r="AN136" s="58">
        <f t="shared" si="63"/>
        <v>1.9385746352869044</v>
      </c>
      <c r="AO136" s="20">
        <f t="shared" si="64"/>
        <v>0.18587013514807207</v>
      </c>
      <c r="AP136" s="20">
        <f t="shared" si="65"/>
        <v>8.435625736704809E-2</v>
      </c>
      <c r="AQ136" s="58">
        <f t="shared" si="95"/>
        <v>18.455280893886016</v>
      </c>
      <c r="AR136" s="59">
        <f t="shared" si="66"/>
        <v>2.5337056355004242</v>
      </c>
      <c r="AS136" s="64">
        <f t="shared" si="96"/>
        <v>0.18587013514807207</v>
      </c>
      <c r="AT136" s="58">
        <f t="shared" si="97"/>
        <v>0.22495001964546157</v>
      </c>
      <c r="AU136" s="89">
        <f>Fishery!Y142</f>
        <v>1.3127465428051794</v>
      </c>
      <c r="AV136" s="80">
        <f t="shared" si="98"/>
        <v>7.8712585852596675E-2</v>
      </c>
      <c r="AW136" s="70">
        <f t="shared" si="99"/>
        <v>1.7235666975987129</v>
      </c>
      <c r="BC136" s="68">
        <f t="shared" si="93"/>
        <v>3.5723324486302692</v>
      </c>
      <c r="BD136" s="57">
        <f t="shared" si="67"/>
        <v>1.5589687631021711</v>
      </c>
      <c r="BE136" s="58">
        <f t="shared" si="68"/>
        <v>2.3461671340830565</v>
      </c>
      <c r="BF136" s="58">
        <f t="shared" si="69"/>
        <v>0.22495001964546157</v>
      </c>
      <c r="BG136" s="58">
        <f t="shared" si="70"/>
        <v>0.10209247298829388</v>
      </c>
      <c r="BH136" s="58">
        <f t="shared" si="88"/>
        <v>4.2321783898189835</v>
      </c>
      <c r="BI136" s="70">
        <f t="shared" si="71"/>
        <v>0.8631735020669743</v>
      </c>
      <c r="BJ136" s="72">
        <f t="shared" si="89"/>
        <v>8.435625736704809E-2</v>
      </c>
      <c r="BK136" s="58">
        <f t="shared" si="56"/>
        <v>0.10209247298829388</v>
      </c>
      <c r="BL136" s="80">
        <f>Fishery!Z142</f>
        <v>0.38285370776108785</v>
      </c>
      <c r="BM136" s="80">
        <f t="shared" si="90"/>
        <v>1.7861662243151347E-2</v>
      </c>
      <c r="BN136" s="70">
        <f t="shared" si="91"/>
        <v>0.56930243811642978</v>
      </c>
    </row>
    <row r="137" spans="1:66" x14ac:dyDescent="0.2">
      <c r="A137" s="1">
        <v>9</v>
      </c>
      <c r="B137" s="2">
        <v>12</v>
      </c>
      <c r="C137" s="9">
        <f t="shared" si="72"/>
        <v>4.166666666666667</v>
      </c>
      <c r="D137" s="9">
        <f t="shared" si="104"/>
        <v>7.8900000000000023</v>
      </c>
      <c r="E137" s="9">
        <f t="shared" si="105"/>
        <v>6.1946995519032759</v>
      </c>
      <c r="F137" s="9">
        <f t="shared" si="73"/>
        <v>4.166666666666667</v>
      </c>
      <c r="I137" s="68">
        <f t="shared" si="94"/>
        <v>21.448095949667199</v>
      </c>
      <c r="J137" s="85">
        <f t="shared" si="74"/>
        <v>24.833163609797626</v>
      </c>
      <c r="K137" s="89">
        <f t="shared" si="75"/>
        <v>26.015577213019156</v>
      </c>
      <c r="L137" s="80">
        <f t="shared" si="76"/>
        <v>0.54576586884817524</v>
      </c>
      <c r="M137" s="86">
        <f t="shared" si="77"/>
        <v>51.394506691664958</v>
      </c>
      <c r="O137" s="68">
        <f t="shared" si="78"/>
        <v>144.72825273205052</v>
      </c>
      <c r="P137" s="76">
        <f t="shared" si="79"/>
        <v>24.833163609797626</v>
      </c>
      <c r="Q137" s="83">
        <f t="shared" si="57"/>
        <v>8.2777212032658749</v>
      </c>
      <c r="R137" s="85">
        <f t="shared" si="80"/>
        <v>43.887217805858825</v>
      </c>
      <c r="S137" s="80">
        <f t="shared" si="81"/>
        <v>11.048217163595558</v>
      </c>
      <c r="T137" s="80">
        <f t="shared" si="82"/>
        <v>1.0893460415862428</v>
      </c>
      <c r="U137" s="89">
        <f t="shared" si="102"/>
        <v>14.472825273205054</v>
      </c>
      <c r="V137" s="70">
        <f t="shared" si="103"/>
        <v>56.024781011040631</v>
      </c>
      <c r="X137" s="68">
        <f t="shared" si="83"/>
        <v>75.809693300021209</v>
      </c>
      <c r="Y137" s="76">
        <f t="shared" si="58"/>
        <v>26.015577213019156</v>
      </c>
      <c r="Z137" s="77">
        <f t="shared" si="59"/>
        <v>43.887217805858825</v>
      </c>
      <c r="AA137" s="77">
        <f t="shared" si="84"/>
        <v>69.902795018877981</v>
      </c>
      <c r="AB137" s="70">
        <f t="shared" si="85"/>
        <v>7.1118758015460504</v>
      </c>
      <c r="AC137" s="72">
        <f t="shared" si="86"/>
        <v>1.9290450410187461</v>
      </c>
      <c r="AD137" s="80">
        <f t="shared" si="87"/>
        <v>2.2824289729563483</v>
      </c>
      <c r="AE137" s="89">
        <f>Fishery!X143</f>
        <v>9.6945503852967398</v>
      </c>
      <c r="AF137" s="89">
        <f t="shared" si="100"/>
        <v>0.75809693300021208</v>
      </c>
      <c r="AG137" s="70">
        <f t="shared" si="101"/>
        <v>13.906024399271834</v>
      </c>
      <c r="AI137" s="56">
        <f t="shared" si="60"/>
        <v>88.055075056396134</v>
      </c>
      <c r="AK137" s="68">
        <f t="shared" si="92"/>
        <v>8.4819630008018443</v>
      </c>
      <c r="AL137" s="57">
        <f t="shared" si="61"/>
        <v>0.54576586884817524</v>
      </c>
      <c r="AM137" s="58">
        <f t="shared" si="62"/>
        <v>11.048217163595558</v>
      </c>
      <c r="AN137" s="58">
        <f t="shared" si="63"/>
        <v>1.9290450410187461</v>
      </c>
      <c r="AO137" s="20">
        <f t="shared" si="64"/>
        <v>0.21583108904091428</v>
      </c>
      <c r="AP137" s="20">
        <f t="shared" si="65"/>
        <v>9.5763535923884036E-2</v>
      </c>
      <c r="AQ137" s="58">
        <f t="shared" si="95"/>
        <v>13.834622698427278</v>
      </c>
      <c r="AR137" s="59">
        <f t="shared" si="66"/>
        <v>1.9752974287483418</v>
      </c>
      <c r="AS137" s="64">
        <f t="shared" si="96"/>
        <v>0.21583108904091428</v>
      </c>
      <c r="AT137" s="58">
        <f t="shared" si="97"/>
        <v>0.25536942913035743</v>
      </c>
      <c r="AU137" s="89">
        <f>Fishery!Y143</f>
        <v>1.4145981211131489</v>
      </c>
      <c r="AV137" s="80">
        <f t="shared" si="98"/>
        <v>8.481963000801844E-2</v>
      </c>
      <c r="AW137" s="70">
        <f t="shared" si="99"/>
        <v>1.8857986392844206</v>
      </c>
      <c r="BC137" s="68">
        <f t="shared" si="93"/>
        <v>3.7634187555730909</v>
      </c>
      <c r="BD137" s="57">
        <f t="shared" si="67"/>
        <v>1.0893460415862428</v>
      </c>
      <c r="BE137" s="58">
        <f t="shared" si="68"/>
        <v>2.2824289729563483</v>
      </c>
      <c r="BF137" s="58">
        <f t="shared" si="69"/>
        <v>0.25536942913035743</v>
      </c>
      <c r="BG137" s="58">
        <f t="shared" si="70"/>
        <v>0.1133065658383945</v>
      </c>
      <c r="BH137" s="58">
        <f t="shared" si="88"/>
        <v>3.740451009511343</v>
      </c>
      <c r="BI137" s="70">
        <f t="shared" si="71"/>
        <v>0.7989444971795554</v>
      </c>
      <c r="BJ137" s="72">
        <f t="shared" si="89"/>
        <v>9.5763535923884036E-2</v>
      </c>
      <c r="BK137" s="58">
        <f t="shared" si="56"/>
        <v>0.1133065658383945</v>
      </c>
      <c r="BL137" s="80">
        <f>Fishery!Z143</f>
        <v>0.40333279311146819</v>
      </c>
      <c r="BM137" s="80">
        <f t="shared" si="90"/>
        <v>1.8817093777865456E-2</v>
      </c>
      <c r="BN137" s="70">
        <f t="shared" si="91"/>
        <v>0.61240289487374677</v>
      </c>
    </row>
    <row r="138" spans="1:66" x14ac:dyDescent="0.2">
      <c r="A138" s="4">
        <v>10</v>
      </c>
      <c r="B138">
        <v>1</v>
      </c>
      <c r="C138" s="9">
        <f t="shared" si="72"/>
        <v>4.166666666666667</v>
      </c>
      <c r="D138" s="9">
        <f t="shared" si="104"/>
        <v>8.6</v>
      </c>
      <c r="E138" s="9">
        <f t="shared" si="105"/>
        <v>1.0452727451913124</v>
      </c>
      <c r="F138" s="9">
        <f t="shared" si="73"/>
        <v>4.166666666666667</v>
      </c>
      <c r="I138" s="68">
        <f t="shared" si="94"/>
        <v>27.663227751671403</v>
      </c>
      <c r="J138" s="85">
        <f t="shared" si="74"/>
        <v>21.197373791093355</v>
      </c>
      <c r="K138" s="89">
        <f t="shared" si="75"/>
        <v>29.75163810461499</v>
      </c>
      <c r="L138" s="80">
        <f t="shared" si="76"/>
        <v>0.69743847575913986</v>
      </c>
      <c r="M138" s="86">
        <f t="shared" si="77"/>
        <v>51.646450371467488</v>
      </c>
      <c r="O138" s="68">
        <f t="shared" si="78"/>
        <v>95.783172797924038</v>
      </c>
      <c r="P138" s="76">
        <f t="shared" si="79"/>
        <v>21.197373791093355</v>
      </c>
      <c r="Q138" s="83">
        <f t="shared" si="57"/>
        <v>7.0657912636977853</v>
      </c>
      <c r="R138" s="85">
        <f t="shared" si="80"/>
        <v>25.75355919396879</v>
      </c>
      <c r="S138" s="80">
        <f t="shared" si="81"/>
        <v>7.2445851914936696</v>
      </c>
      <c r="T138" s="80">
        <f t="shared" si="82"/>
        <v>0.73747965288941908</v>
      </c>
      <c r="U138" s="89">
        <f t="shared" si="102"/>
        <v>9.5783172797924045</v>
      </c>
      <c r="V138" s="70">
        <f t="shared" si="103"/>
        <v>33.73562403835188</v>
      </c>
      <c r="X138" s="68">
        <f t="shared" si="83"/>
        <v>67.218380957951936</v>
      </c>
      <c r="Y138" s="76">
        <f t="shared" si="58"/>
        <v>29.75163810461499</v>
      </c>
      <c r="Z138" s="77">
        <f t="shared" si="59"/>
        <v>25.75355919396879</v>
      </c>
      <c r="AA138" s="77">
        <f t="shared" si="84"/>
        <v>55.505197298583781</v>
      </c>
      <c r="AB138" s="70">
        <f t="shared" si="85"/>
        <v>5.0786722807845361</v>
      </c>
      <c r="AC138" s="72">
        <f t="shared" si="86"/>
        <v>1.694693243288599</v>
      </c>
      <c r="AD138" s="80">
        <f t="shared" si="87"/>
        <v>2.0701835952435075</v>
      </c>
      <c r="AE138" s="89">
        <f>Fishery!X144</f>
        <v>8.5958925916767122</v>
      </c>
      <c r="AF138" s="89">
        <f t="shared" si="100"/>
        <v>0.6721838095795194</v>
      </c>
      <c r="AG138" s="70">
        <f t="shared" si="101"/>
        <v>12.360769430208819</v>
      </c>
      <c r="AI138" s="56">
        <f t="shared" si="60"/>
        <v>79.472033685522803</v>
      </c>
      <c r="AK138" s="68">
        <f t="shared" si="92"/>
        <v>8.4039177932035418</v>
      </c>
      <c r="AL138" s="57">
        <f t="shared" si="61"/>
        <v>0.69743847575913986</v>
      </c>
      <c r="AM138" s="58">
        <f t="shared" si="62"/>
        <v>7.2445851914936696</v>
      </c>
      <c r="AN138" s="58">
        <f t="shared" si="63"/>
        <v>1.694693243288599</v>
      </c>
      <c r="AO138" s="20">
        <f t="shared" si="64"/>
        <v>0.21187750282476925</v>
      </c>
      <c r="AP138" s="20">
        <f t="shared" si="65"/>
        <v>9.7058567742140306E-2</v>
      </c>
      <c r="AQ138" s="58">
        <f t="shared" si="95"/>
        <v>9.945652981108319</v>
      </c>
      <c r="AR138" s="59">
        <f t="shared" si="66"/>
        <v>1.4500703821355323</v>
      </c>
      <c r="AS138" s="64">
        <f t="shared" si="96"/>
        <v>0.21187750282476925</v>
      </c>
      <c r="AT138" s="58">
        <f t="shared" si="97"/>
        <v>0.25882284731237415</v>
      </c>
      <c r="AU138" s="89">
        <f>Fishery!Y144</f>
        <v>1.4015819591680889</v>
      </c>
      <c r="AV138" s="80">
        <f t="shared" si="98"/>
        <v>8.4039177932035414E-2</v>
      </c>
      <c r="AW138" s="70">
        <f t="shared" si="99"/>
        <v>1.8722823093052323</v>
      </c>
      <c r="BC138" s="68">
        <f t="shared" si="93"/>
        <v>3.8497349343673175</v>
      </c>
      <c r="BD138" s="57">
        <f t="shared" si="67"/>
        <v>0.73747965288941908</v>
      </c>
      <c r="BE138" s="58">
        <f t="shared" si="68"/>
        <v>2.0701835952435075</v>
      </c>
      <c r="BF138" s="58">
        <f t="shared" si="69"/>
        <v>0.25882284731237415</v>
      </c>
      <c r="BG138" s="58">
        <f t="shared" si="70"/>
        <v>0.11856367251910507</v>
      </c>
      <c r="BH138" s="58">
        <f t="shared" si="88"/>
        <v>3.1850497679644061</v>
      </c>
      <c r="BI138" s="70">
        <f t="shared" si="71"/>
        <v>0.7040774853799241</v>
      </c>
      <c r="BJ138" s="72">
        <f t="shared" si="89"/>
        <v>9.7058567742140306E-2</v>
      </c>
      <c r="BK138" s="58">
        <f t="shared" si="56"/>
        <v>0.11856367251910507</v>
      </c>
      <c r="BL138" s="80">
        <f>Fishery!Z144</f>
        <v>0.41258346324543332</v>
      </c>
      <c r="BM138" s="80">
        <f t="shared" si="90"/>
        <v>1.9248674671836587E-2</v>
      </c>
      <c r="BN138" s="70">
        <f t="shared" si="91"/>
        <v>0.6282057035066787</v>
      </c>
    </row>
    <row r="139" spans="1:66" x14ac:dyDescent="0.2">
      <c r="A139" s="4">
        <v>10</v>
      </c>
      <c r="B139">
        <v>2</v>
      </c>
      <c r="C139" s="9">
        <f t="shared" si="72"/>
        <v>4.166666666666667</v>
      </c>
      <c r="D139" s="9">
        <f t="shared" si="104"/>
        <v>6.990000000000002</v>
      </c>
      <c r="E139" s="9">
        <f t="shared" si="105"/>
        <v>0.84958796382410184</v>
      </c>
      <c r="F139" s="9">
        <f t="shared" si="73"/>
        <v>4.166666666666667</v>
      </c>
      <c r="I139" s="68">
        <f t="shared" si="94"/>
        <v>48.426356372427065</v>
      </c>
      <c r="J139" s="85">
        <f t="shared" si="74"/>
        <v>26.513064443660738</v>
      </c>
      <c r="K139" s="89">
        <f t="shared" si="75"/>
        <v>45.558237656634731</v>
      </c>
      <c r="L139" s="80">
        <f t="shared" si="76"/>
        <v>1.1418706952483937</v>
      </c>
      <c r="M139" s="86">
        <f t="shared" si="77"/>
        <v>73.213172795543869</v>
      </c>
      <c r="O139" s="68">
        <f t="shared" si="78"/>
        <v>68.436556117705123</v>
      </c>
      <c r="P139" s="76">
        <f t="shared" si="79"/>
        <v>26.513064443660738</v>
      </c>
      <c r="Q139" s="83">
        <f t="shared" si="57"/>
        <v>8.8376881478869134</v>
      </c>
      <c r="R139" s="85">
        <f t="shared" si="80"/>
        <v>16.095826330779172</v>
      </c>
      <c r="S139" s="80">
        <f t="shared" si="81"/>
        <v>4.8411053670986579</v>
      </c>
      <c r="T139" s="80">
        <f t="shared" si="82"/>
        <v>0.5249434696297347</v>
      </c>
      <c r="U139" s="89">
        <f t="shared" si="102"/>
        <v>6.8436556117705125</v>
      </c>
      <c r="V139" s="70">
        <f t="shared" si="103"/>
        <v>21.461875167507568</v>
      </c>
      <c r="X139" s="68">
        <f t="shared" si="83"/>
        <v>58.798350048093099</v>
      </c>
      <c r="Y139" s="76">
        <f t="shared" si="58"/>
        <v>45.558237656634731</v>
      </c>
      <c r="Z139" s="77">
        <f t="shared" si="59"/>
        <v>16.095826330779172</v>
      </c>
      <c r="AA139" s="77">
        <f t="shared" si="84"/>
        <v>61.654063987413906</v>
      </c>
      <c r="AB139" s="70">
        <f t="shared" si="85"/>
        <v>4.8593681448870676</v>
      </c>
      <c r="AC139" s="72">
        <f t="shared" si="86"/>
        <v>1.3864374253666261</v>
      </c>
      <c r="AD139" s="80">
        <f t="shared" si="87"/>
        <v>1.8040539520815786</v>
      </c>
      <c r="AE139" s="89">
        <f>Fishery!X145</f>
        <v>7.5191382829851667</v>
      </c>
      <c r="AF139" s="89">
        <f t="shared" si="100"/>
        <v>0.58798350048093095</v>
      </c>
      <c r="AG139" s="70">
        <f t="shared" si="101"/>
        <v>10.709629660433372</v>
      </c>
      <c r="AI139" s="56">
        <f t="shared" si="60"/>
        <v>70.493449517776952</v>
      </c>
      <c r="AK139" s="68">
        <f t="shared" si="92"/>
        <v>7.8598431431755795</v>
      </c>
      <c r="AL139" s="57">
        <f t="shared" si="61"/>
        <v>1.1418706952483937</v>
      </c>
      <c r="AM139" s="58">
        <f t="shared" si="62"/>
        <v>4.8411053670986579</v>
      </c>
      <c r="AN139" s="58">
        <f t="shared" si="63"/>
        <v>1.3864374253666261</v>
      </c>
      <c r="AO139" s="20">
        <f t="shared" si="64"/>
        <v>0.18533140270597254</v>
      </c>
      <c r="AP139" s="20">
        <f t="shared" si="65"/>
        <v>9.0433539420680525E-2</v>
      </c>
      <c r="AQ139" s="58">
        <f t="shared" si="95"/>
        <v>7.6451784298403309</v>
      </c>
      <c r="AR139" s="59">
        <f t="shared" si="66"/>
        <v>1.0920556812136766</v>
      </c>
      <c r="AS139" s="64">
        <f t="shared" si="96"/>
        <v>0.18533140270597254</v>
      </c>
      <c r="AT139" s="58">
        <f t="shared" si="97"/>
        <v>0.24115610512181476</v>
      </c>
      <c r="AU139" s="89">
        <f>Fishery!Y145</f>
        <v>1.3108427072281674</v>
      </c>
      <c r="AV139" s="80">
        <f t="shared" si="98"/>
        <v>7.8598431431755794E-2</v>
      </c>
      <c r="AW139" s="70">
        <f t="shared" si="99"/>
        <v>1.7373302150559549</v>
      </c>
      <c r="BC139" s="68">
        <f t="shared" si="93"/>
        <v>3.8352563265082771</v>
      </c>
      <c r="BD139" s="57">
        <f t="shared" si="67"/>
        <v>0.5249434696297347</v>
      </c>
      <c r="BE139" s="58">
        <f t="shared" si="68"/>
        <v>1.8040539520815786</v>
      </c>
      <c r="BF139" s="58">
        <f t="shared" si="69"/>
        <v>0.24115610512181476</v>
      </c>
      <c r="BG139" s="58">
        <f t="shared" si="70"/>
        <v>0.11767352872017413</v>
      </c>
      <c r="BH139" s="58">
        <f t="shared" si="88"/>
        <v>2.6878270555533024</v>
      </c>
      <c r="BI139" s="70">
        <f t="shared" si="71"/>
        <v>0.60633883018460877</v>
      </c>
      <c r="BJ139" s="72">
        <f t="shared" si="89"/>
        <v>9.0433539420680525E-2</v>
      </c>
      <c r="BK139" s="58">
        <f t="shared" si="56"/>
        <v>0.11767352872017413</v>
      </c>
      <c r="BL139" s="80">
        <f>Fishery!Z145</f>
        <v>0.41103176312184103</v>
      </c>
      <c r="BM139" s="80">
        <f t="shared" si="90"/>
        <v>1.9176281632541387E-2</v>
      </c>
      <c r="BN139" s="70">
        <f t="shared" si="91"/>
        <v>0.61913883126269575</v>
      </c>
    </row>
    <row r="140" spans="1:66" x14ac:dyDescent="0.2">
      <c r="A140" s="4">
        <v>10</v>
      </c>
      <c r="B140">
        <v>3</v>
      </c>
      <c r="C140" s="9">
        <f t="shared" si="72"/>
        <v>4.166666666666667</v>
      </c>
      <c r="D140" s="9">
        <f t="shared" si="104"/>
        <v>4.875</v>
      </c>
      <c r="E140" s="9">
        <f t="shared" si="105"/>
        <v>0.59252379451251724</v>
      </c>
      <c r="F140" s="9">
        <f t="shared" si="73"/>
        <v>4.166666666666667</v>
      </c>
      <c r="I140" s="68">
        <f t="shared" si="94"/>
        <v>97.73761180873197</v>
      </c>
      <c r="J140" s="85">
        <f t="shared" si="74"/>
        <v>43.16683128560296</v>
      </c>
      <c r="K140" s="89">
        <f t="shared" si="75"/>
        <v>81.31093599667814</v>
      </c>
      <c r="L140" s="80">
        <f t="shared" si="76"/>
        <v>2.0902365278037038</v>
      </c>
      <c r="M140" s="86">
        <f t="shared" si="77"/>
        <v>126.5680038100848</v>
      </c>
      <c r="O140" s="68">
        <f t="shared" si="78"/>
        <v>55.207548157200819</v>
      </c>
      <c r="P140" s="76">
        <f t="shared" si="79"/>
        <v>43.16683128560296</v>
      </c>
      <c r="Q140" s="83">
        <f t="shared" si="57"/>
        <v>14.388943761867653</v>
      </c>
      <c r="R140" s="85">
        <f t="shared" si="80"/>
        <v>11.482215831936854</v>
      </c>
      <c r="S140" s="80">
        <f t="shared" si="81"/>
        <v>3.5420397009850064</v>
      </c>
      <c r="T140" s="80">
        <f t="shared" si="82"/>
        <v>0.41349800254083141</v>
      </c>
      <c r="U140" s="89">
        <f t="shared" si="102"/>
        <v>5.5207548157200819</v>
      </c>
      <c r="V140" s="70">
        <f t="shared" si="103"/>
        <v>15.437753535462692</v>
      </c>
      <c r="X140" s="68">
        <f t="shared" si="83"/>
        <v>51.995679101894716</v>
      </c>
      <c r="Y140" s="76">
        <f t="shared" si="58"/>
        <v>81.31093599667814</v>
      </c>
      <c r="Z140" s="77">
        <f t="shared" si="59"/>
        <v>11.482215831936854</v>
      </c>
      <c r="AA140" s="77">
        <f t="shared" si="84"/>
        <v>92.793151828614995</v>
      </c>
      <c r="AB140" s="70">
        <f t="shared" si="85"/>
        <v>6.5172104787844907</v>
      </c>
      <c r="AC140" s="72">
        <f t="shared" si="86"/>
        <v>1.1119902127282197</v>
      </c>
      <c r="AD140" s="80">
        <f t="shared" si="87"/>
        <v>1.5577659336123382</v>
      </c>
      <c r="AE140" s="89">
        <f>Fishery!X146</f>
        <v>6.6492121116508738</v>
      </c>
      <c r="AF140" s="89">
        <f t="shared" si="100"/>
        <v>0.51995679101894721</v>
      </c>
      <c r="AG140" s="70">
        <f t="shared" si="101"/>
        <v>9.3189682579914326</v>
      </c>
      <c r="AI140" s="56">
        <f t="shared" si="60"/>
        <v>62.869354678596238</v>
      </c>
      <c r="AK140" s="68">
        <f t="shared" si="92"/>
        <v>7.1287347457537678</v>
      </c>
      <c r="AL140" s="57">
        <f t="shared" si="61"/>
        <v>2.0902365278037038</v>
      </c>
      <c r="AM140" s="58">
        <f t="shared" si="62"/>
        <v>3.5420397009850064</v>
      </c>
      <c r="AN140" s="58">
        <f t="shared" si="63"/>
        <v>1.1119902127282197</v>
      </c>
      <c r="AO140" s="20">
        <f t="shared" si="64"/>
        <v>0.1524565772259511</v>
      </c>
      <c r="AP140" s="20">
        <f t="shared" si="65"/>
        <v>8.0090069467107686E-2</v>
      </c>
      <c r="AQ140" s="58">
        <f t="shared" si="95"/>
        <v>6.9768130882099886</v>
      </c>
      <c r="AR140" s="59">
        <f t="shared" si="66"/>
        <v>0.90952896046617693</v>
      </c>
      <c r="AS140" s="64">
        <f t="shared" si="96"/>
        <v>0.1524565772259511</v>
      </c>
      <c r="AT140" s="58">
        <f t="shared" si="97"/>
        <v>0.21357351857895385</v>
      </c>
      <c r="AU140" s="89">
        <f>Fishery!Y146</f>
        <v>1.188910488798876</v>
      </c>
      <c r="AV140" s="80">
        <f t="shared" si="98"/>
        <v>7.1287347457537675E-2</v>
      </c>
      <c r="AW140" s="70">
        <f t="shared" si="99"/>
        <v>1.5549405846037809</v>
      </c>
      <c r="BC140" s="68">
        <f t="shared" si="93"/>
        <v>3.7449408309477521</v>
      </c>
      <c r="BD140" s="57">
        <f t="shared" si="67"/>
        <v>0.41349800254083141</v>
      </c>
      <c r="BE140" s="58">
        <f t="shared" si="68"/>
        <v>1.5577659336123382</v>
      </c>
      <c r="BF140" s="58">
        <f t="shared" si="69"/>
        <v>0.21357351857895385</v>
      </c>
      <c r="BG140" s="58">
        <f t="shared" si="70"/>
        <v>0.11219665461839713</v>
      </c>
      <c r="BH140" s="58">
        <f t="shared" si="88"/>
        <v>2.2970341093505207</v>
      </c>
      <c r="BI140" s="70">
        <f t="shared" si="71"/>
        <v>0.52257127702002626</v>
      </c>
      <c r="BJ140" s="72">
        <f t="shared" si="89"/>
        <v>8.0090069467107686E-2</v>
      </c>
      <c r="BK140" s="58">
        <f t="shared" si="56"/>
        <v>0.11219665461839713</v>
      </c>
      <c r="BL140" s="80">
        <f>Fishery!Z146</f>
        <v>0.40135247855332751</v>
      </c>
      <c r="BM140" s="80">
        <f t="shared" si="90"/>
        <v>1.8724704154738762E-2</v>
      </c>
      <c r="BN140" s="70">
        <f t="shared" si="91"/>
        <v>0.5936392026388323</v>
      </c>
    </row>
    <row r="141" spans="1:66" x14ac:dyDescent="0.2">
      <c r="A141" s="4">
        <v>10</v>
      </c>
      <c r="B141">
        <v>4</v>
      </c>
      <c r="C141" s="9">
        <f t="shared" si="72"/>
        <v>4.166666666666667</v>
      </c>
      <c r="D141" s="9">
        <f t="shared" si="104"/>
        <v>3.25</v>
      </c>
      <c r="E141" s="9">
        <f t="shared" si="105"/>
        <v>0.39501586300834485</v>
      </c>
      <c r="F141" s="9">
        <f t="shared" si="73"/>
        <v>4.166666666666667</v>
      </c>
      <c r="I141" s="68">
        <f t="shared" si="94"/>
        <v>204.28883599629964</v>
      </c>
      <c r="J141" s="85">
        <f t="shared" si="74"/>
        <v>87.213944032080093</v>
      </c>
      <c r="K141" s="89">
        <f t="shared" si="75"/>
        <v>157.10421208152559</v>
      </c>
      <c r="L141" s="80">
        <f t="shared" si="76"/>
        <v>3.9336746200433668</v>
      </c>
      <c r="M141" s="86">
        <f t="shared" si="77"/>
        <v>248.25183073364906</v>
      </c>
      <c r="O141" s="68">
        <f t="shared" si="78"/>
        <v>53.364360077941214</v>
      </c>
      <c r="P141" s="76">
        <f t="shared" si="79"/>
        <v>87.213944032080093</v>
      </c>
      <c r="Q141" s="83">
        <f t="shared" si="57"/>
        <v>29.071314677360032</v>
      </c>
      <c r="R141" s="85">
        <f t="shared" si="80"/>
        <v>10.259696402880811</v>
      </c>
      <c r="S141" s="80">
        <f t="shared" si="81"/>
        <v>3.0826652053162875</v>
      </c>
      <c r="T141" s="80">
        <f t="shared" si="82"/>
        <v>0.38514548831531015</v>
      </c>
      <c r="U141" s="89">
        <f t="shared" si="102"/>
        <v>5.3364360077941217</v>
      </c>
      <c r="V141" s="70">
        <f t="shared" si="103"/>
        <v>13.727507096512408</v>
      </c>
      <c r="X141" s="68">
        <f t="shared" si="83"/>
        <v>48.064365373706494</v>
      </c>
      <c r="Y141" s="76">
        <f t="shared" si="58"/>
        <v>157.10421208152559</v>
      </c>
      <c r="Z141" s="77">
        <f t="shared" si="59"/>
        <v>10.259696402880811</v>
      </c>
      <c r="AA141" s="77">
        <f t="shared" si="84"/>
        <v>167.36390848440641</v>
      </c>
      <c r="AB141" s="70">
        <f t="shared" si="85"/>
        <v>11.10147530545545</v>
      </c>
      <c r="AC141" s="72">
        <f t="shared" si="86"/>
        <v>0.92550125549917528</v>
      </c>
      <c r="AD141" s="80">
        <f t="shared" si="87"/>
        <v>1.3875757861902092</v>
      </c>
      <c r="AE141" s="89">
        <f>Fishery!X147</f>
        <v>6.1464753591422223</v>
      </c>
      <c r="AF141" s="89">
        <f t="shared" si="100"/>
        <v>0.48064365373706497</v>
      </c>
      <c r="AG141" s="70">
        <f t="shared" si="101"/>
        <v>8.4595524008316065</v>
      </c>
      <c r="AI141" s="56">
        <f t="shared" si="60"/>
        <v>58.091490209877733</v>
      </c>
      <c r="AK141" s="68">
        <f t="shared" si="92"/>
        <v>6.4184852145887188</v>
      </c>
      <c r="AL141" s="57">
        <f t="shared" si="61"/>
        <v>3.9336746200433668</v>
      </c>
      <c r="AM141" s="58">
        <f t="shared" si="62"/>
        <v>3.0826652053162875</v>
      </c>
      <c r="AN141" s="58">
        <f t="shared" si="63"/>
        <v>0.92550125549917528</v>
      </c>
      <c r="AO141" s="20">
        <f t="shared" si="64"/>
        <v>0.12359085734968198</v>
      </c>
      <c r="AP141" s="20">
        <f t="shared" si="65"/>
        <v>6.9486000167719275E-2</v>
      </c>
      <c r="AQ141" s="58">
        <f t="shared" si="95"/>
        <v>8.1349179383762316</v>
      </c>
      <c r="AR141" s="59">
        <f t="shared" si="66"/>
        <v>0.91083234267139046</v>
      </c>
      <c r="AS141" s="64">
        <f t="shared" si="96"/>
        <v>0.12359085734968198</v>
      </c>
      <c r="AT141" s="58">
        <f t="shared" si="97"/>
        <v>0.18529600044725142</v>
      </c>
      <c r="AU141" s="89">
        <f>Fishery!Y147</f>
        <v>1.070457053879083</v>
      </c>
      <c r="AV141" s="80">
        <f t="shared" si="98"/>
        <v>6.4184852145887192E-2</v>
      </c>
      <c r="AW141" s="70">
        <f t="shared" si="99"/>
        <v>1.3793439116760164</v>
      </c>
      <c r="BC141" s="68">
        <f t="shared" si="93"/>
        <v>3.6086396215825189</v>
      </c>
      <c r="BD141" s="57">
        <f t="shared" si="67"/>
        <v>0.38514548831531015</v>
      </c>
      <c r="BE141" s="58">
        <f t="shared" si="68"/>
        <v>1.3875757861902092</v>
      </c>
      <c r="BF141" s="58">
        <f t="shared" si="69"/>
        <v>0.18529600044725142</v>
      </c>
      <c r="BG141" s="58">
        <f t="shared" si="70"/>
        <v>0.10417823934764181</v>
      </c>
      <c r="BH141" s="58">
        <f t="shared" si="88"/>
        <v>2.0621955143004129</v>
      </c>
      <c r="BI141" s="70">
        <f t="shared" si="71"/>
        <v>0.46740569253568937</v>
      </c>
      <c r="BJ141" s="72">
        <f t="shared" si="89"/>
        <v>6.9486000167719275E-2</v>
      </c>
      <c r="BK141" s="58">
        <f t="shared" si="56"/>
        <v>0.10417823934764181</v>
      </c>
      <c r="BL141" s="80">
        <f>Fishery!Z147</f>
        <v>0.38674481699657393</v>
      </c>
      <c r="BM141" s="80">
        <f t="shared" si="90"/>
        <v>1.8043198107912595E-2</v>
      </c>
      <c r="BN141" s="70">
        <f t="shared" si="91"/>
        <v>0.56040905651193507</v>
      </c>
    </row>
    <row r="142" spans="1:66" x14ac:dyDescent="0.2">
      <c r="A142" s="4">
        <v>10</v>
      </c>
      <c r="B142">
        <v>5</v>
      </c>
      <c r="C142" s="9">
        <f t="shared" si="72"/>
        <v>4.166666666666667</v>
      </c>
      <c r="D142" s="9">
        <f t="shared" si="104"/>
        <v>2.1150000000000029</v>
      </c>
      <c r="E142" s="9">
        <f t="shared" si="105"/>
        <v>0.25706416931158477</v>
      </c>
      <c r="F142" s="9">
        <f t="shared" si="73"/>
        <v>4.166666666666667</v>
      </c>
      <c r="I142" s="68">
        <f t="shared" si="94"/>
        <v>387.24945704495701</v>
      </c>
      <c r="J142" s="85">
        <f t="shared" si="74"/>
        <v>208.05146092258653</v>
      </c>
      <c r="K142" s="89">
        <f t="shared" si="75"/>
        <v>303.15542071344805</v>
      </c>
      <c r="L142" s="80">
        <f t="shared" si="76"/>
        <v>6.8444544768870763</v>
      </c>
      <c r="M142" s="86">
        <f t="shared" si="77"/>
        <v>518.05133611292172</v>
      </c>
      <c r="O142" s="68">
        <f t="shared" si="78"/>
        <v>67.156795554407054</v>
      </c>
      <c r="P142" s="76">
        <f t="shared" si="79"/>
        <v>208.05146092258653</v>
      </c>
      <c r="Q142" s="83">
        <f t="shared" si="57"/>
        <v>69.350486974195505</v>
      </c>
      <c r="R142" s="85">
        <f t="shared" si="80"/>
        <v>13.143302230440412</v>
      </c>
      <c r="S142" s="80">
        <f t="shared" si="81"/>
        <v>3.5608956058450119</v>
      </c>
      <c r="T142" s="80">
        <f t="shared" si="82"/>
        <v>0.46464617880116232</v>
      </c>
      <c r="U142" s="89">
        <f t="shared" si="102"/>
        <v>6.7156795554407056</v>
      </c>
      <c r="V142" s="70">
        <f t="shared" si="103"/>
        <v>17.168844015086584</v>
      </c>
      <c r="X142" s="68">
        <f t="shared" si="83"/>
        <v>48.927670394101703</v>
      </c>
      <c r="Y142" s="76">
        <f t="shared" si="58"/>
        <v>303.15542071344805</v>
      </c>
      <c r="Z142" s="77">
        <f t="shared" si="59"/>
        <v>13.143302230440412</v>
      </c>
      <c r="AA142" s="77">
        <f t="shared" si="84"/>
        <v>316.29872294388849</v>
      </c>
      <c r="AB142" s="70">
        <f t="shared" si="85"/>
        <v>20.590126573395555</v>
      </c>
      <c r="AC142" s="72">
        <f t="shared" si="86"/>
        <v>0.86477387270729478</v>
      </c>
      <c r="AD142" s="80">
        <f t="shared" si="87"/>
        <v>1.3540881394702122</v>
      </c>
      <c r="AE142" s="89">
        <f>Fishery!X148</f>
        <v>6.2568748826566996</v>
      </c>
      <c r="AF142" s="89">
        <f t="shared" si="100"/>
        <v>0.48927670394101702</v>
      </c>
      <c r="AG142" s="70">
        <f t="shared" si="101"/>
        <v>8.4757368948342062</v>
      </c>
      <c r="AI142" s="56">
        <f t="shared" si="60"/>
        <v>58.278595368000097</v>
      </c>
      <c r="AK142" s="68">
        <f t="shared" si="92"/>
        <v>5.8915120063400384</v>
      </c>
      <c r="AL142" s="57">
        <f t="shared" si="61"/>
        <v>6.8444544768870763</v>
      </c>
      <c r="AM142" s="58">
        <f t="shared" si="62"/>
        <v>3.5608956058450119</v>
      </c>
      <c r="AN142" s="58">
        <f t="shared" si="63"/>
        <v>0.86477387270729478</v>
      </c>
      <c r="AO142" s="20">
        <f t="shared" si="64"/>
        <v>0.10412974116254647</v>
      </c>
      <c r="AP142" s="20">
        <f t="shared" si="65"/>
        <v>6.1143519099775431E-2</v>
      </c>
      <c r="AQ142" s="58">
        <f t="shared" si="95"/>
        <v>11.435397215701705</v>
      </c>
      <c r="AR142" s="59">
        <f t="shared" si="66"/>
        <v>1.1304021387784728</v>
      </c>
      <c r="AS142" s="64">
        <f t="shared" si="96"/>
        <v>0.10412974116254647</v>
      </c>
      <c r="AT142" s="58">
        <f t="shared" si="97"/>
        <v>0.16304938426606783</v>
      </c>
      <c r="AU142" s="89">
        <f>Fishery!Y148</f>
        <v>0.98256993267906356</v>
      </c>
      <c r="AV142" s="80">
        <f t="shared" si="98"/>
        <v>5.8915120063400384E-2</v>
      </c>
      <c r="AW142" s="70">
        <f t="shared" si="99"/>
        <v>1.2497490581076778</v>
      </c>
      <c r="BC142" s="68">
        <f t="shared" si="93"/>
        <v>3.459412967558356</v>
      </c>
      <c r="BD142" s="57">
        <f t="shared" si="67"/>
        <v>0.46464617880116232</v>
      </c>
      <c r="BE142" s="58">
        <f t="shared" si="68"/>
        <v>1.3540881394702122</v>
      </c>
      <c r="BF142" s="58">
        <f t="shared" si="69"/>
        <v>0.16304938426606783</v>
      </c>
      <c r="BG142" s="58">
        <f t="shared" si="70"/>
        <v>9.57403046408873E-2</v>
      </c>
      <c r="BH142" s="58">
        <f t="shared" si="88"/>
        <v>2.0775240071783299</v>
      </c>
      <c r="BI142" s="70">
        <f t="shared" si="71"/>
        <v>0.46130022944443716</v>
      </c>
      <c r="BJ142" s="72">
        <f t="shared" si="89"/>
        <v>6.1143519099775431E-2</v>
      </c>
      <c r="BK142" s="58">
        <f t="shared" si="56"/>
        <v>9.57403046408873E-2</v>
      </c>
      <c r="BL142" s="80">
        <f>Fishery!Z148</f>
        <v>0.37075191078991959</v>
      </c>
      <c r="BM142" s="80">
        <f t="shared" si="90"/>
        <v>1.7297064837791781E-2</v>
      </c>
      <c r="BN142" s="70">
        <f t="shared" si="91"/>
        <v>0.52763573453058232</v>
      </c>
    </row>
    <row r="143" spans="1:66" x14ac:dyDescent="0.2">
      <c r="A143" s="4">
        <v>10</v>
      </c>
      <c r="B143">
        <v>6</v>
      </c>
      <c r="C143" s="9">
        <f t="shared" si="72"/>
        <v>4.166666666666667</v>
      </c>
      <c r="D143" s="9">
        <f t="shared" si="104"/>
        <v>1.470000000000002</v>
      </c>
      <c r="E143" s="9">
        <f t="shared" si="105"/>
        <v>0.1786687134222362</v>
      </c>
      <c r="F143" s="9">
        <f t="shared" si="73"/>
        <v>4.166666666666667</v>
      </c>
      <c r="I143" s="68">
        <f t="shared" si="94"/>
        <v>514.22154220168511</v>
      </c>
      <c r="J143" s="85">
        <f t="shared" si="74"/>
        <v>471.77186293629387</v>
      </c>
      <c r="K143" s="89">
        <f t="shared" si="75"/>
        <v>474.59744283698984</v>
      </c>
      <c r="L143" s="80">
        <f t="shared" si="76"/>
        <v>8.8017768627478095</v>
      </c>
      <c r="M143" s="86">
        <f t="shared" si="77"/>
        <v>955.17108263603154</v>
      </c>
      <c r="O143" s="68">
        <f t="shared" si="78"/>
        <v>114.68108203819136</v>
      </c>
      <c r="P143" s="76">
        <f t="shared" si="79"/>
        <v>471.77186293629387</v>
      </c>
      <c r="Q143" s="83">
        <f t="shared" si="57"/>
        <v>157.25728764543129</v>
      </c>
      <c r="R143" s="85">
        <f t="shared" si="80"/>
        <v>26.46104052937434</v>
      </c>
      <c r="S143" s="80">
        <f t="shared" si="81"/>
        <v>5.8888856940345908</v>
      </c>
      <c r="T143" s="80">
        <f t="shared" si="82"/>
        <v>0.7660428375853503</v>
      </c>
      <c r="U143" s="89">
        <f t="shared" si="102"/>
        <v>11.468108203819137</v>
      </c>
      <c r="V143" s="70">
        <f t="shared" si="103"/>
        <v>33.115969060994281</v>
      </c>
      <c r="X143" s="68">
        <f t="shared" si="83"/>
        <v>57.683970318143274</v>
      </c>
      <c r="Y143" s="76">
        <f t="shared" si="58"/>
        <v>474.59744283698984</v>
      </c>
      <c r="Z143" s="77">
        <f t="shared" si="59"/>
        <v>26.46104052937434</v>
      </c>
      <c r="AA143" s="77">
        <f t="shared" si="84"/>
        <v>501.05848336636416</v>
      </c>
      <c r="AB143" s="70">
        <f t="shared" si="85"/>
        <v>32.969970243483658</v>
      </c>
      <c r="AC143" s="72">
        <f t="shared" si="86"/>
        <v>0.98735932595085485</v>
      </c>
      <c r="AD143" s="80">
        <f t="shared" si="87"/>
        <v>1.5412617851297872</v>
      </c>
      <c r="AE143" s="89">
        <f>Fishery!X149</f>
        <v>7.3766313030717034</v>
      </c>
      <c r="AF143" s="89">
        <f t="shared" si="100"/>
        <v>0.57683970318143274</v>
      </c>
      <c r="AG143" s="70">
        <f t="shared" si="101"/>
        <v>9.9052524141523453</v>
      </c>
      <c r="AI143" s="56">
        <f t="shared" si="60"/>
        <v>66.729420823377666</v>
      </c>
      <c r="AK143" s="68">
        <f t="shared" si="92"/>
        <v>5.7055673092847758</v>
      </c>
      <c r="AL143" s="57">
        <f t="shared" si="61"/>
        <v>8.8017768627478095</v>
      </c>
      <c r="AM143" s="58">
        <f t="shared" si="62"/>
        <v>5.8888856940345908</v>
      </c>
      <c r="AN143" s="58">
        <f t="shared" si="63"/>
        <v>0.98735932595085485</v>
      </c>
      <c r="AO143" s="20">
        <f t="shared" si="64"/>
        <v>9.7660494962337363E-2</v>
      </c>
      <c r="AP143" s="20">
        <f t="shared" si="65"/>
        <v>5.7167785138919139E-2</v>
      </c>
      <c r="AQ143" s="58">
        <f t="shared" si="95"/>
        <v>15.832850162834511</v>
      </c>
      <c r="AR143" s="59">
        <f t="shared" si="66"/>
        <v>1.5717686671890898</v>
      </c>
      <c r="AS143" s="64">
        <f t="shared" si="96"/>
        <v>9.7660494962337363E-2</v>
      </c>
      <c r="AT143" s="58">
        <f t="shared" si="97"/>
        <v>0.15244742703711769</v>
      </c>
      <c r="AU143" s="89">
        <f>Fishery!Y149</f>
        <v>0.95155859496626494</v>
      </c>
      <c r="AV143" s="80">
        <f t="shared" si="98"/>
        <v>5.7055673092847758E-2</v>
      </c>
      <c r="AW143" s="70">
        <f t="shared" si="99"/>
        <v>1.2016665169657199</v>
      </c>
      <c r="BC143" s="68">
        <f t="shared" si="93"/>
        <v>3.33988319594962</v>
      </c>
      <c r="BD143" s="57">
        <f t="shared" si="67"/>
        <v>0.7660428375853503</v>
      </c>
      <c r="BE143" s="58">
        <f t="shared" si="68"/>
        <v>1.5412617851297872</v>
      </c>
      <c r="BF143" s="58">
        <f t="shared" si="69"/>
        <v>0.15244742703711769</v>
      </c>
      <c r="BG143" s="58">
        <f t="shared" si="70"/>
        <v>8.9238558100693186E-2</v>
      </c>
      <c r="BH143" s="58">
        <f t="shared" si="88"/>
        <v>2.5489906078529483</v>
      </c>
      <c r="BI143" s="70">
        <f t="shared" si="71"/>
        <v>0.54149229726506831</v>
      </c>
      <c r="BJ143" s="72">
        <f t="shared" si="89"/>
        <v>5.7167785138919139E-2</v>
      </c>
      <c r="BK143" s="58">
        <f t="shared" si="56"/>
        <v>8.9238558100693186E-2</v>
      </c>
      <c r="BL143" s="80">
        <f>Fishery!Z149</f>
        <v>0.35794167632649859</v>
      </c>
      <c r="BM143" s="80">
        <f t="shared" si="90"/>
        <v>1.6699415979748101E-2</v>
      </c>
      <c r="BN143" s="70">
        <f t="shared" si="91"/>
        <v>0.50434801956611097</v>
      </c>
    </row>
    <row r="144" spans="1:66" x14ac:dyDescent="0.2">
      <c r="A144" s="4">
        <v>10</v>
      </c>
      <c r="B144">
        <v>7</v>
      </c>
      <c r="C144" s="9">
        <f t="shared" si="72"/>
        <v>4.166666666666667</v>
      </c>
      <c r="D144" s="9">
        <f t="shared" si="104"/>
        <v>1.3149999999999995</v>
      </c>
      <c r="E144" s="9">
        <f t="shared" si="105"/>
        <v>0.15982949534029947</v>
      </c>
      <c r="F144" s="9">
        <f t="shared" si="73"/>
        <v>4.166666666666667</v>
      </c>
      <c r="I144" s="68">
        <f t="shared" si="94"/>
        <v>279.06193717277097</v>
      </c>
      <c r="J144" s="85">
        <f t="shared" si="74"/>
        <v>492.90813710700763</v>
      </c>
      <c r="K144" s="89">
        <f t="shared" si="75"/>
        <v>332.23652192370832</v>
      </c>
      <c r="L144" s="80">
        <f t="shared" si="76"/>
        <v>5.0113868504961685</v>
      </c>
      <c r="M144" s="86">
        <f t="shared" si="77"/>
        <v>830.15604588121209</v>
      </c>
      <c r="O144" s="68">
        <f t="shared" si="78"/>
        <v>220.78796471705922</v>
      </c>
      <c r="P144" s="76">
        <f t="shared" si="79"/>
        <v>492.90813710700763</v>
      </c>
      <c r="Q144" s="83">
        <f t="shared" si="57"/>
        <v>164.30271236900253</v>
      </c>
      <c r="R144" s="85">
        <f t="shared" si="80"/>
        <v>65.714645844728594</v>
      </c>
      <c r="S144" s="80">
        <f t="shared" si="81"/>
        <v>11.894713206042093</v>
      </c>
      <c r="T144" s="80">
        <f t="shared" si="82"/>
        <v>1.4645940669929871</v>
      </c>
      <c r="U144" s="89">
        <f t="shared" si="102"/>
        <v>22.078796471705925</v>
      </c>
      <c r="V144" s="70">
        <f t="shared" si="103"/>
        <v>79.073953117763679</v>
      </c>
      <c r="X144" s="68">
        <f t="shared" si="83"/>
        <v>74.409225531090655</v>
      </c>
      <c r="Y144" s="76">
        <f t="shared" si="58"/>
        <v>332.23652192370832</v>
      </c>
      <c r="Z144" s="77">
        <f t="shared" si="59"/>
        <v>65.714645844728594</v>
      </c>
      <c r="AA144" s="77">
        <f t="shared" si="84"/>
        <v>397.9511677684369</v>
      </c>
      <c r="AB144" s="70">
        <f t="shared" si="85"/>
        <v>28.979113350822843</v>
      </c>
      <c r="AC144" s="72">
        <f t="shared" si="86"/>
        <v>1.3362388943471291</v>
      </c>
      <c r="AD144" s="80">
        <f t="shared" si="87"/>
        <v>1.9743704849498649</v>
      </c>
      <c r="AE144" s="89">
        <f>Fishery!X150</f>
        <v>9.5154584412738306</v>
      </c>
      <c r="AF144" s="89">
        <f t="shared" si="100"/>
        <v>0.74409225531090661</v>
      </c>
      <c r="AG144" s="70">
        <f t="shared" si="101"/>
        <v>12.826067820570824</v>
      </c>
      <c r="AI144" s="56">
        <f t="shared" si="60"/>
        <v>83.711960110848935</v>
      </c>
      <c r="AK144" s="68">
        <f t="shared" si="92"/>
        <v>5.9859911402554236</v>
      </c>
      <c r="AL144" s="57">
        <f t="shared" si="61"/>
        <v>5.0113868504961685</v>
      </c>
      <c r="AM144" s="58">
        <f t="shared" si="62"/>
        <v>11.894713206042093</v>
      </c>
      <c r="AN144" s="58">
        <f t="shared" si="63"/>
        <v>1.3362388943471291</v>
      </c>
      <c r="AO144" s="20">
        <f t="shared" si="64"/>
        <v>0.10749626979364928</v>
      </c>
      <c r="AP144" s="20">
        <f t="shared" si="65"/>
        <v>5.9561990530093131E-2</v>
      </c>
      <c r="AQ144" s="58">
        <f t="shared" si="95"/>
        <v>18.409397211209132</v>
      </c>
      <c r="AR144" s="59">
        <f t="shared" si="66"/>
        <v>2.1758751175789901</v>
      </c>
      <c r="AS144" s="64">
        <f t="shared" si="96"/>
        <v>0.10749626979364928</v>
      </c>
      <c r="AT144" s="58">
        <f t="shared" si="97"/>
        <v>0.15883197474691502</v>
      </c>
      <c r="AU144" s="89">
        <f>Fishery!Y150</f>
        <v>0.99832689899788229</v>
      </c>
      <c r="AV144" s="80">
        <f t="shared" si="98"/>
        <v>5.9859911402554235E-2</v>
      </c>
      <c r="AW144" s="70">
        <f t="shared" si="99"/>
        <v>1.2646551435384465</v>
      </c>
      <c r="BC144" s="68">
        <f t="shared" si="93"/>
        <v>3.3167434395028526</v>
      </c>
      <c r="BD144" s="57">
        <f t="shared" si="67"/>
        <v>1.4645940669929871</v>
      </c>
      <c r="BE144" s="58">
        <f t="shared" si="68"/>
        <v>1.9743704849498649</v>
      </c>
      <c r="BF144" s="58">
        <f t="shared" si="69"/>
        <v>0.15883197474691502</v>
      </c>
      <c r="BG144" s="58">
        <f t="shared" si="70"/>
        <v>8.8006296347881707E-2</v>
      </c>
      <c r="BH144" s="58">
        <f t="shared" si="88"/>
        <v>3.6858028230376485</v>
      </c>
      <c r="BI144" s="70">
        <f t="shared" si="71"/>
        <v>0.73837644738528885</v>
      </c>
      <c r="BJ144" s="72">
        <f t="shared" si="89"/>
        <v>5.9561990530093131E-2</v>
      </c>
      <c r="BK144" s="58">
        <f t="shared" si="56"/>
        <v>8.8006296347881707E-2</v>
      </c>
      <c r="BL144" s="80">
        <f>Fishery!Z150</f>
        <v>0.35546174432696409</v>
      </c>
      <c r="BM144" s="80">
        <f t="shared" si="90"/>
        <v>1.6583717197514263E-2</v>
      </c>
      <c r="BN144" s="70">
        <f t="shared" si="91"/>
        <v>0.50303003120493894</v>
      </c>
    </row>
    <row r="145" spans="1:66" x14ac:dyDescent="0.2">
      <c r="A145" s="4">
        <v>10</v>
      </c>
      <c r="B145">
        <v>8</v>
      </c>
      <c r="C145" s="9">
        <f t="shared" si="72"/>
        <v>4.166666666666667</v>
      </c>
      <c r="D145" s="9">
        <f t="shared" si="104"/>
        <v>1.6500000000000015</v>
      </c>
      <c r="E145" s="9">
        <f t="shared" si="105"/>
        <v>0.20054651506577525</v>
      </c>
      <c r="F145" s="9">
        <f t="shared" si="73"/>
        <v>4.166666666666667</v>
      </c>
      <c r="I145" s="68">
        <f t="shared" si="94"/>
        <v>83.016604588121226</v>
      </c>
      <c r="J145" s="85">
        <f t="shared" si="74"/>
        <v>179.14363136535462</v>
      </c>
      <c r="K145" s="89">
        <f t="shared" si="75"/>
        <v>110.74356580645008</v>
      </c>
      <c r="L145" s="80">
        <f t="shared" si="76"/>
        <v>1.6853109801325201</v>
      </c>
      <c r="M145" s="86">
        <f t="shared" si="77"/>
        <v>291.5725081519372</v>
      </c>
      <c r="O145" s="68">
        <f t="shared" si="78"/>
        <v>269.74066250685365</v>
      </c>
      <c r="P145" s="76">
        <f t="shared" si="79"/>
        <v>179.14363136535462</v>
      </c>
      <c r="Q145" s="83">
        <f t="shared" si="57"/>
        <v>59.714543788451543</v>
      </c>
      <c r="R145" s="85">
        <f t="shared" si="80"/>
        <v>89.958035977291559</v>
      </c>
      <c r="S145" s="80">
        <f t="shared" si="81"/>
        <v>16.427926770787323</v>
      </c>
      <c r="T145" s="80">
        <f t="shared" si="82"/>
        <v>1.8722463888908518</v>
      </c>
      <c r="U145" s="89">
        <f t="shared" si="102"/>
        <v>26.974066250685368</v>
      </c>
      <c r="V145" s="70">
        <f t="shared" si="103"/>
        <v>108.25820913696974</v>
      </c>
      <c r="X145" s="68">
        <f t="shared" si="83"/>
        <v>83.37455979130128</v>
      </c>
      <c r="Y145" s="76">
        <f t="shared" si="58"/>
        <v>110.74356580645008</v>
      </c>
      <c r="Z145" s="77">
        <f t="shared" si="59"/>
        <v>89.958035977291559</v>
      </c>
      <c r="AA145" s="77">
        <f t="shared" si="84"/>
        <v>200.70160178374164</v>
      </c>
      <c r="AB145" s="70">
        <f t="shared" si="85"/>
        <v>18.166227360064575</v>
      </c>
      <c r="AC145" s="72">
        <f t="shared" si="86"/>
        <v>1.6925777894329963</v>
      </c>
      <c r="AD145" s="80">
        <f t="shared" si="87"/>
        <v>2.3147821621541698</v>
      </c>
      <c r="AE145" s="89">
        <f>Fishery!X151</f>
        <v>10.661946191364947</v>
      </c>
      <c r="AF145" s="89">
        <f t="shared" si="100"/>
        <v>0.83374559791301284</v>
      </c>
      <c r="AG145" s="70">
        <f t="shared" si="101"/>
        <v>14.669306142952113</v>
      </c>
      <c r="AI145" s="56">
        <f t="shared" si="60"/>
        <v>93.611979561594197</v>
      </c>
      <c r="AK145" s="68">
        <f t="shared" si="92"/>
        <v>6.7669634225346673</v>
      </c>
      <c r="AL145" s="57">
        <f t="shared" si="61"/>
        <v>1.6853109801325201</v>
      </c>
      <c r="AM145" s="58">
        <f t="shared" si="62"/>
        <v>16.427926770787323</v>
      </c>
      <c r="AN145" s="58">
        <f t="shared" si="63"/>
        <v>1.6925777894329963</v>
      </c>
      <c r="AO145" s="20">
        <f t="shared" si="64"/>
        <v>0.13737538188576631</v>
      </c>
      <c r="AP145" s="20">
        <f t="shared" si="65"/>
        <v>7.0453353494349988E-2</v>
      </c>
      <c r="AQ145" s="58">
        <f t="shared" si="95"/>
        <v>20.013644275732958</v>
      </c>
      <c r="AR145" s="59">
        <f t="shared" si="66"/>
        <v>2.633924413809976</v>
      </c>
      <c r="AS145" s="64">
        <f t="shared" si="96"/>
        <v>0.13737538188576631</v>
      </c>
      <c r="AT145" s="58">
        <f t="shared" si="97"/>
        <v>0.18787560931826661</v>
      </c>
      <c r="AU145" s="89">
        <f>Fishery!Y151</f>
        <v>1.1285752770029771</v>
      </c>
      <c r="AV145" s="80">
        <f t="shared" si="98"/>
        <v>6.7669634225346678E-2</v>
      </c>
      <c r="AW145" s="70">
        <f t="shared" si="99"/>
        <v>1.45382626820701</v>
      </c>
      <c r="BC145" s="68">
        <f t="shared" si="93"/>
        <v>3.4704563477582497</v>
      </c>
      <c r="BD145" s="57">
        <f t="shared" si="67"/>
        <v>1.8722463888908518</v>
      </c>
      <c r="BE145" s="58">
        <f t="shared" si="68"/>
        <v>2.3147821621541698</v>
      </c>
      <c r="BF145" s="58">
        <f t="shared" si="69"/>
        <v>0.18787560931826661</v>
      </c>
      <c r="BG145" s="58">
        <f t="shared" si="70"/>
        <v>9.6352538093564227E-2</v>
      </c>
      <c r="BH145" s="58">
        <f t="shared" si="88"/>
        <v>4.4712566984568527</v>
      </c>
      <c r="BI145" s="70">
        <f t="shared" si="71"/>
        <v>0.88378337600285661</v>
      </c>
      <c r="BJ145" s="72">
        <f t="shared" si="89"/>
        <v>7.0453353494349988E-2</v>
      </c>
      <c r="BK145" s="58">
        <f t="shared" si="56"/>
        <v>9.6352538093564227E-2</v>
      </c>
      <c r="BL145" s="80">
        <f>Fishery!Z151</f>
        <v>0.37193545098852732</v>
      </c>
      <c r="BM145" s="80">
        <f t="shared" si="90"/>
        <v>1.7352281738791248E-2</v>
      </c>
      <c r="BN145" s="70">
        <f t="shared" si="91"/>
        <v>0.53874134257644157</v>
      </c>
    </row>
    <row r="146" spans="1:66" x14ac:dyDescent="0.2">
      <c r="A146" s="4">
        <v>10</v>
      </c>
      <c r="B146">
        <v>9</v>
      </c>
      <c r="C146" s="9">
        <f t="shared" si="72"/>
        <v>4.166666666666667</v>
      </c>
      <c r="D146" s="9">
        <f t="shared" si="104"/>
        <v>2.4750000000000023</v>
      </c>
      <c r="E146" s="9">
        <f t="shared" si="105"/>
        <v>0.30081977259866288</v>
      </c>
      <c r="F146" s="9">
        <f t="shared" si="73"/>
        <v>4.166666666666667</v>
      </c>
      <c r="I146" s="68">
        <f t="shared" si="94"/>
        <v>29.158250815193721</v>
      </c>
      <c r="J146" s="85">
        <f t="shared" si="74"/>
        <v>47.840421836987275</v>
      </c>
      <c r="K146" s="89">
        <f t="shared" si="75"/>
        <v>38.172960407250137</v>
      </c>
      <c r="L146" s="80">
        <f t="shared" si="76"/>
        <v>0.67957603198822958</v>
      </c>
      <c r="M146" s="86">
        <f t="shared" si="77"/>
        <v>86.692958276225653</v>
      </c>
      <c r="O146" s="68">
        <f t="shared" si="78"/>
        <v>205.08955655554399</v>
      </c>
      <c r="P146" s="76">
        <f t="shared" si="79"/>
        <v>47.840421836987275</v>
      </c>
      <c r="Q146" s="83">
        <f t="shared" si="57"/>
        <v>15.946807278995758</v>
      </c>
      <c r="R146" s="85">
        <f t="shared" si="80"/>
        <v>67.124015531273002</v>
      </c>
      <c r="S146" s="80">
        <f t="shared" si="81"/>
        <v>14.339743621412723</v>
      </c>
      <c r="T146" s="80">
        <f t="shared" si="82"/>
        <v>1.52310196438186</v>
      </c>
      <c r="U146" s="89">
        <f t="shared" si="102"/>
        <v>20.508955655554402</v>
      </c>
      <c r="V146" s="70">
        <f t="shared" si="103"/>
        <v>82.98686111706759</v>
      </c>
      <c r="X146" s="68">
        <f t="shared" si="83"/>
        <v>81.822810311033493</v>
      </c>
      <c r="Y146" s="76">
        <f t="shared" si="58"/>
        <v>38.172960407250137</v>
      </c>
      <c r="Z146" s="77">
        <f t="shared" si="59"/>
        <v>67.124015531273002</v>
      </c>
      <c r="AA146" s="77">
        <f t="shared" si="84"/>
        <v>105.29697593852313</v>
      </c>
      <c r="AB146" s="70">
        <f t="shared" si="85"/>
        <v>10.776311966862259</v>
      </c>
      <c r="AC146" s="72">
        <f t="shared" si="86"/>
        <v>1.9070012501683844</v>
      </c>
      <c r="AD146" s="80">
        <f t="shared" si="87"/>
        <v>2.4306353811287824</v>
      </c>
      <c r="AE146" s="89">
        <f>Fishery!X152</f>
        <v>10.463508328514369</v>
      </c>
      <c r="AF146" s="89">
        <f t="shared" si="100"/>
        <v>0.81822810311033489</v>
      </c>
      <c r="AG146" s="70">
        <f t="shared" si="101"/>
        <v>14.801144959811536</v>
      </c>
      <c r="AI146" s="56">
        <f t="shared" si="60"/>
        <v>93.304895837786319</v>
      </c>
      <c r="AK146" s="68">
        <f t="shared" si="92"/>
        <v>7.7688248664779014</v>
      </c>
      <c r="AL146" s="57">
        <f t="shared" si="61"/>
        <v>0.67957603198822958</v>
      </c>
      <c r="AM146" s="58">
        <f t="shared" si="62"/>
        <v>14.339743621412723</v>
      </c>
      <c r="AN146" s="58">
        <f t="shared" si="63"/>
        <v>1.9070012501683844</v>
      </c>
      <c r="AO146" s="20">
        <f t="shared" si="64"/>
        <v>0.18106391941801614</v>
      </c>
      <c r="AP146" s="20">
        <f t="shared" si="65"/>
        <v>8.6543015259773856E-2</v>
      </c>
      <c r="AQ146" s="58">
        <f t="shared" si="95"/>
        <v>17.193927838247127</v>
      </c>
      <c r="AR146" s="59">
        <f t="shared" si="66"/>
        <v>2.3785935008873982</v>
      </c>
      <c r="AS146" s="64">
        <f t="shared" si="96"/>
        <v>0.18106391941801614</v>
      </c>
      <c r="AT146" s="58">
        <f t="shared" si="97"/>
        <v>0.23078137402606363</v>
      </c>
      <c r="AU146" s="89">
        <f>Fishery!Y152</f>
        <v>1.2956629330189049</v>
      </c>
      <c r="AV146" s="80">
        <f t="shared" si="98"/>
        <v>7.7688248664779011E-2</v>
      </c>
      <c r="AW146" s="70">
        <f t="shared" si="99"/>
        <v>1.7075082264629846</v>
      </c>
      <c r="BC146" s="68">
        <f t="shared" si="93"/>
        <v>3.7132606602749201</v>
      </c>
      <c r="BD146" s="57">
        <f t="shared" si="67"/>
        <v>1.52310196438186</v>
      </c>
      <c r="BE146" s="58">
        <f t="shared" si="68"/>
        <v>2.4306353811287824</v>
      </c>
      <c r="BF146" s="58">
        <f t="shared" si="69"/>
        <v>0.23078137402606363</v>
      </c>
      <c r="BG146" s="58">
        <f t="shared" si="70"/>
        <v>0.11030643784916269</v>
      </c>
      <c r="BH146" s="58">
        <f t="shared" si="88"/>
        <v>4.2948251573858691</v>
      </c>
      <c r="BI146" s="70">
        <f t="shared" si="71"/>
        <v>0.88331854379873476</v>
      </c>
      <c r="BJ146" s="72">
        <f t="shared" si="89"/>
        <v>8.6543015259773856E-2</v>
      </c>
      <c r="BK146" s="58">
        <f t="shared" si="56"/>
        <v>0.11030643784916269</v>
      </c>
      <c r="BL146" s="80">
        <f>Fishery!Z152</f>
        <v>0.39795725401053667</v>
      </c>
      <c r="BM146" s="80">
        <f t="shared" si="90"/>
        <v>1.8566303301374602E-2</v>
      </c>
      <c r="BN146" s="70">
        <f t="shared" si="91"/>
        <v>0.59480670711947314</v>
      </c>
    </row>
    <row r="147" spans="1:66" x14ac:dyDescent="0.2">
      <c r="A147" s="4">
        <v>10</v>
      </c>
      <c r="B147">
        <v>10</v>
      </c>
      <c r="C147" s="9">
        <f t="shared" si="72"/>
        <v>4.166666666666667</v>
      </c>
      <c r="D147" s="9">
        <f t="shared" si="104"/>
        <v>3.7900000000000045</v>
      </c>
      <c r="E147" s="9">
        <f t="shared" si="105"/>
        <v>0.46064926793896266</v>
      </c>
      <c r="F147" s="9">
        <f t="shared" si="73"/>
        <v>4.166666666666667</v>
      </c>
      <c r="I147" s="68">
        <f t="shared" si="94"/>
        <v>21.904706428070572</v>
      </c>
      <c r="J147" s="85">
        <f t="shared" si="74"/>
        <v>23.618351756106296</v>
      </c>
      <c r="K147" s="89">
        <f t="shared" si="75"/>
        <v>26.236166518707428</v>
      </c>
      <c r="L147" s="80">
        <f t="shared" si="76"/>
        <v>0.54247803090884639</v>
      </c>
      <c r="M147" s="86">
        <f t="shared" si="77"/>
        <v>50.396996305722574</v>
      </c>
      <c r="O147" s="68">
        <f t="shared" si="78"/>
        <v>134.77897908414621</v>
      </c>
      <c r="P147" s="76">
        <f t="shared" si="79"/>
        <v>23.618351756106296</v>
      </c>
      <c r="Q147" s="83">
        <f t="shared" si="57"/>
        <v>7.8727839187020985</v>
      </c>
      <c r="R147" s="85">
        <f t="shared" si="80"/>
        <v>40.357579660844074</v>
      </c>
      <c r="S147" s="80">
        <f t="shared" si="81"/>
        <v>10.013551483316412</v>
      </c>
      <c r="T147" s="80">
        <f t="shared" si="82"/>
        <v>1.0492380251294293</v>
      </c>
      <c r="U147" s="89">
        <f t="shared" si="102"/>
        <v>13.477897908414622</v>
      </c>
      <c r="V147" s="70">
        <f t="shared" si="103"/>
        <v>51.420369169289913</v>
      </c>
      <c r="X147" s="68">
        <f t="shared" si="83"/>
        <v>74.858816885027238</v>
      </c>
      <c r="Y147" s="76">
        <f t="shared" si="58"/>
        <v>26.236166518707428</v>
      </c>
      <c r="Z147" s="77">
        <f t="shared" si="59"/>
        <v>40.357579660844074</v>
      </c>
      <c r="AA147" s="77">
        <f t="shared" si="84"/>
        <v>66.593746179551502</v>
      </c>
      <c r="AB147" s="70">
        <f t="shared" si="85"/>
        <v>6.6844578650247239</v>
      </c>
      <c r="AC147" s="72">
        <f t="shared" si="86"/>
        <v>1.8539058586932384</v>
      </c>
      <c r="AD147" s="80">
        <f t="shared" si="87"/>
        <v>2.3310672844000084</v>
      </c>
      <c r="AE147" s="89">
        <f>Fishery!X153</f>
        <v>9.572952223978934</v>
      </c>
      <c r="AF147" s="89">
        <f t="shared" si="100"/>
        <v>0.74858816885027235</v>
      </c>
      <c r="AG147" s="70">
        <f t="shared" si="101"/>
        <v>13.757925367072181</v>
      </c>
      <c r="AI147" s="56">
        <f t="shared" si="60"/>
        <v>87.006377692875063</v>
      </c>
      <c r="AK147" s="68">
        <f t="shared" si="92"/>
        <v>8.2551213775329479</v>
      </c>
      <c r="AL147" s="57">
        <f t="shared" si="61"/>
        <v>0.54247803090884639</v>
      </c>
      <c r="AM147" s="58">
        <f t="shared" si="62"/>
        <v>10.013551483316412</v>
      </c>
      <c r="AN147" s="58">
        <f t="shared" si="63"/>
        <v>1.8539058586932384</v>
      </c>
      <c r="AO147" s="20">
        <f t="shared" si="64"/>
        <v>0.20444108687340445</v>
      </c>
      <c r="AP147" s="20">
        <f t="shared" si="65"/>
        <v>9.6397679855833515E-2</v>
      </c>
      <c r="AQ147" s="58">
        <f t="shared" si="95"/>
        <v>12.710774139647734</v>
      </c>
      <c r="AR147" s="59">
        <f t="shared" si="66"/>
        <v>1.8242849687019735</v>
      </c>
      <c r="AS147" s="64">
        <f t="shared" si="96"/>
        <v>0.20444108687340445</v>
      </c>
      <c r="AT147" s="58">
        <f t="shared" si="97"/>
        <v>0.257060479615556</v>
      </c>
      <c r="AU147" s="89">
        <f>Fishery!Y153</f>
        <v>1.3767661081656624</v>
      </c>
      <c r="AV147" s="80">
        <f t="shared" si="98"/>
        <v>8.2551213775329479E-2</v>
      </c>
      <c r="AW147" s="70">
        <f t="shared" si="99"/>
        <v>1.8382676746546229</v>
      </c>
      <c r="BC147" s="68">
        <f t="shared" si="93"/>
        <v>3.8924394303148757</v>
      </c>
      <c r="BD147" s="57">
        <f t="shared" si="67"/>
        <v>1.0492380251294293</v>
      </c>
      <c r="BE147" s="58">
        <f t="shared" si="68"/>
        <v>2.3310672844000084</v>
      </c>
      <c r="BF147" s="58">
        <f t="shared" si="69"/>
        <v>0.257060479615556</v>
      </c>
      <c r="BG147" s="58">
        <f t="shared" si="70"/>
        <v>0.12120867774935996</v>
      </c>
      <c r="BH147" s="58">
        <f t="shared" si="88"/>
        <v>3.7585744668943537</v>
      </c>
      <c r="BI147" s="70">
        <f t="shared" si="71"/>
        <v>0.80848886358240979</v>
      </c>
      <c r="BJ147" s="72">
        <f t="shared" si="89"/>
        <v>9.6397679855833515E-2</v>
      </c>
      <c r="BK147" s="58">
        <f t="shared" si="56"/>
        <v>0.12120867774935996</v>
      </c>
      <c r="BL147" s="80">
        <f>Fishery!Z153</f>
        <v>0.41716018583402109</v>
      </c>
      <c r="BM147" s="80">
        <f t="shared" si="90"/>
        <v>1.9462197151574379E-2</v>
      </c>
      <c r="BN147" s="70">
        <f t="shared" si="91"/>
        <v>0.63476654343921457</v>
      </c>
    </row>
    <row r="148" spans="1:66" x14ac:dyDescent="0.2">
      <c r="A148" s="4">
        <v>10</v>
      </c>
      <c r="B148">
        <v>11</v>
      </c>
      <c r="C148" s="9">
        <f t="shared" si="72"/>
        <v>4.166666666666667</v>
      </c>
      <c r="D148" s="9">
        <f t="shared" si="104"/>
        <v>5.5949999999999998</v>
      </c>
      <c r="E148" s="9">
        <f t="shared" si="105"/>
        <v>0.68003500108667359</v>
      </c>
      <c r="F148" s="9">
        <f t="shared" si="73"/>
        <v>4.166666666666667</v>
      </c>
      <c r="I148" s="68">
        <f t="shared" si="94"/>
        <v>30.109635413846796</v>
      </c>
      <c r="J148" s="85">
        <f t="shared" si="74"/>
        <v>21.71996080538889</v>
      </c>
      <c r="K148" s="89">
        <f t="shared" si="75"/>
        <v>31.852323634474732</v>
      </c>
      <c r="L148" s="80">
        <f t="shared" si="76"/>
        <v>0.73080978565624088</v>
      </c>
      <c r="M148" s="86">
        <f t="shared" si="77"/>
        <v>54.303094225519864</v>
      </c>
      <c r="O148" s="68">
        <f t="shared" si="78"/>
        <v>90.170308054445641</v>
      </c>
      <c r="P148" s="76">
        <f t="shared" si="79"/>
        <v>21.71996080538889</v>
      </c>
      <c r="Q148" s="83">
        <f t="shared" si="57"/>
        <v>7.2399869351296298</v>
      </c>
      <c r="R148" s="85">
        <f t="shared" si="80"/>
        <v>23.847298339003231</v>
      </c>
      <c r="S148" s="80">
        <f t="shared" si="81"/>
        <v>6.5657397636427515</v>
      </c>
      <c r="T148" s="80">
        <f t="shared" si="82"/>
        <v>0.71437642112562194</v>
      </c>
      <c r="U148" s="89">
        <f t="shared" si="102"/>
        <v>9.0170308054445645</v>
      </c>
      <c r="V148" s="70">
        <f t="shared" si="103"/>
        <v>31.127414523771606</v>
      </c>
      <c r="X148" s="68">
        <f t="shared" si="83"/>
        <v>66.117380692001234</v>
      </c>
      <c r="Y148" s="76">
        <f t="shared" si="58"/>
        <v>31.852323634474732</v>
      </c>
      <c r="Z148" s="77">
        <f t="shared" si="59"/>
        <v>23.847298339003231</v>
      </c>
      <c r="AA148" s="77">
        <f t="shared" si="84"/>
        <v>55.69962197347796</v>
      </c>
      <c r="AB148" s="70">
        <f t="shared" si="85"/>
        <v>4.9716825195300745</v>
      </c>
      <c r="AC148" s="72">
        <f t="shared" si="86"/>
        <v>1.6047762833239918</v>
      </c>
      <c r="AD148" s="80">
        <f t="shared" si="87"/>
        <v>2.0952661163997628</v>
      </c>
      <c r="AE148" s="89">
        <f>Fishery!X154</f>
        <v>8.4550965788206476</v>
      </c>
      <c r="AF148" s="89">
        <f t="shared" si="100"/>
        <v>0.66117380692001237</v>
      </c>
      <c r="AG148" s="70">
        <f t="shared" si="101"/>
        <v>12.155138978544402</v>
      </c>
      <c r="AI148" s="56">
        <f t="shared" si="60"/>
        <v>78.169184377881876</v>
      </c>
      <c r="AK148" s="68">
        <f t="shared" si="92"/>
        <v>8.0905417331418619</v>
      </c>
      <c r="AL148" s="57">
        <f t="shared" si="61"/>
        <v>0.73080978565624088</v>
      </c>
      <c r="AM148" s="58">
        <f t="shared" si="62"/>
        <v>6.5657397636427515</v>
      </c>
      <c r="AN148" s="58">
        <f t="shared" si="63"/>
        <v>1.6047762833239918</v>
      </c>
      <c r="AO148" s="20">
        <f t="shared" si="64"/>
        <v>0.19637059660713035</v>
      </c>
      <c r="AP148" s="20">
        <f t="shared" si="65"/>
        <v>9.6146265433620454E-2</v>
      </c>
      <c r="AQ148" s="58">
        <f t="shared" si="95"/>
        <v>9.1938426946637346</v>
      </c>
      <c r="AR148" s="59">
        <f t="shared" si="66"/>
        <v>1.3407163684000447</v>
      </c>
      <c r="AS148" s="64">
        <f t="shared" si="96"/>
        <v>0.19637059660713035</v>
      </c>
      <c r="AT148" s="58">
        <f t="shared" si="97"/>
        <v>0.25639004115632125</v>
      </c>
      <c r="AU148" s="89">
        <f>Fishery!Y154</f>
        <v>1.3493179743189228</v>
      </c>
      <c r="AV148" s="80">
        <f t="shared" si="98"/>
        <v>8.0905417331418622E-2</v>
      </c>
      <c r="AW148" s="70">
        <f t="shared" si="99"/>
        <v>1.8020786120823744</v>
      </c>
      <c r="BC148" s="68">
        <f t="shared" si="93"/>
        <v>3.9612619527387833</v>
      </c>
      <c r="BD148" s="57">
        <f t="shared" si="67"/>
        <v>0.71437642112562194</v>
      </c>
      <c r="BE148" s="58">
        <f t="shared" si="68"/>
        <v>2.0952661163997628</v>
      </c>
      <c r="BF148" s="58">
        <f t="shared" si="69"/>
        <v>0.25639004115632125</v>
      </c>
      <c r="BG148" s="58">
        <f t="shared" si="70"/>
        <v>0.12553277006572702</v>
      </c>
      <c r="BH148" s="58">
        <f t="shared" si="88"/>
        <v>3.1915653487474329</v>
      </c>
      <c r="BI148" s="70">
        <f t="shared" si="71"/>
        <v>0.70859428454615547</v>
      </c>
      <c r="BJ148" s="72">
        <f t="shared" si="89"/>
        <v>9.6146265433620454E-2</v>
      </c>
      <c r="BK148" s="58">
        <f t="shared" si="56"/>
        <v>0.12553277006572702</v>
      </c>
      <c r="BL148" s="80">
        <f>Fishery!Z154</f>
        <v>0.42453602732312057</v>
      </c>
      <c r="BM148" s="80">
        <f t="shared" si="90"/>
        <v>1.9806309763693918E-2</v>
      </c>
      <c r="BN148" s="70">
        <f t="shared" si="91"/>
        <v>0.6462150628224681</v>
      </c>
    </row>
    <row r="149" spans="1:66" x14ac:dyDescent="0.2">
      <c r="A149" s="5">
        <v>10</v>
      </c>
      <c r="B149" s="2">
        <v>12</v>
      </c>
      <c r="C149" s="9">
        <f t="shared" si="72"/>
        <v>4.166666666666667</v>
      </c>
      <c r="D149" s="9">
        <f t="shared" si="104"/>
        <v>7.8900000000000023</v>
      </c>
      <c r="E149" s="9">
        <f t="shared" si="105"/>
        <v>0.95897697204179744</v>
      </c>
      <c r="F149" s="9">
        <f t="shared" si="73"/>
        <v>4.166666666666667</v>
      </c>
      <c r="I149" s="68">
        <f t="shared" si="94"/>
        <v>54.244463783608957</v>
      </c>
      <c r="J149" s="85">
        <f t="shared" si="74"/>
        <v>28.480534361074909</v>
      </c>
      <c r="K149" s="89">
        <f t="shared" si="75"/>
        <v>50.198441972748611</v>
      </c>
      <c r="L149" s="80">
        <f t="shared" si="76"/>
        <v>1.2238703624873599</v>
      </c>
      <c r="M149" s="86">
        <f t="shared" si="77"/>
        <v>79.902846696310888</v>
      </c>
      <c r="O149" s="68">
        <f t="shared" si="78"/>
        <v>65.630048613552859</v>
      </c>
      <c r="P149" s="76">
        <f t="shared" si="79"/>
        <v>28.480534361074909</v>
      </c>
      <c r="Q149" s="83">
        <f t="shared" si="57"/>
        <v>9.493511453691637</v>
      </c>
      <c r="R149" s="85">
        <f t="shared" si="80"/>
        <v>15.183697824623028</v>
      </c>
      <c r="S149" s="80">
        <f t="shared" si="81"/>
        <v>4.4422600455866101</v>
      </c>
      <c r="T149" s="80">
        <f t="shared" si="82"/>
        <v>0.51586227886798075</v>
      </c>
      <c r="U149" s="89">
        <f t="shared" si="102"/>
        <v>6.563004861355286</v>
      </c>
      <c r="V149" s="70">
        <f t="shared" si="103"/>
        <v>20.141820149077621</v>
      </c>
      <c r="X149" s="68">
        <f t="shared" si="83"/>
        <v>57.838208813575122</v>
      </c>
      <c r="Y149" s="76">
        <f t="shared" si="58"/>
        <v>50.198441972748611</v>
      </c>
      <c r="Z149" s="77">
        <f t="shared" si="59"/>
        <v>15.183697824623028</v>
      </c>
      <c r="AA149" s="77">
        <f t="shared" si="84"/>
        <v>65.382139797371636</v>
      </c>
      <c r="AB149" s="70">
        <f t="shared" si="85"/>
        <v>5.0353648513746663</v>
      </c>
      <c r="AC149" s="72">
        <f t="shared" si="86"/>
        <v>1.3049528864119648</v>
      </c>
      <c r="AD149" s="80">
        <f t="shared" si="87"/>
        <v>1.8184688772606898</v>
      </c>
      <c r="AE149" s="89">
        <f>Fishery!X155</f>
        <v>7.3963553357148477</v>
      </c>
      <c r="AF149" s="89">
        <f t="shared" si="100"/>
        <v>0.5783820881357512</v>
      </c>
      <c r="AG149" s="70">
        <f t="shared" si="101"/>
        <v>10.519777099387502</v>
      </c>
      <c r="AI149" s="56">
        <f t="shared" si="60"/>
        <v>69.288994007545298</v>
      </c>
      <c r="AK149" s="68">
        <f t="shared" si="92"/>
        <v>7.5207082721510634</v>
      </c>
      <c r="AL149" s="57">
        <f t="shared" si="61"/>
        <v>1.2238703624873599</v>
      </c>
      <c r="AM149" s="58">
        <f t="shared" si="62"/>
        <v>4.4422600455866101</v>
      </c>
      <c r="AN149" s="58">
        <f t="shared" si="63"/>
        <v>1.3049528864119648</v>
      </c>
      <c r="AO149" s="20">
        <f t="shared" si="64"/>
        <v>0.16968315874440429</v>
      </c>
      <c r="AP149" s="20">
        <f t="shared" si="65"/>
        <v>8.8670886048344888E-2</v>
      </c>
      <c r="AQ149" s="58">
        <f t="shared" si="95"/>
        <v>7.2294373392786833</v>
      </c>
      <c r="AR149" s="59">
        <f t="shared" si="66"/>
        <v>1.0226011361549647</v>
      </c>
      <c r="AS149" s="64">
        <f t="shared" si="96"/>
        <v>0.16968315874440429</v>
      </c>
      <c r="AT149" s="58">
        <f t="shared" si="97"/>
        <v>0.23645569612891976</v>
      </c>
      <c r="AU149" s="89">
        <f>Fishery!Y155</f>
        <v>1.2542827397642824</v>
      </c>
      <c r="AV149" s="80">
        <f t="shared" si="98"/>
        <v>7.5207082721510637E-2</v>
      </c>
      <c r="AW149" s="70">
        <f t="shared" si="99"/>
        <v>1.6604215946376064</v>
      </c>
      <c r="BC149" s="68">
        <f t="shared" si="93"/>
        <v>3.9300769218191096</v>
      </c>
      <c r="BD149" s="57">
        <f t="shared" si="67"/>
        <v>0.51586227886798075</v>
      </c>
      <c r="BE149" s="58">
        <f t="shared" si="68"/>
        <v>1.8184688772606898</v>
      </c>
      <c r="BF149" s="58">
        <f t="shared" si="69"/>
        <v>0.23645569612891976</v>
      </c>
      <c r="BG149" s="58">
        <f t="shared" si="70"/>
        <v>0.12356403689132135</v>
      </c>
      <c r="BH149" s="58">
        <f t="shared" si="88"/>
        <v>2.6943508891489119</v>
      </c>
      <c r="BI149" s="70">
        <f t="shared" si="71"/>
        <v>0.6091049374287304</v>
      </c>
      <c r="BJ149" s="72">
        <f t="shared" si="89"/>
        <v>8.8670886048344888E-2</v>
      </c>
      <c r="BK149" s="58">
        <f t="shared" si="56"/>
        <v>0.12356403689132135</v>
      </c>
      <c r="BL149" s="80">
        <f>Fishery!Z155</f>
        <v>0.42119386785562224</v>
      </c>
      <c r="BM149" s="80">
        <f t="shared" si="90"/>
        <v>1.9650384609095548E-2</v>
      </c>
      <c r="BN149" s="70">
        <f t="shared" si="91"/>
        <v>0.63342879079528847</v>
      </c>
    </row>
    <row r="150" spans="1:66" x14ac:dyDescent="0.2">
      <c r="A150" s="3">
        <v>11</v>
      </c>
      <c r="B150">
        <v>1</v>
      </c>
      <c r="C150" s="9">
        <f t="shared" si="72"/>
        <v>4.166666666666667</v>
      </c>
      <c r="D150" s="9">
        <f t="shared" si="104"/>
        <v>8.6</v>
      </c>
      <c r="E150" s="9">
        <f t="shared" si="105"/>
        <v>12.92405084367495</v>
      </c>
      <c r="F150" s="9">
        <f t="shared" si="73"/>
        <v>4.166666666666667</v>
      </c>
      <c r="I150" s="68">
        <f t="shared" si="94"/>
        <v>110.58690658802338</v>
      </c>
      <c r="J150" s="85">
        <f t="shared" si="74"/>
        <v>48.090866404628422</v>
      </c>
      <c r="K150" s="89">
        <f t="shared" si="75"/>
        <v>90.916607001407741</v>
      </c>
      <c r="L150" s="80">
        <f t="shared" si="76"/>
        <v>2.2579571437917858</v>
      </c>
      <c r="M150" s="86">
        <f t="shared" si="77"/>
        <v>141.26543054982795</v>
      </c>
      <c r="O150" s="68">
        <f t="shared" si="78"/>
        <v>54.358680299947778</v>
      </c>
      <c r="P150" s="76">
        <f t="shared" si="79"/>
        <v>48.090866404628422</v>
      </c>
      <c r="Q150" s="83">
        <f t="shared" si="57"/>
        <v>16.030288801542806</v>
      </c>
      <c r="R150" s="85">
        <f t="shared" si="80"/>
        <v>11.172450081176136</v>
      </c>
      <c r="S150" s="80">
        <f t="shared" si="81"/>
        <v>3.3296772908463006</v>
      </c>
      <c r="T150" s="80">
        <f t="shared" si="82"/>
        <v>0.41594813813683279</v>
      </c>
      <c r="U150" s="89">
        <f t="shared" si="102"/>
        <v>5.4358680299947784</v>
      </c>
      <c r="V150" s="70">
        <f t="shared" si="103"/>
        <v>14.918075510159268</v>
      </c>
      <c r="X150" s="68">
        <f t="shared" si="83"/>
        <v>51.383008286474471</v>
      </c>
      <c r="Y150" s="76">
        <f t="shared" si="58"/>
        <v>90.916607001407741</v>
      </c>
      <c r="Z150" s="77">
        <f t="shared" si="59"/>
        <v>11.172450081176136</v>
      </c>
      <c r="AA150" s="77">
        <f t="shared" si="84"/>
        <v>102.08905708258388</v>
      </c>
      <c r="AB150" s="70">
        <f t="shared" si="85"/>
        <v>7.078844197735001</v>
      </c>
      <c r="AC150" s="72">
        <f t="shared" si="86"/>
        <v>1.0491353290329097</v>
      </c>
      <c r="AD150" s="80">
        <f t="shared" si="87"/>
        <v>1.5727141652958077</v>
      </c>
      <c r="AE150" s="89">
        <f>Fishery!X156</f>
        <v>6.5708637127701888</v>
      </c>
      <c r="AF150" s="89">
        <f t="shared" si="100"/>
        <v>0.51383008286474474</v>
      </c>
      <c r="AG150" s="70">
        <f t="shared" si="101"/>
        <v>9.1927132070989064</v>
      </c>
      <c r="AI150" s="56">
        <f t="shared" si="60"/>
        <v>62.014948011772375</v>
      </c>
      <c r="AK150" s="68">
        <f t="shared" si="92"/>
        <v>6.8059809654305052</v>
      </c>
      <c r="AL150" s="57">
        <f t="shared" si="61"/>
        <v>2.2579571437917858</v>
      </c>
      <c r="AM150" s="58">
        <f t="shared" si="62"/>
        <v>3.3296772908463006</v>
      </c>
      <c r="AN150" s="58">
        <f t="shared" si="63"/>
        <v>1.0491353290329097</v>
      </c>
      <c r="AO150" s="20">
        <f t="shared" si="64"/>
        <v>0.13896413070540709</v>
      </c>
      <c r="AP150" s="20">
        <f t="shared" si="65"/>
        <v>7.8118207482538782E-2</v>
      </c>
      <c r="AQ150" s="58">
        <f t="shared" si="95"/>
        <v>6.8538521018589424</v>
      </c>
      <c r="AR150" s="59">
        <f t="shared" si="66"/>
        <v>0.87388639964798809</v>
      </c>
      <c r="AS150" s="64">
        <f t="shared" si="96"/>
        <v>0.13896413070540709</v>
      </c>
      <c r="AT150" s="58">
        <f t="shared" si="97"/>
        <v>0.20831521995343674</v>
      </c>
      <c r="AU150" s="89">
        <f>Fishery!Y156</f>
        <v>1.1350825139321745</v>
      </c>
      <c r="AV150" s="80">
        <f t="shared" si="98"/>
        <v>6.8059809654305053E-2</v>
      </c>
      <c r="AW150" s="70">
        <f t="shared" si="99"/>
        <v>1.4823618645910184</v>
      </c>
      <c r="BC150" s="68">
        <f t="shared" si="93"/>
        <v>3.8259587598673948</v>
      </c>
      <c r="BD150" s="57">
        <f t="shared" si="67"/>
        <v>0.41594813813683279</v>
      </c>
      <c r="BE150" s="58">
        <f t="shared" si="68"/>
        <v>1.5727141652958077</v>
      </c>
      <c r="BF150" s="58">
        <f t="shared" si="69"/>
        <v>0.20831521995343674</v>
      </c>
      <c r="BG150" s="58">
        <f t="shared" si="70"/>
        <v>0.11710368345764843</v>
      </c>
      <c r="BH150" s="58">
        <f t="shared" si="88"/>
        <v>2.3140812068437255</v>
      </c>
      <c r="BI150" s="70">
        <f t="shared" si="71"/>
        <v>0.52652678444382728</v>
      </c>
      <c r="BJ150" s="72">
        <f t="shared" si="89"/>
        <v>7.8118207482538782E-2</v>
      </c>
      <c r="BK150" s="58">
        <f t="shared" si="56"/>
        <v>0.11710368345764843</v>
      </c>
      <c r="BL150" s="80">
        <f>Fishery!Z156</f>
        <v>0.41003532510471796</v>
      </c>
      <c r="BM150" s="80">
        <f t="shared" si="90"/>
        <v>1.9129793799336974E-2</v>
      </c>
      <c r="BN150" s="70">
        <f t="shared" si="91"/>
        <v>0.60525721604490523</v>
      </c>
    </row>
    <row r="151" spans="1:66" x14ac:dyDescent="0.2">
      <c r="A151" s="3">
        <v>11</v>
      </c>
      <c r="B151">
        <v>2</v>
      </c>
      <c r="C151" s="9">
        <f t="shared" si="72"/>
        <v>4.166666666666667</v>
      </c>
      <c r="D151" s="9">
        <f t="shared" si="104"/>
        <v>6.990000000000002</v>
      </c>
      <c r="E151" s="9">
        <f t="shared" si="105"/>
        <v>10.504548302010225</v>
      </c>
      <c r="F151" s="9">
        <f t="shared" si="73"/>
        <v>4.166666666666667</v>
      </c>
      <c r="I151" s="68">
        <f t="shared" si="94"/>
        <v>229.34162579146613</v>
      </c>
      <c r="J151" s="85">
        <f t="shared" si="74"/>
        <v>100.17551991071547</v>
      </c>
      <c r="K151" s="89">
        <f t="shared" si="75"/>
        <v>176.34242088549729</v>
      </c>
      <c r="L151" s="80">
        <f t="shared" si="76"/>
        <v>4.2231166214704148</v>
      </c>
      <c r="M151" s="86">
        <f t="shared" si="77"/>
        <v>280.74105741768318</v>
      </c>
      <c r="O151" s="68">
        <f t="shared" si="78"/>
        <v>54.599508247252416</v>
      </c>
      <c r="P151" s="76">
        <f t="shared" si="79"/>
        <v>100.17551991071547</v>
      </c>
      <c r="Q151" s="83">
        <f t="shared" si="57"/>
        <v>33.391839970238486</v>
      </c>
      <c r="R151" s="85">
        <f t="shared" si="80"/>
        <v>10.495488368335744</v>
      </c>
      <c r="S151" s="80">
        <f t="shared" si="81"/>
        <v>3.0162002646577033</v>
      </c>
      <c r="T151" s="80">
        <f t="shared" si="82"/>
        <v>0.40186104413021045</v>
      </c>
      <c r="U151" s="89">
        <f t="shared" si="102"/>
        <v>5.459950824725242</v>
      </c>
      <c r="V151" s="70">
        <f t="shared" si="103"/>
        <v>13.913549677123658</v>
      </c>
      <c r="X151" s="68">
        <f t="shared" si="83"/>
        <v>48.056698243540971</v>
      </c>
      <c r="Y151" s="76">
        <f t="shared" si="58"/>
        <v>176.34242088549729</v>
      </c>
      <c r="Z151" s="77">
        <f t="shared" si="59"/>
        <v>10.495488368335744</v>
      </c>
      <c r="AA151" s="77">
        <f t="shared" si="84"/>
        <v>186.83790925383303</v>
      </c>
      <c r="AB151" s="70">
        <f t="shared" si="85"/>
        <v>12.333337351385548</v>
      </c>
      <c r="AC151" s="72">
        <f t="shared" si="86"/>
        <v>0.88492021640163054</v>
      </c>
      <c r="AD151" s="80">
        <f t="shared" si="87"/>
        <v>1.414819697360308</v>
      </c>
      <c r="AE151" s="89">
        <f>Fishery!X157</f>
        <v>6.1454948858483114</v>
      </c>
      <c r="AF151" s="89">
        <f t="shared" si="100"/>
        <v>0.48056698243540974</v>
      </c>
      <c r="AG151" s="70">
        <f t="shared" si="101"/>
        <v>8.445234799610251</v>
      </c>
      <c r="AI151" s="56">
        <f t="shared" si="60"/>
        <v>57.874806538166979</v>
      </c>
      <c r="AK151" s="68">
        <f t="shared" si="92"/>
        <v>6.138028958467947</v>
      </c>
      <c r="AL151" s="57">
        <f t="shared" si="61"/>
        <v>4.2231166214704148</v>
      </c>
      <c r="AM151" s="58">
        <f t="shared" si="62"/>
        <v>3.0162002646577033</v>
      </c>
      <c r="AN151" s="58">
        <f t="shared" si="63"/>
        <v>0.88492021640163054</v>
      </c>
      <c r="AO151" s="20">
        <f t="shared" si="64"/>
        <v>0.11302619848497332</v>
      </c>
      <c r="AP151" s="20">
        <f t="shared" si="65"/>
        <v>6.7765300604393022E-2</v>
      </c>
      <c r="AQ151" s="58">
        <f t="shared" si="95"/>
        <v>8.3050286016191155</v>
      </c>
      <c r="AR151" s="59">
        <f t="shared" si="66"/>
        <v>0.90739775079686302</v>
      </c>
      <c r="AS151" s="64">
        <f t="shared" si="96"/>
        <v>0.11302619848497332</v>
      </c>
      <c r="AT151" s="58">
        <f t="shared" si="97"/>
        <v>0.18070746827838141</v>
      </c>
      <c r="AU151" s="89">
        <f>Fishery!Y157</f>
        <v>1.0236833420714075</v>
      </c>
      <c r="AV151" s="80">
        <f t="shared" si="98"/>
        <v>6.1380289584679469E-2</v>
      </c>
      <c r="AW151" s="70">
        <f t="shared" si="99"/>
        <v>1.3174170088347623</v>
      </c>
      <c r="BC151" s="68">
        <f t="shared" si="93"/>
        <v>3.6800793361580606</v>
      </c>
      <c r="BD151" s="57">
        <f t="shared" si="67"/>
        <v>0.40186104413021045</v>
      </c>
      <c r="BE151" s="58">
        <f t="shared" si="68"/>
        <v>1.414819697360308</v>
      </c>
      <c r="BF151" s="58">
        <f t="shared" si="69"/>
        <v>0.18070746827838141</v>
      </c>
      <c r="BG151" s="58">
        <f t="shared" si="70"/>
        <v>0.10834387136334042</v>
      </c>
      <c r="BH151" s="58">
        <f t="shared" si="88"/>
        <v>2.1057320811322402</v>
      </c>
      <c r="BI151" s="70">
        <f t="shared" si="71"/>
        <v>0.47620038976678375</v>
      </c>
      <c r="BJ151" s="72">
        <f t="shared" si="89"/>
        <v>6.7765300604393022E-2</v>
      </c>
      <c r="BK151" s="58">
        <f t="shared" si="56"/>
        <v>0.10834387136334042</v>
      </c>
      <c r="BL151" s="80">
        <f>Fishery!Z157</f>
        <v>0.39440114797918646</v>
      </c>
      <c r="BM151" s="80">
        <f t="shared" si="90"/>
        <v>1.8400396680790302E-2</v>
      </c>
      <c r="BN151" s="70">
        <f t="shared" si="91"/>
        <v>0.57051031994691992</v>
      </c>
    </row>
    <row r="152" spans="1:66" x14ac:dyDescent="0.2">
      <c r="A152" s="3">
        <v>11</v>
      </c>
      <c r="B152">
        <v>3</v>
      </c>
      <c r="C152" s="9">
        <f t="shared" si="72"/>
        <v>4.166666666666667</v>
      </c>
      <c r="D152" s="9">
        <f t="shared" si="104"/>
        <v>4.875</v>
      </c>
      <c r="E152" s="9">
        <f t="shared" si="105"/>
        <v>7.326133472432022</v>
      </c>
      <c r="F152" s="9">
        <f t="shared" si="73"/>
        <v>4.166666666666667</v>
      </c>
      <c r="I152" s="68">
        <f t="shared" si="94"/>
        <v>418.53478529253442</v>
      </c>
      <c r="J152" s="85">
        <f t="shared" si="74"/>
        <v>241.92857661393728</v>
      </c>
      <c r="K152" s="89">
        <f t="shared" si="75"/>
        <v>334.62114497924483</v>
      </c>
      <c r="L152" s="80">
        <f t="shared" si="76"/>
        <v>7.1221813673866219</v>
      </c>
      <c r="M152" s="86">
        <f t="shared" si="77"/>
        <v>583.67190296056867</v>
      </c>
      <c r="O152" s="68">
        <f t="shared" si="78"/>
        <v>72.254620498521277</v>
      </c>
      <c r="P152" s="76">
        <f t="shared" si="79"/>
        <v>241.92857661393728</v>
      </c>
      <c r="Q152" s="83">
        <f t="shared" si="57"/>
        <v>80.642858871312427</v>
      </c>
      <c r="R152" s="85">
        <f t="shared" si="80"/>
        <v>14.442003801641523</v>
      </c>
      <c r="S152" s="80">
        <f t="shared" si="81"/>
        <v>3.6886576449969848</v>
      </c>
      <c r="T152" s="80">
        <f t="shared" si="82"/>
        <v>0.50973528281852798</v>
      </c>
      <c r="U152" s="89">
        <f t="shared" si="102"/>
        <v>7.225462049852128</v>
      </c>
      <c r="V152" s="70">
        <f t="shared" si="103"/>
        <v>18.640396729457034</v>
      </c>
      <c r="X152" s="68">
        <f t="shared" si="83"/>
        <v>49.969135890545175</v>
      </c>
      <c r="Y152" s="76">
        <f t="shared" si="58"/>
        <v>334.62114497924483</v>
      </c>
      <c r="Z152" s="77">
        <f t="shared" si="59"/>
        <v>14.442003801641523</v>
      </c>
      <c r="AA152" s="77">
        <f t="shared" si="84"/>
        <v>349.06314878088637</v>
      </c>
      <c r="AB152" s="70">
        <f t="shared" si="85"/>
        <v>22.719072036407994</v>
      </c>
      <c r="AC152" s="72">
        <f t="shared" si="86"/>
        <v>0.85032179185608803</v>
      </c>
      <c r="AD152" s="80">
        <f t="shared" si="87"/>
        <v>1.4100707436909603</v>
      </c>
      <c r="AE152" s="89">
        <f>Fishery!X158</f>
        <v>6.3900575838432312</v>
      </c>
      <c r="AF152" s="89">
        <f t="shared" si="100"/>
        <v>0.49969135890545174</v>
      </c>
      <c r="AG152" s="70">
        <f t="shared" si="101"/>
        <v>8.6504501193902801</v>
      </c>
      <c r="AI152" s="56">
        <f t="shared" si="60"/>
        <v>59.168803486432374</v>
      </c>
      <c r="AK152" s="68">
        <f t="shared" si="92"/>
        <v>5.6723133637176497</v>
      </c>
      <c r="AL152" s="57">
        <f t="shared" si="61"/>
        <v>7.1221813673866219</v>
      </c>
      <c r="AM152" s="58">
        <f t="shared" si="62"/>
        <v>3.6886576449969848</v>
      </c>
      <c r="AN152" s="58">
        <f t="shared" si="63"/>
        <v>0.85032179185608803</v>
      </c>
      <c r="AO152" s="20">
        <f t="shared" si="64"/>
        <v>9.6525416688629531E-2</v>
      </c>
      <c r="AP152" s="20">
        <f t="shared" si="65"/>
        <v>6.0024775649104099E-2</v>
      </c>
      <c r="AQ152" s="58">
        <f t="shared" si="95"/>
        <v>11.817710996577429</v>
      </c>
      <c r="AR152" s="59">
        <f t="shared" si="66"/>
        <v>1.1579365371347423</v>
      </c>
      <c r="AS152" s="64">
        <f t="shared" si="96"/>
        <v>9.6525416688629531E-2</v>
      </c>
      <c r="AT152" s="58">
        <f t="shared" si="97"/>
        <v>0.16006606839761092</v>
      </c>
      <c r="AU152" s="89">
        <f>Fishery!Y158</f>
        <v>0.94601259471674626</v>
      </c>
      <c r="AV152" s="80">
        <f t="shared" si="98"/>
        <v>5.6723133637176501E-2</v>
      </c>
      <c r="AW152" s="70">
        <f t="shared" si="99"/>
        <v>1.2026040798029867</v>
      </c>
      <c r="BC152" s="68">
        <f t="shared" si="93"/>
        <v>3.5273542321695528</v>
      </c>
      <c r="BD152" s="57">
        <f t="shared" si="67"/>
        <v>0.50973528281852798</v>
      </c>
      <c r="BE152" s="58">
        <f t="shared" si="68"/>
        <v>1.4100707436909603</v>
      </c>
      <c r="BF152" s="58">
        <f t="shared" si="69"/>
        <v>0.16006606839761092</v>
      </c>
      <c r="BG152" s="58">
        <f t="shared" si="70"/>
        <v>9.9537823033635647E-2</v>
      </c>
      <c r="BH152" s="58">
        <f t="shared" si="88"/>
        <v>2.1794099179407347</v>
      </c>
      <c r="BI152" s="70">
        <f t="shared" si="71"/>
        <v>0.4811355691328677</v>
      </c>
      <c r="BJ152" s="72">
        <f t="shared" si="89"/>
        <v>6.0024775649104099E-2</v>
      </c>
      <c r="BK152" s="58">
        <f t="shared" si="56"/>
        <v>9.9537823033635647E-2</v>
      </c>
      <c r="BL152" s="80">
        <f>Fishery!Z158</f>
        <v>0.3780333061920601</v>
      </c>
      <c r="BM152" s="80">
        <f t="shared" si="90"/>
        <v>1.7636771160847765E-2</v>
      </c>
      <c r="BN152" s="70">
        <f t="shared" si="91"/>
        <v>0.5375959048747998</v>
      </c>
    </row>
    <row r="153" spans="1:66" x14ac:dyDescent="0.2">
      <c r="A153" s="3">
        <v>11</v>
      </c>
      <c r="B153">
        <v>4</v>
      </c>
      <c r="C153" s="9">
        <f t="shared" si="72"/>
        <v>4.166666666666667</v>
      </c>
      <c r="D153" s="9">
        <f t="shared" si="104"/>
        <v>3.25</v>
      </c>
      <c r="E153" s="9">
        <f t="shared" si="105"/>
        <v>4.884088981621348</v>
      </c>
      <c r="F153" s="9">
        <f t="shared" si="73"/>
        <v>4.166666666666667</v>
      </c>
      <c r="I153" s="68">
        <f t="shared" si="94"/>
        <v>501.6386196096891</v>
      </c>
      <c r="J153" s="85">
        <f t="shared" si="74"/>
        <v>515.40464069254074</v>
      </c>
      <c r="K153" s="89">
        <f t="shared" si="75"/>
        <v>483.60838842972373</v>
      </c>
      <c r="L153" s="80">
        <f t="shared" si="76"/>
        <v>8.3702878781594148</v>
      </c>
      <c r="M153" s="86">
        <f t="shared" si="77"/>
        <v>1007.3833170004239</v>
      </c>
      <c r="O153" s="68">
        <f t="shared" si="78"/>
        <v>128.4302634767142</v>
      </c>
      <c r="P153" s="76">
        <f t="shared" si="79"/>
        <v>515.40464069254074</v>
      </c>
      <c r="Q153" s="83">
        <f t="shared" si="57"/>
        <v>171.80154689751359</v>
      </c>
      <c r="R153" s="85">
        <f t="shared" si="80"/>
        <v>30.953534236411343</v>
      </c>
      <c r="S153" s="80">
        <f t="shared" si="81"/>
        <v>6.4289205548272177</v>
      </c>
      <c r="T153" s="80">
        <f t="shared" si="82"/>
        <v>0.87700473053788375</v>
      </c>
      <c r="U153" s="89">
        <f t="shared" si="102"/>
        <v>12.843026347671421</v>
      </c>
      <c r="V153" s="70">
        <f t="shared" si="103"/>
        <v>38.259459521776442</v>
      </c>
      <c r="X153" s="68">
        <f t="shared" si="83"/>
        <v>60.253583147915045</v>
      </c>
      <c r="Y153" s="76">
        <f t="shared" si="58"/>
        <v>483.60838842972373</v>
      </c>
      <c r="Z153" s="77">
        <f t="shared" si="59"/>
        <v>30.953534236411343</v>
      </c>
      <c r="AA153" s="77">
        <f t="shared" si="84"/>
        <v>514.56192266613505</v>
      </c>
      <c r="AB153" s="70">
        <f t="shared" si="85"/>
        <v>34.094716056409155</v>
      </c>
      <c r="AC153" s="72">
        <f t="shared" si="86"/>
        <v>1.0053847868233836</v>
      </c>
      <c r="AD153" s="80">
        <f t="shared" si="87"/>
        <v>1.6458014185156649</v>
      </c>
      <c r="AE153" s="89">
        <f>Fishery!X159</f>
        <v>7.7052336224392235</v>
      </c>
      <c r="AF153" s="89">
        <f t="shared" si="100"/>
        <v>0.60253583147915046</v>
      </c>
      <c r="AG153" s="70">
        <f t="shared" si="101"/>
        <v>10.356419827778272</v>
      </c>
      <c r="AI153" s="56">
        <f t="shared" si="60"/>
        <v>69.229869890251877</v>
      </c>
      <c r="AK153" s="68">
        <f t="shared" si="92"/>
        <v>5.5619640321101418</v>
      </c>
      <c r="AL153" s="57">
        <f t="shared" si="61"/>
        <v>8.3702878781594148</v>
      </c>
      <c r="AM153" s="58">
        <f t="shared" si="62"/>
        <v>6.4289205548272177</v>
      </c>
      <c r="AN153" s="58">
        <f t="shared" si="63"/>
        <v>1.0053847868233836</v>
      </c>
      <c r="AO153" s="20">
        <f t="shared" si="64"/>
        <v>9.280633168346071E-2</v>
      </c>
      <c r="AP153" s="20">
        <f t="shared" si="65"/>
        <v>5.6971020324892881E-2</v>
      </c>
      <c r="AQ153" s="58">
        <f t="shared" si="95"/>
        <v>15.954370571818369</v>
      </c>
      <c r="AR153" s="59">
        <f t="shared" si="66"/>
        <v>1.6155485964462999</v>
      </c>
      <c r="AS153" s="64">
        <f t="shared" si="96"/>
        <v>9.280633168346071E-2</v>
      </c>
      <c r="AT153" s="58">
        <f t="shared" si="97"/>
        <v>0.15192272086638106</v>
      </c>
      <c r="AU153" s="89">
        <f>Fishery!Y159</f>
        <v>0.92760884111120534</v>
      </c>
      <c r="AV153" s="80">
        <f t="shared" si="98"/>
        <v>5.5619640321101421E-2</v>
      </c>
      <c r="AW153" s="70">
        <f t="shared" si="99"/>
        <v>1.1723378936610471</v>
      </c>
      <c r="BC153" s="68">
        <f t="shared" si="93"/>
        <v>3.4143227102266831</v>
      </c>
      <c r="BD153" s="57">
        <f t="shared" si="67"/>
        <v>0.87700473053788375</v>
      </c>
      <c r="BE153" s="58">
        <f t="shared" si="68"/>
        <v>1.6458014185156649</v>
      </c>
      <c r="BF153" s="58">
        <f t="shared" si="69"/>
        <v>0.15192272086638106</v>
      </c>
      <c r="BG153" s="58">
        <f t="shared" si="70"/>
        <v>9.3260796556557474E-2</v>
      </c>
      <c r="BH153" s="58">
        <f t="shared" si="88"/>
        <v>2.7679896664764874</v>
      </c>
      <c r="BI153" s="70">
        <f t="shared" si="71"/>
        <v>0.58237182530188636</v>
      </c>
      <c r="BJ153" s="72">
        <f t="shared" si="89"/>
        <v>5.6971020324892881E-2</v>
      </c>
      <c r="BK153" s="58">
        <f t="shared" ref="BK153:BK216" si="106">BG153</f>
        <v>9.3260796556557474E-2</v>
      </c>
      <c r="BL153" s="80">
        <f>Fishery!Z159</f>
        <v>0.36591950158624881</v>
      </c>
      <c r="BM153" s="80">
        <f t="shared" si="90"/>
        <v>1.7071613551133416E-2</v>
      </c>
      <c r="BN153" s="70">
        <f t="shared" si="91"/>
        <v>0.51615131846769913</v>
      </c>
    </row>
    <row r="154" spans="1:66" x14ac:dyDescent="0.2">
      <c r="A154" s="3">
        <v>11</v>
      </c>
      <c r="B154">
        <v>5</v>
      </c>
      <c r="C154" s="9">
        <f t="shared" si="72"/>
        <v>4.166666666666667</v>
      </c>
      <c r="D154" s="9">
        <f t="shared" si="104"/>
        <v>2.1150000000000029</v>
      </c>
      <c r="E154" s="9">
        <f t="shared" si="105"/>
        <v>3.1784148295782044</v>
      </c>
      <c r="F154" s="9">
        <f t="shared" si="73"/>
        <v>4.166666666666667</v>
      </c>
      <c r="I154" s="68">
        <f t="shared" si="94"/>
        <v>219.98692162374437</v>
      </c>
      <c r="J154" s="85">
        <f t="shared" si="74"/>
        <v>422.21268509766134</v>
      </c>
      <c r="K154" s="89">
        <f t="shared" si="75"/>
        <v>271.5311479988697</v>
      </c>
      <c r="L154" s="80">
        <f t="shared" si="76"/>
        <v>3.9038781237230986</v>
      </c>
      <c r="M154" s="86">
        <f t="shared" si="77"/>
        <v>697.64771122025411</v>
      </c>
      <c r="O154" s="68">
        <f t="shared" si="78"/>
        <v>239.90783291869658</v>
      </c>
      <c r="P154" s="76">
        <f t="shared" si="79"/>
        <v>422.21268509766134</v>
      </c>
      <c r="Q154" s="83">
        <f t="shared" si="57"/>
        <v>140.73756169922044</v>
      </c>
      <c r="R154" s="85">
        <f t="shared" si="80"/>
        <v>74.029911420997308</v>
      </c>
      <c r="S154" s="80">
        <f t="shared" si="81"/>
        <v>12.772181187793301</v>
      </c>
      <c r="T154" s="80">
        <f t="shared" si="82"/>
        <v>1.6382168932882577</v>
      </c>
      <c r="U154" s="89">
        <f t="shared" si="102"/>
        <v>23.990783291869661</v>
      </c>
      <c r="V154" s="70">
        <f t="shared" si="103"/>
        <v>88.440309502078875</v>
      </c>
      <c r="X154" s="68">
        <f t="shared" si="83"/>
        <v>77.144116680514585</v>
      </c>
      <c r="Y154" s="76">
        <f t="shared" si="58"/>
        <v>271.5311479988697</v>
      </c>
      <c r="Z154" s="77">
        <f t="shared" si="59"/>
        <v>74.029911420997308</v>
      </c>
      <c r="AA154" s="77">
        <f t="shared" si="84"/>
        <v>345.56105941986698</v>
      </c>
      <c r="AB154" s="70">
        <f t="shared" si="85"/>
        <v>26.22443567755402</v>
      </c>
      <c r="AC154" s="72">
        <f t="shared" si="86"/>
        <v>1.3689960624027258</v>
      </c>
      <c r="AD154" s="80">
        <f t="shared" si="87"/>
        <v>2.1071224499226506</v>
      </c>
      <c r="AE154" s="89">
        <f>Fishery!X160</f>
        <v>9.8651965669969304</v>
      </c>
      <c r="AF154" s="89">
        <f t="shared" si="100"/>
        <v>0.77144116680514585</v>
      </c>
      <c r="AG154" s="70">
        <f t="shared" si="101"/>
        <v>13.341315079322307</v>
      </c>
      <c r="AI154" s="56">
        <f t="shared" si="60"/>
        <v>86.473698222317765</v>
      </c>
      <c r="AK154" s="68">
        <f t="shared" si="92"/>
        <v>5.9153185030397912</v>
      </c>
      <c r="AL154" s="57">
        <f t="shared" si="61"/>
        <v>3.9038781237230986</v>
      </c>
      <c r="AM154" s="58">
        <f t="shared" si="62"/>
        <v>12.772181187793301</v>
      </c>
      <c r="AN154" s="58">
        <f t="shared" si="63"/>
        <v>1.3689960624027258</v>
      </c>
      <c r="AO154" s="20">
        <f t="shared" si="64"/>
        <v>0.10497297897721476</v>
      </c>
      <c r="AP154" s="20">
        <f t="shared" si="65"/>
        <v>6.0589359982325848E-2</v>
      </c>
      <c r="AQ154" s="58">
        <f t="shared" si="95"/>
        <v>18.210617712878669</v>
      </c>
      <c r="AR154" s="59">
        <f t="shared" si="66"/>
        <v>2.2241546315474228</v>
      </c>
      <c r="AS154" s="64">
        <f t="shared" si="96"/>
        <v>0.10497297897721476</v>
      </c>
      <c r="AT154" s="58">
        <f t="shared" si="97"/>
        <v>0.16157162661953559</v>
      </c>
      <c r="AU154" s="89">
        <f>Fishery!Y160</f>
        <v>0.98654031376874451</v>
      </c>
      <c r="AV154" s="80">
        <f t="shared" si="98"/>
        <v>5.915318503039791E-2</v>
      </c>
      <c r="AW154" s="70">
        <f t="shared" si="99"/>
        <v>1.2530849193654949</v>
      </c>
      <c r="BC154" s="68">
        <f t="shared" si="93"/>
        <v>3.4142630387633903</v>
      </c>
      <c r="BD154" s="57">
        <f t="shared" si="67"/>
        <v>1.6382168932882577</v>
      </c>
      <c r="BE154" s="58">
        <f t="shared" si="68"/>
        <v>2.1071224499226506</v>
      </c>
      <c r="BF154" s="58">
        <f t="shared" si="69"/>
        <v>0.16157162661953559</v>
      </c>
      <c r="BG154" s="58">
        <f t="shared" si="70"/>
        <v>9.3257536782926573E-2</v>
      </c>
      <c r="BH154" s="58">
        <f t="shared" si="88"/>
        <v>4.0001685066133703</v>
      </c>
      <c r="BI154" s="70">
        <f t="shared" si="71"/>
        <v>0.79526501499231039</v>
      </c>
      <c r="BJ154" s="72">
        <f t="shared" si="89"/>
        <v>6.0589359982325848E-2</v>
      </c>
      <c r="BK154" s="58">
        <f t="shared" si="106"/>
        <v>9.3257536782926573E-2</v>
      </c>
      <c r="BL154" s="80">
        <f>Fishery!Z160</f>
        <v>0.36591310648128655</v>
      </c>
      <c r="BM154" s="80">
        <f t="shared" si="90"/>
        <v>1.7071315193816952E-2</v>
      </c>
      <c r="BN154" s="70">
        <f t="shared" si="91"/>
        <v>0.51976000324653904</v>
      </c>
    </row>
    <row r="155" spans="1:66" x14ac:dyDescent="0.2">
      <c r="A155" s="3">
        <v>11</v>
      </c>
      <c r="B155">
        <v>6</v>
      </c>
      <c r="C155" s="9">
        <f t="shared" si="72"/>
        <v>4.166666666666667</v>
      </c>
      <c r="D155" s="9">
        <f t="shared" si="104"/>
        <v>1.470000000000002</v>
      </c>
      <c r="E155" s="9">
        <f t="shared" si="105"/>
        <v>2.209111016302582</v>
      </c>
      <c r="F155" s="9">
        <f t="shared" si="73"/>
        <v>4.166666666666667</v>
      </c>
      <c r="I155" s="68">
        <f t="shared" si="94"/>
        <v>69.765771122025413</v>
      </c>
      <c r="J155" s="85">
        <f t="shared" si="74"/>
        <v>144.24270849813826</v>
      </c>
      <c r="K155" s="89">
        <f t="shared" si="75"/>
        <v>92.965625797686272</v>
      </c>
      <c r="L155" s="80">
        <f t="shared" si="76"/>
        <v>1.4137661773964678</v>
      </c>
      <c r="M155" s="86">
        <f t="shared" si="77"/>
        <v>238.622100473221</v>
      </c>
      <c r="O155" s="68">
        <f t="shared" si="78"/>
        <v>258.44104167831682</v>
      </c>
      <c r="P155" s="76">
        <f t="shared" si="79"/>
        <v>144.24270849813826</v>
      </c>
      <c r="Q155" s="83">
        <f t="shared" si="57"/>
        <v>48.080902832712752</v>
      </c>
      <c r="R155" s="85">
        <f t="shared" si="80"/>
        <v>86.095705619762981</v>
      </c>
      <c r="S155" s="80">
        <f t="shared" si="81"/>
        <v>15.711510001237452</v>
      </c>
      <c r="T155" s="80">
        <f t="shared" si="82"/>
        <v>1.8603929654500244</v>
      </c>
      <c r="U155" s="89">
        <f t="shared" si="102"/>
        <v>25.844104167831684</v>
      </c>
      <c r="V155" s="70">
        <f t="shared" si="103"/>
        <v>103.66760858645046</v>
      </c>
      <c r="X155" s="68">
        <f t="shared" si="83"/>
        <v>83.283700859446725</v>
      </c>
      <c r="Y155" s="76">
        <f t="shared" si="58"/>
        <v>92.965625797686272</v>
      </c>
      <c r="Z155" s="77">
        <f t="shared" si="59"/>
        <v>86.095705619762981</v>
      </c>
      <c r="AA155" s="77">
        <f t="shared" si="84"/>
        <v>179.06133141744925</v>
      </c>
      <c r="AB155" s="70">
        <f t="shared" si="85"/>
        <v>16.572314814825766</v>
      </c>
      <c r="AC155" s="72">
        <f t="shared" si="86"/>
        <v>1.687699820554533</v>
      </c>
      <c r="AD155" s="80">
        <f t="shared" si="87"/>
        <v>2.3980774912432699</v>
      </c>
      <c r="AE155" s="89">
        <f>Fishery!X161</f>
        <v>10.650327143002198</v>
      </c>
      <c r="AF155" s="89">
        <f t="shared" si="100"/>
        <v>0.8328370085944673</v>
      </c>
      <c r="AG155" s="70">
        <f t="shared" si="101"/>
        <v>14.7361044548</v>
      </c>
      <c r="AI155" s="56">
        <f t="shared" si="60"/>
        <v>93.637783163164471</v>
      </c>
      <c r="AK155" s="68">
        <f t="shared" si="92"/>
        <v>6.7548223847655784</v>
      </c>
      <c r="AL155" s="57">
        <f t="shared" si="61"/>
        <v>1.4137661773964678</v>
      </c>
      <c r="AM155" s="58">
        <f t="shared" si="62"/>
        <v>15.711510001237452</v>
      </c>
      <c r="AN155" s="58">
        <f t="shared" si="63"/>
        <v>1.687699820554533</v>
      </c>
      <c r="AO155" s="20">
        <f t="shared" si="64"/>
        <v>0.13688287634919041</v>
      </c>
      <c r="AP155" s="20">
        <f t="shared" si="65"/>
        <v>7.2937084407382918E-2</v>
      </c>
      <c r="AQ155" s="58">
        <f t="shared" si="95"/>
        <v>19.022795959945025</v>
      </c>
      <c r="AR155" s="59">
        <f t="shared" si="66"/>
        <v>2.5266790815697373</v>
      </c>
      <c r="AS155" s="64">
        <f t="shared" si="96"/>
        <v>0.13688287634919041</v>
      </c>
      <c r="AT155" s="58">
        <f t="shared" si="97"/>
        <v>0.19449889175302112</v>
      </c>
      <c r="AU155" s="89">
        <f>Fishery!Y161</f>
        <v>1.1265504286023305</v>
      </c>
      <c r="AV155" s="80">
        <f t="shared" si="98"/>
        <v>6.7548223847655783E-2</v>
      </c>
      <c r="AW155" s="70">
        <f t="shared" si="99"/>
        <v>1.457932196704542</v>
      </c>
      <c r="BC155" s="68">
        <f t="shared" si="93"/>
        <v>3.5992599189521668</v>
      </c>
      <c r="BD155" s="57">
        <f t="shared" si="67"/>
        <v>1.8603929654500244</v>
      </c>
      <c r="BE155" s="58">
        <f t="shared" si="68"/>
        <v>2.3980774912432699</v>
      </c>
      <c r="BF155" s="58">
        <f t="shared" si="69"/>
        <v>0.19449889175302112</v>
      </c>
      <c r="BG155" s="58">
        <f t="shared" si="70"/>
        <v>0.10363737571340448</v>
      </c>
      <c r="BH155" s="58">
        <f t="shared" si="88"/>
        <v>4.5566067241597192</v>
      </c>
      <c r="BI155" s="70">
        <f t="shared" si="71"/>
        <v>0.90660256035867692</v>
      </c>
      <c r="BJ155" s="72">
        <f t="shared" si="89"/>
        <v>7.2937084407382918E-2</v>
      </c>
      <c r="BK155" s="58">
        <f t="shared" si="106"/>
        <v>0.10363737571340448</v>
      </c>
      <c r="BL155" s="80">
        <f>Fishery!Z161</f>
        <v>0.38573957630820976</v>
      </c>
      <c r="BM155" s="80">
        <f t="shared" si="90"/>
        <v>1.7996299594760835E-2</v>
      </c>
      <c r="BN155" s="70">
        <f t="shared" si="91"/>
        <v>0.56231403642899713</v>
      </c>
    </row>
    <row r="156" spans="1:66" x14ac:dyDescent="0.2">
      <c r="A156" s="3">
        <v>11</v>
      </c>
      <c r="B156">
        <v>7</v>
      </c>
      <c r="C156" s="9">
        <f t="shared" si="72"/>
        <v>4.166666666666667</v>
      </c>
      <c r="D156" s="9">
        <f t="shared" si="104"/>
        <v>1.3149999999999995</v>
      </c>
      <c r="E156" s="9">
        <f t="shared" si="105"/>
        <v>1.9761775417944831</v>
      </c>
      <c r="F156" s="9">
        <f t="shared" si="73"/>
        <v>4.166666666666667</v>
      </c>
      <c r="I156" s="68">
        <f t="shared" si="94"/>
        <v>23.863210047322102</v>
      </c>
      <c r="J156" s="85">
        <f t="shared" si="74"/>
        <v>36.353836025388944</v>
      </c>
      <c r="K156" s="89">
        <f t="shared" si="75"/>
        <v>30.743157608637222</v>
      </c>
      <c r="L156" s="80">
        <f t="shared" si="76"/>
        <v>0.5478680360662026</v>
      </c>
      <c r="M156" s="86">
        <f t="shared" si="77"/>
        <v>67.644861670092368</v>
      </c>
      <c r="O156" s="68">
        <f t="shared" si="78"/>
        <v>190.42825731165891</v>
      </c>
      <c r="P156" s="76">
        <f t="shared" si="79"/>
        <v>36.353836025388944</v>
      </c>
      <c r="Q156" s="83">
        <f t="shared" si="57"/>
        <v>12.117945341796315</v>
      </c>
      <c r="R156" s="85">
        <f t="shared" si="80"/>
        <v>61.332548262167087</v>
      </c>
      <c r="S156" s="80">
        <f t="shared" si="81"/>
        <v>13.115949841361234</v>
      </c>
      <c r="T156" s="80">
        <f t="shared" si="82"/>
        <v>1.4605003742247185</v>
      </c>
      <c r="U156" s="89">
        <f t="shared" si="102"/>
        <v>19.042825731165891</v>
      </c>
      <c r="V156" s="70">
        <f t="shared" si="103"/>
        <v>75.908998477753045</v>
      </c>
      <c r="X156" s="68">
        <f t="shared" si="83"/>
        <v>80.519232187517403</v>
      </c>
      <c r="Y156" s="76">
        <f t="shared" si="58"/>
        <v>30.743157608637222</v>
      </c>
      <c r="Z156" s="77">
        <f t="shared" si="59"/>
        <v>61.332548262167087</v>
      </c>
      <c r="AA156" s="77">
        <f t="shared" si="84"/>
        <v>92.075705870804313</v>
      </c>
      <c r="AB156" s="70">
        <f t="shared" si="85"/>
        <v>9.5880158833107121</v>
      </c>
      <c r="AC156" s="72">
        <f t="shared" si="86"/>
        <v>1.8486160712097546</v>
      </c>
      <c r="AD156" s="80">
        <f t="shared" si="87"/>
        <v>2.470187364046339</v>
      </c>
      <c r="AE156" s="89">
        <f>Fishery!X162</f>
        <v>10.296806641045679</v>
      </c>
      <c r="AF156" s="89">
        <f t="shared" si="100"/>
        <v>0.80519232187517409</v>
      </c>
      <c r="AG156" s="70">
        <f t="shared" si="101"/>
        <v>14.615610076301772</v>
      </c>
      <c r="AI156" s="56">
        <f t="shared" si="60"/>
        <v>92.00690727390635</v>
      </c>
      <c r="AK156" s="68">
        <f t="shared" si="92"/>
        <v>7.6528965854377109</v>
      </c>
      <c r="AL156" s="57">
        <f t="shared" si="61"/>
        <v>0.5478680360662026</v>
      </c>
      <c r="AM156" s="58">
        <f t="shared" si="62"/>
        <v>13.115949841361234</v>
      </c>
      <c r="AN156" s="58">
        <f t="shared" si="63"/>
        <v>1.8486160712097546</v>
      </c>
      <c r="AO156" s="20">
        <f t="shared" si="64"/>
        <v>0.17570047844221254</v>
      </c>
      <c r="AP156" s="20">
        <f t="shared" si="65"/>
        <v>8.804148988751892E-2</v>
      </c>
      <c r="AQ156" s="58">
        <f t="shared" si="95"/>
        <v>15.776175916966922</v>
      </c>
      <c r="AR156" s="59">
        <f t="shared" si="66"/>
        <v>2.2018249923091635</v>
      </c>
      <c r="AS156" s="64">
        <f t="shared" si="96"/>
        <v>0.17570047844221254</v>
      </c>
      <c r="AT156" s="58">
        <f t="shared" si="97"/>
        <v>0.23477730636671715</v>
      </c>
      <c r="AU156" s="89">
        <f>Fishery!Y162</f>
        <v>1.2763287377945414</v>
      </c>
      <c r="AV156" s="80">
        <f t="shared" si="98"/>
        <v>7.6528965854377115E-2</v>
      </c>
      <c r="AW156" s="70">
        <f t="shared" si="99"/>
        <v>1.686806522603471</v>
      </c>
      <c r="BC156" s="68">
        <f t="shared" si="93"/>
        <v>3.8347785009512334</v>
      </c>
      <c r="BD156" s="57">
        <f t="shared" si="67"/>
        <v>1.4605003742247185</v>
      </c>
      <c r="BE156" s="58">
        <f t="shared" si="68"/>
        <v>2.470187364046339</v>
      </c>
      <c r="BF156" s="58">
        <f t="shared" si="69"/>
        <v>0.23477730636671715</v>
      </c>
      <c r="BG156" s="58">
        <f t="shared" si="70"/>
        <v>0.11764420921086233</v>
      </c>
      <c r="BH156" s="58">
        <f t="shared" si="88"/>
        <v>4.2831092538486368</v>
      </c>
      <c r="BI156" s="70">
        <f t="shared" si="71"/>
        <v>0.8882147666840694</v>
      </c>
      <c r="BJ156" s="72">
        <f t="shared" si="89"/>
        <v>8.804148988751892E-2</v>
      </c>
      <c r="BK156" s="58">
        <f t="shared" si="106"/>
        <v>0.11764420921086233</v>
      </c>
      <c r="BL156" s="80">
        <f>Fishery!Z162</f>
        <v>0.41098055364209418</v>
      </c>
      <c r="BM156" s="80">
        <f t="shared" si="90"/>
        <v>1.9173892504756169E-2</v>
      </c>
      <c r="BN156" s="70">
        <f t="shared" si="91"/>
        <v>0.61666625274047537</v>
      </c>
    </row>
    <row r="157" spans="1:66" x14ac:dyDescent="0.2">
      <c r="A157" s="3">
        <v>11</v>
      </c>
      <c r="B157">
        <v>8</v>
      </c>
      <c r="C157" s="9">
        <f t="shared" si="72"/>
        <v>4.166666666666667</v>
      </c>
      <c r="D157" s="9">
        <f t="shared" si="104"/>
        <v>1.6500000000000015</v>
      </c>
      <c r="E157" s="9">
        <f t="shared" si="105"/>
        <v>2.4796144060539174</v>
      </c>
      <c r="F157" s="9">
        <f t="shared" si="73"/>
        <v>4.166666666666667</v>
      </c>
      <c r="I157" s="68">
        <f t="shared" si="94"/>
        <v>21.217227678137689</v>
      </c>
      <c r="J157" s="85">
        <f t="shared" si="74"/>
        <v>21.103436284904571</v>
      </c>
      <c r="K157" s="89">
        <f t="shared" si="75"/>
        <v>24.753966084055573</v>
      </c>
      <c r="L157" s="80">
        <f t="shared" si="76"/>
        <v>0.50917601579353422</v>
      </c>
      <c r="M157" s="86">
        <f t="shared" si="77"/>
        <v>46.36657838475368</v>
      </c>
      <c r="O157" s="68">
        <f t="shared" si="78"/>
        <v>124.32960496206599</v>
      </c>
      <c r="P157" s="76">
        <f t="shared" si="79"/>
        <v>21.103436284904571</v>
      </c>
      <c r="Q157" s="83">
        <f t="shared" si="57"/>
        <v>7.0344787616348574</v>
      </c>
      <c r="R157" s="85">
        <f t="shared" si="80"/>
        <v>36.263583432794938</v>
      </c>
      <c r="S157" s="80">
        <f t="shared" si="81"/>
        <v>8.9510732306934475</v>
      </c>
      <c r="T157" s="80">
        <f t="shared" si="82"/>
        <v>0.99284403626188733</v>
      </c>
      <c r="U157" s="89">
        <f t="shared" si="102"/>
        <v>12.432960496206599</v>
      </c>
      <c r="V157" s="70">
        <f t="shared" si="103"/>
        <v>46.20750069975027</v>
      </c>
      <c r="X157" s="68">
        <f t="shared" si="83"/>
        <v>72.918239070773339</v>
      </c>
      <c r="Y157" s="76">
        <f t="shared" si="58"/>
        <v>24.753966084055573</v>
      </c>
      <c r="Z157" s="77">
        <f t="shared" si="59"/>
        <v>36.263583432794938</v>
      </c>
      <c r="AA157" s="77">
        <f t="shared" si="84"/>
        <v>61.017549516850508</v>
      </c>
      <c r="AB157" s="70">
        <f t="shared" si="85"/>
        <v>6.0800708093528408</v>
      </c>
      <c r="AC157" s="72">
        <f t="shared" si="86"/>
        <v>1.7499090367491248</v>
      </c>
      <c r="AD157" s="80">
        <f t="shared" si="87"/>
        <v>2.3291777953681949</v>
      </c>
      <c r="AE157" s="89">
        <f>Fishery!X163</f>
        <v>9.3247909588697375</v>
      </c>
      <c r="AF157" s="89">
        <f t="shared" si="100"/>
        <v>0.72918239070773339</v>
      </c>
      <c r="AG157" s="70">
        <f t="shared" si="101"/>
        <v>13.403877790987057</v>
      </c>
      <c r="AI157" s="56">
        <f t="shared" si="60"/>
        <v>84.910440854774237</v>
      </c>
      <c r="AK157" s="68">
        <f t="shared" si="92"/>
        <v>7.9994116654896619</v>
      </c>
      <c r="AL157" s="130">
        <f t="shared" si="61"/>
        <v>0.50917601579353422</v>
      </c>
      <c r="AM157" s="131">
        <f t="shared" si="62"/>
        <v>8.9510732306934475</v>
      </c>
      <c r="AN157" s="131">
        <f t="shared" si="63"/>
        <v>1.7499090367491248</v>
      </c>
      <c r="AO157" s="131">
        <f t="shared" si="64"/>
        <v>0.19197176098191623</v>
      </c>
      <c r="AP157" s="131">
        <f t="shared" si="65"/>
        <v>9.581991555561209E-2</v>
      </c>
      <c r="AQ157" s="131">
        <f t="shared" si="95"/>
        <v>11.497949959773635</v>
      </c>
      <c r="AR157" s="86">
        <f t="shared" si="66"/>
        <v>1.6601328331454401</v>
      </c>
      <c r="AS157" s="130">
        <f t="shared" si="96"/>
        <v>0.19197176098191623</v>
      </c>
      <c r="AT157" s="131">
        <f t="shared" si="97"/>
        <v>0.25551977481496557</v>
      </c>
      <c r="AU157" s="89">
        <f>Fishery!Y163</f>
        <v>1.3341195559262076</v>
      </c>
      <c r="AV157" s="89">
        <f t="shared" si="98"/>
        <v>7.9994116654896627E-2</v>
      </c>
      <c r="AW157" s="86">
        <f t="shared" si="99"/>
        <v>1.7816110917230894</v>
      </c>
      <c r="BC157" s="68">
        <f t="shared" si="93"/>
        <v>3.9927901185112447</v>
      </c>
      <c r="BD157" s="57">
        <f t="shared" si="67"/>
        <v>0.99284403626188733</v>
      </c>
      <c r="BE157" s="58">
        <f t="shared" si="68"/>
        <v>2.3291777953681949</v>
      </c>
      <c r="BF157" s="58">
        <f t="shared" si="69"/>
        <v>0.25551977481496557</v>
      </c>
      <c r="BG157" s="58">
        <f t="shared" si="70"/>
        <v>0.12753898344384831</v>
      </c>
      <c r="BH157" s="58">
        <f t="shared" si="88"/>
        <v>3.7050805898888965</v>
      </c>
      <c r="BI157" s="70">
        <f t="shared" si="71"/>
        <v>0.80216464293948819</v>
      </c>
      <c r="BJ157" s="72">
        <f t="shared" si="89"/>
        <v>9.581991555561209E-2</v>
      </c>
      <c r="BK157" s="58">
        <f t="shared" si="106"/>
        <v>0.12753898344384831</v>
      </c>
      <c r="BL157" s="80">
        <f>Fishery!Z163</f>
        <v>0.42791496120972494</v>
      </c>
      <c r="BM157" s="80">
        <f t="shared" si="90"/>
        <v>1.9963950592556224E-2</v>
      </c>
      <c r="BN157" s="70">
        <f t="shared" si="91"/>
        <v>0.65127386020918532</v>
      </c>
    </row>
    <row r="158" spans="1:66" x14ac:dyDescent="0.2">
      <c r="A158" s="3">
        <v>11</v>
      </c>
      <c r="B158">
        <v>9</v>
      </c>
      <c r="C158" s="9">
        <f t="shared" si="72"/>
        <v>4.166666666666667</v>
      </c>
      <c r="D158" s="9">
        <f t="shared" si="104"/>
        <v>2.4750000000000023</v>
      </c>
      <c r="E158" s="9">
        <f t="shared" si="105"/>
        <v>3.719421609080876</v>
      </c>
      <c r="F158" s="9">
        <f t="shared" si="73"/>
        <v>4.166666666666667</v>
      </c>
      <c r="I158" s="68">
        <f t="shared" si="94"/>
        <v>31.404949451338762</v>
      </c>
      <c r="J158" s="85">
        <f t="shared" si="74"/>
        <v>21.174972848299326</v>
      </c>
      <c r="K158" s="89">
        <f t="shared" si="75"/>
        <v>32.217259941337765</v>
      </c>
      <c r="L158" s="80">
        <f t="shared" si="76"/>
        <v>0.72970648843455244</v>
      </c>
      <c r="M158" s="86">
        <f t="shared" si="77"/>
        <v>54.121939278071643</v>
      </c>
      <c r="O158" s="68">
        <f t="shared" si="78"/>
        <v>84.281989058402459</v>
      </c>
      <c r="P158" s="76">
        <f t="shared" si="79"/>
        <v>21.174972848299326</v>
      </c>
      <c r="Q158" s="83">
        <f t="shared" ref="Q158:Q221" si="107">P158/$B$17</f>
        <v>7.0583242827664421</v>
      </c>
      <c r="R158" s="85">
        <f t="shared" si="80"/>
        <v>21.615500082836348</v>
      </c>
      <c r="S158" s="80">
        <f t="shared" si="81"/>
        <v>5.874976589538611</v>
      </c>
      <c r="T158" s="80">
        <f t="shared" si="82"/>
        <v>0.68047902471049604</v>
      </c>
      <c r="U158" s="89">
        <f t="shared" si="102"/>
        <v>8.4281989058402456</v>
      </c>
      <c r="V158" s="70">
        <f t="shared" si="103"/>
        <v>28.170955697085457</v>
      </c>
      <c r="X158" s="68">
        <f t="shared" si="83"/>
        <v>64.11660523299372</v>
      </c>
      <c r="Y158" s="76">
        <f t="shared" ref="Y158:Y221" si="108">X158*I158*$Y$11*$AJ$4</f>
        <v>32.217259941337765</v>
      </c>
      <c r="Z158" s="77">
        <f t="shared" ref="Z158:Z221" si="109">X158*O158*$Y$11*$AJ$5</f>
        <v>21.615500082836348</v>
      </c>
      <c r="AA158" s="77">
        <f t="shared" si="84"/>
        <v>53.832760024174114</v>
      </c>
      <c r="AB158" s="70">
        <f t="shared" si="85"/>
        <v>4.7155162566881543</v>
      </c>
      <c r="AC158" s="72">
        <f t="shared" si="86"/>
        <v>1.489774818055561</v>
      </c>
      <c r="AD158" s="80">
        <f t="shared" si="87"/>
        <v>2.0706680269001447</v>
      </c>
      <c r="AE158" s="89">
        <f>Fishery!X164</f>
        <v>8.1992372334958965</v>
      </c>
      <c r="AF158" s="89">
        <f t="shared" si="100"/>
        <v>0.64116605232993718</v>
      </c>
      <c r="AG158" s="70">
        <f t="shared" si="101"/>
        <v>11.759680078451602</v>
      </c>
      <c r="AI158" s="56">
        <f t="shared" ref="AI158:AI221" si="110">X158+AK158+BC158</f>
        <v>75.898656179638422</v>
      </c>
      <c r="AK158" s="68">
        <f t="shared" si="92"/>
        <v>7.7451325473947517</v>
      </c>
      <c r="AL158" s="130">
        <f t="shared" ref="AL158:AL221" si="111">AK158*$AL$11*$AK$4*I158</f>
        <v>0.72970648843455244</v>
      </c>
      <c r="AM158" s="131">
        <f t="shared" ref="AM158:AM221" si="112">AK158*$AL$11*$AK$5*O158</f>
        <v>5.874976589538611</v>
      </c>
      <c r="AN158" s="131">
        <f t="shared" ref="AN158:AN221" si="113">AK158*$AL$11*$AK$6*X158</f>
        <v>1.489774818055561</v>
      </c>
      <c r="AO158" s="131">
        <f t="shared" ref="AO158:AO221" si="114">AK158*$AL$11*$AK$6*AK158</f>
        <v>0.17996123453014054</v>
      </c>
      <c r="AP158" s="131">
        <f t="shared" ref="AP158:AP221" si="115">AK158*$AL$11*$AK$6*BC158</f>
        <v>9.3799404255622554E-2</v>
      </c>
      <c r="AQ158" s="131">
        <f t="shared" si="95"/>
        <v>8.3682185348144884</v>
      </c>
      <c r="AR158" s="86">
        <f t="shared" ref="AR158:AR221" si="116">AL158/$AO$4+AM158/$AO$5+SUM(AN158:AP158)/$AO$6</f>
        <v>1.2208625934298167</v>
      </c>
      <c r="AS158" s="130">
        <f t="shared" si="96"/>
        <v>0.17996123453014054</v>
      </c>
      <c r="AT158" s="131">
        <f t="shared" si="97"/>
        <v>0.25013174468166022</v>
      </c>
      <c r="AU158" s="89">
        <f>Fishery!Y164</f>
        <v>1.2917115941535184</v>
      </c>
      <c r="AV158" s="89">
        <f t="shared" si="98"/>
        <v>7.7451325473947522E-2</v>
      </c>
      <c r="AW158" s="86">
        <f t="shared" si="99"/>
        <v>1.7218045733653193</v>
      </c>
      <c r="BC158" s="68">
        <f t="shared" si="93"/>
        <v>4.0369183992499513</v>
      </c>
      <c r="BD158" s="57">
        <f t="shared" ref="BD158:BD221" si="117">BC158*$BD$11*$AL$5*O158</f>
        <v>0.68047902471049604</v>
      </c>
      <c r="BE158" s="58">
        <f t="shared" ref="BE158:BE221" si="118">BC158*$BD$11*$AL$6*X158</f>
        <v>2.0706680269001447</v>
      </c>
      <c r="BF158" s="58">
        <f t="shared" ref="BF158:BF221" si="119">BC158*$BD$11*$AL$6*AK158</f>
        <v>0.25013174468166022</v>
      </c>
      <c r="BG158" s="58">
        <f t="shared" ref="BG158:BG221" si="120">BC158*$BD$11*$AL$6*BC158</f>
        <v>0.13037368129762233</v>
      </c>
      <c r="BH158" s="58">
        <f t="shared" si="88"/>
        <v>3.131652477589923</v>
      </c>
      <c r="BI158" s="70">
        <f t="shared" ref="BI158:BI221" si="121">BD158/$AO$5+SUM(BE158:BG158)/$AO$6</f>
        <v>0.69785324130866877</v>
      </c>
      <c r="BJ158" s="72">
        <f t="shared" si="89"/>
        <v>9.3799404255622554E-2</v>
      </c>
      <c r="BK158" s="58">
        <f t="shared" si="106"/>
        <v>0.13037368129762233</v>
      </c>
      <c r="BL158" s="80">
        <f>Fishery!Z164</f>
        <v>0.43264427354022039</v>
      </c>
      <c r="BM158" s="80">
        <f t="shared" si="90"/>
        <v>2.0184591996249758E-2</v>
      </c>
      <c r="BN158" s="70">
        <f t="shared" si="91"/>
        <v>0.65681735909346528</v>
      </c>
    </row>
    <row r="159" spans="1:66" x14ac:dyDescent="0.2">
      <c r="A159" s="3">
        <v>11</v>
      </c>
      <c r="B159">
        <v>10</v>
      </c>
      <c r="C159" s="9">
        <f t="shared" ref="C159:C222" si="122">$B$4/COUNT($B$30:$B$269)</f>
        <v>4.166666666666667</v>
      </c>
      <c r="D159" s="9">
        <f t="shared" si="104"/>
        <v>3.7900000000000045</v>
      </c>
      <c r="E159" s="9">
        <f t="shared" si="105"/>
        <v>5.6955991508753634</v>
      </c>
      <c r="F159" s="9">
        <f t="shared" ref="F159:F222" si="123">IF($B$5=1,C159,IF($B$5=2,D159,E159))</f>
        <v>4.166666666666667</v>
      </c>
      <c r="I159" s="68">
        <f t="shared" si="94"/>
        <v>58.741900604318339</v>
      </c>
      <c r="J159" s="85">
        <f t="shared" ref="J159:J222" si="124">P159</f>
        <v>29.405945453023534</v>
      </c>
      <c r="K159" s="89">
        <f t="shared" ref="K159:K222" si="125">Y159</f>
        <v>52.693488423567899</v>
      </c>
      <c r="L159" s="80">
        <f t="shared" ref="L159:L222" si="126">AL159</f>
        <v>1.2599491180442444</v>
      </c>
      <c r="M159" s="86">
        <f t="shared" ref="M159:M222" si="127">SUM(J159:L159)</f>
        <v>83.359382994635681</v>
      </c>
      <c r="O159" s="68">
        <f t="shared" ref="O159:O222" si="128">MAX(0.001,(O158+Q158*(1-O158/$B$15)-V158))</f>
        <v>62.57446803411267</v>
      </c>
      <c r="P159" s="76">
        <f t="shared" ref="P159:P222" si="129">I159*O159*$B$14</f>
        <v>29.405945453023534</v>
      </c>
      <c r="Q159" s="83">
        <f t="shared" si="107"/>
        <v>9.8019818176745108</v>
      </c>
      <c r="R159" s="85">
        <f t="shared" ref="R159:R222" si="130">Z159</f>
        <v>14.03285803253377</v>
      </c>
      <c r="S159" s="80">
        <f t="shared" ref="S159:S222" si="131">AM159</f>
        <v>4.0264604141462934</v>
      </c>
      <c r="T159" s="80">
        <f t="shared" ref="T159:T222" si="132">BD159</f>
        <v>0.49859941789583917</v>
      </c>
      <c r="U159" s="89">
        <f t="shared" si="102"/>
        <v>6.2574468034112671</v>
      </c>
      <c r="V159" s="70">
        <f t="shared" si="103"/>
        <v>18.557917864575902</v>
      </c>
      <c r="X159" s="68">
        <f t="shared" ref="X159:X222" si="133">MAX(0.001,(X158+AB158*(1-X158/$Y$12)-AG158))</f>
        <v>56.064631763564144</v>
      </c>
      <c r="Y159" s="76">
        <f t="shared" si="108"/>
        <v>52.693488423567899</v>
      </c>
      <c r="Z159" s="77">
        <f t="shared" si="109"/>
        <v>14.03285803253377</v>
      </c>
      <c r="AA159" s="77">
        <f t="shared" ref="AA159:AA222" si="134">SUM(Y159:Z159)</f>
        <v>66.726346456101666</v>
      </c>
      <c r="AB159" s="70">
        <f t="shared" ref="AB159:AB222" si="135">Y159/$AO$4+Z159/$AO$5</f>
        <v>5.0474502805397155</v>
      </c>
      <c r="AC159" s="72">
        <f t="shared" ref="AC159:AC222" si="136">AN159</f>
        <v>1.2025246479475515</v>
      </c>
      <c r="AD159" s="80">
        <f t="shared" ref="AD159:AD222" si="137">BE159</f>
        <v>1.7869136496130376</v>
      </c>
      <c r="AE159" s="89">
        <f>Fishery!X165</f>
        <v>7.1695501433301354</v>
      </c>
      <c r="AF159" s="89">
        <f t="shared" si="100"/>
        <v>0.56064631763564143</v>
      </c>
      <c r="AG159" s="70">
        <f t="shared" si="101"/>
        <v>10.158988440890724</v>
      </c>
      <c r="AI159" s="56">
        <f t="shared" si="110"/>
        <v>67.198313300078667</v>
      </c>
      <c r="AK159" s="68">
        <f t="shared" si="92"/>
        <v>7.1496331413765484</v>
      </c>
      <c r="AL159" s="130">
        <f t="shared" si="111"/>
        <v>1.2599491180442444</v>
      </c>
      <c r="AM159" s="131">
        <f t="shared" si="112"/>
        <v>4.0264604141462934</v>
      </c>
      <c r="AN159" s="131">
        <f t="shared" si="113"/>
        <v>1.2025246479475515</v>
      </c>
      <c r="AO159" s="131">
        <f t="shared" si="114"/>
        <v>0.15335176216880966</v>
      </c>
      <c r="AP159" s="131">
        <f t="shared" si="115"/>
        <v>8.5453453328179704E-2</v>
      </c>
      <c r="AQ159" s="131">
        <f t="shared" si="95"/>
        <v>6.7277393956350791</v>
      </c>
      <c r="AR159" s="86">
        <f t="shared" si="116"/>
        <v>0.94238683750718721</v>
      </c>
      <c r="AS159" s="130">
        <f t="shared" si="96"/>
        <v>0.15335176216880966</v>
      </c>
      <c r="AT159" s="131">
        <f t="shared" si="97"/>
        <v>0.22787587554181257</v>
      </c>
      <c r="AU159" s="89">
        <f>Fishery!Y165</f>
        <v>1.1923958649057358</v>
      </c>
      <c r="AV159" s="89">
        <f t="shared" si="98"/>
        <v>7.149633141376549E-2</v>
      </c>
      <c r="AW159" s="86">
        <f t="shared" si="99"/>
        <v>1.5736235026163581</v>
      </c>
      <c r="BC159" s="68">
        <f t="shared" si="93"/>
        <v>3.9840483951379824</v>
      </c>
      <c r="BD159" s="57">
        <f t="shared" si="117"/>
        <v>0.49859941789583917</v>
      </c>
      <c r="BE159" s="58">
        <f t="shared" si="118"/>
        <v>1.7869136496130376</v>
      </c>
      <c r="BF159" s="58">
        <f t="shared" si="119"/>
        <v>0.22787587554181257</v>
      </c>
      <c r="BG159" s="58">
        <f t="shared" si="120"/>
        <v>0.12698113291841226</v>
      </c>
      <c r="BH159" s="58">
        <f t="shared" ref="BH159:BH222" si="138">SUM(BD159:BG159)</f>
        <v>2.6403700759691011</v>
      </c>
      <c r="BI159" s="70">
        <f t="shared" si="121"/>
        <v>0.59776759175529548</v>
      </c>
      <c r="BJ159" s="72">
        <f t="shared" ref="BJ159:BJ222" si="139">AP159</f>
        <v>8.5453453328179704E-2</v>
      </c>
      <c r="BK159" s="58">
        <f t="shared" si="106"/>
        <v>0.12698113291841226</v>
      </c>
      <c r="BL159" s="80">
        <f>Fishery!Z165</f>
        <v>0.42697809397975633</v>
      </c>
      <c r="BM159" s="80">
        <f t="shared" ref="BM159:BM222" si="140">$BD$14*BC159</f>
        <v>1.9920241975689913E-2</v>
      </c>
      <c r="BN159" s="70">
        <f t="shared" ref="BN159:BN222" si="141">MAX(BM159,SUM(BJ159:BL159))</f>
        <v>0.63941268022634823</v>
      </c>
    </row>
    <row r="160" spans="1:66" x14ac:dyDescent="0.2">
      <c r="A160" s="3">
        <v>11</v>
      </c>
      <c r="B160">
        <v>11</v>
      </c>
      <c r="C160" s="9">
        <f t="shared" si="122"/>
        <v>4.166666666666667</v>
      </c>
      <c r="D160" s="9">
        <f t="shared" si="104"/>
        <v>5.5949999999999998</v>
      </c>
      <c r="E160" s="9">
        <f t="shared" si="105"/>
        <v>8.4081470314373661</v>
      </c>
      <c r="F160" s="9">
        <f t="shared" si="123"/>
        <v>4.166666666666667</v>
      </c>
      <c r="I160" s="68">
        <f t="shared" si="94"/>
        <v>121.94668020342303</v>
      </c>
      <c r="J160" s="85">
        <f t="shared" si="124"/>
        <v>51.905558798524133</v>
      </c>
      <c r="K160" s="89">
        <f t="shared" si="125"/>
        <v>97.57649557759521</v>
      </c>
      <c r="L160" s="80">
        <f t="shared" si="126"/>
        <v>2.360041153402046</v>
      </c>
      <c r="M160" s="86">
        <f t="shared" si="127"/>
        <v>151.8420955295214</v>
      </c>
      <c r="O160" s="68">
        <f t="shared" si="128"/>
        <v>53.205178189290251</v>
      </c>
      <c r="P160" s="76">
        <f t="shared" si="129"/>
        <v>51.905558798524133</v>
      </c>
      <c r="Q160" s="83">
        <f t="shared" si="107"/>
        <v>17.301852932841378</v>
      </c>
      <c r="R160" s="85">
        <f t="shared" si="130"/>
        <v>10.643124572215124</v>
      </c>
      <c r="S160" s="80">
        <f t="shared" si="131"/>
        <v>3.089048670074972</v>
      </c>
      <c r="T160" s="80">
        <f t="shared" si="132"/>
        <v>0.41106520786280687</v>
      </c>
      <c r="U160" s="89">
        <f t="shared" si="102"/>
        <v>5.3205178189290256</v>
      </c>
      <c r="V160" s="70">
        <f t="shared" si="103"/>
        <v>14.143238450152902</v>
      </c>
      <c r="X160" s="68">
        <f t="shared" si="133"/>
        <v>50.009815465468613</v>
      </c>
      <c r="Y160" s="76">
        <f t="shared" si="108"/>
        <v>97.57649557759521</v>
      </c>
      <c r="Z160" s="77">
        <f t="shared" si="109"/>
        <v>10.643124572215124</v>
      </c>
      <c r="AA160" s="77">
        <f t="shared" si="134"/>
        <v>108.21962014981034</v>
      </c>
      <c r="AB160" s="70">
        <f t="shared" si="135"/>
        <v>7.4289215451265909</v>
      </c>
      <c r="AC160" s="72">
        <f t="shared" si="136"/>
        <v>0.96784285046273089</v>
      </c>
      <c r="AD160" s="80">
        <f t="shared" si="137"/>
        <v>1.5455108610937029</v>
      </c>
      <c r="AE160" s="89">
        <f>Fishery!X166</f>
        <v>6.3952596915365962</v>
      </c>
      <c r="AF160" s="89">
        <f t="shared" si="100"/>
        <v>0.5000981546546861</v>
      </c>
      <c r="AG160" s="70">
        <f t="shared" si="101"/>
        <v>8.90861340309303</v>
      </c>
      <c r="AI160" s="56">
        <f t="shared" si="110"/>
        <v>60.32385354626193</v>
      </c>
      <c r="AK160" s="68">
        <f t="shared" ref="AK160:AK223" si="142">MAX(0.001,AK159+AR159*(1-AK159/$AL$12)-AW159)</f>
        <v>6.4510192746129933</v>
      </c>
      <c r="AL160" s="57">
        <f t="shared" si="111"/>
        <v>2.360041153402046</v>
      </c>
      <c r="AM160" s="58">
        <f t="shared" si="112"/>
        <v>3.089048670074972</v>
      </c>
      <c r="AN160" s="58">
        <f t="shared" si="113"/>
        <v>0.96784285046273089</v>
      </c>
      <c r="AO160" s="20">
        <f t="shared" si="114"/>
        <v>0.12484694904428505</v>
      </c>
      <c r="AP160" s="20">
        <f t="shared" si="115"/>
        <v>7.4761226330585226E-2</v>
      </c>
      <c r="AQ160" s="58">
        <f t="shared" si="95"/>
        <v>6.6165408493146183</v>
      </c>
      <c r="AR160" s="59">
        <f t="shared" si="116"/>
        <v>0.8254964123063997</v>
      </c>
      <c r="AS160" s="64">
        <f t="shared" si="96"/>
        <v>0.12484694904428505</v>
      </c>
      <c r="AT160" s="58">
        <f t="shared" si="97"/>
        <v>0.19936327021489397</v>
      </c>
      <c r="AU160" s="89">
        <f>Fishery!Y166</f>
        <v>1.0758829936265413</v>
      </c>
      <c r="AV160" s="80">
        <f t="shared" si="98"/>
        <v>6.451019274612993E-2</v>
      </c>
      <c r="AW160" s="70">
        <f t="shared" si="99"/>
        <v>1.4000932128857202</v>
      </c>
      <c r="BC160" s="68">
        <f t="shared" ref="BC160:BC223" si="143">MAX(0.001,BC159+BI159*(1-BC159/$BD$12)-BN159)</f>
        <v>3.8630188061803237</v>
      </c>
      <c r="BD160" s="57">
        <f t="shared" si="117"/>
        <v>0.41106520786280687</v>
      </c>
      <c r="BE160" s="58">
        <f t="shared" si="118"/>
        <v>1.5455108610937029</v>
      </c>
      <c r="BF160" s="58">
        <f t="shared" si="119"/>
        <v>0.19936327021489397</v>
      </c>
      <c r="BG160" s="58">
        <f t="shared" si="120"/>
        <v>0.11938331437522284</v>
      </c>
      <c r="BH160" s="58">
        <f t="shared" si="138"/>
        <v>2.2753226535466267</v>
      </c>
      <c r="BI160" s="70">
        <f t="shared" si="121"/>
        <v>0.51744751240380582</v>
      </c>
      <c r="BJ160" s="72">
        <f t="shared" si="139"/>
        <v>7.4761226330585226E-2</v>
      </c>
      <c r="BK160" s="58">
        <f t="shared" si="106"/>
        <v>0.11938331437522284</v>
      </c>
      <c r="BL160" s="80">
        <f>Fishery!Z166</f>
        <v>0.41400712121964639</v>
      </c>
      <c r="BM160" s="80">
        <f t="shared" si="140"/>
        <v>1.9315094030901619E-2</v>
      </c>
      <c r="BN160" s="70">
        <f t="shared" si="141"/>
        <v>0.60815166192545445</v>
      </c>
    </row>
    <row r="161" spans="1:66" x14ac:dyDescent="0.2">
      <c r="A161" s="1">
        <v>11</v>
      </c>
      <c r="B161" s="2">
        <v>12</v>
      </c>
      <c r="C161" s="9">
        <f t="shared" si="122"/>
        <v>4.166666666666667</v>
      </c>
      <c r="D161" s="9">
        <f t="shared" si="104"/>
        <v>7.8900000000000023</v>
      </c>
      <c r="E161" s="9">
        <f t="shared" si="105"/>
        <v>11.857065250766906</v>
      </c>
      <c r="F161" s="9">
        <f t="shared" si="123"/>
        <v>4.166666666666667</v>
      </c>
      <c r="I161" s="68">
        <f t="shared" ref="I161:I224" si="144">MAX(0.001,(I160+I160*($B$8*F160)*(1-I160/$B$9)-M160))+M160*$B$11</f>
        <v>252.97801270382155</v>
      </c>
      <c r="J161" s="85">
        <f t="shared" si="124"/>
        <v>112.20737449914843</v>
      </c>
      <c r="K161" s="89">
        <f t="shared" si="125"/>
        <v>191.42027364083535</v>
      </c>
      <c r="L161" s="80">
        <f t="shared" si="126"/>
        <v>4.419401574635482</v>
      </c>
      <c r="M161" s="86">
        <f t="shared" si="127"/>
        <v>308.04704971461922</v>
      </c>
      <c r="O161" s="68">
        <f t="shared" si="128"/>
        <v>55.443244503682017</v>
      </c>
      <c r="P161" s="76">
        <f t="shared" si="129"/>
        <v>112.20737449914843</v>
      </c>
      <c r="Q161" s="83">
        <f t="shared" si="107"/>
        <v>37.402458166382807</v>
      </c>
      <c r="R161" s="85">
        <f t="shared" si="130"/>
        <v>10.488027122396467</v>
      </c>
      <c r="S161" s="80">
        <f t="shared" si="131"/>
        <v>2.9056987140144166</v>
      </c>
      <c r="T161" s="80">
        <f t="shared" si="132"/>
        <v>0.41091032593615723</v>
      </c>
      <c r="U161" s="89">
        <f t="shared" si="102"/>
        <v>5.5443244503682019</v>
      </c>
      <c r="V161" s="70">
        <f t="shared" si="103"/>
        <v>13.804636162347041</v>
      </c>
      <c r="X161" s="68">
        <f t="shared" si="133"/>
        <v>47.291726955571427</v>
      </c>
      <c r="Y161" s="76">
        <f t="shared" si="108"/>
        <v>191.42027364083535</v>
      </c>
      <c r="Z161" s="77">
        <f t="shared" si="109"/>
        <v>10.488027122396467</v>
      </c>
      <c r="AA161" s="77">
        <f t="shared" si="134"/>
        <v>201.90830076323181</v>
      </c>
      <c r="AB161" s="70">
        <f t="shared" si="135"/>
        <v>13.274770492851768</v>
      </c>
      <c r="AC161" s="72">
        <f t="shared" si="136"/>
        <v>0.82616323189863683</v>
      </c>
      <c r="AD161" s="80">
        <f t="shared" si="137"/>
        <v>1.401985696281326</v>
      </c>
      <c r="AE161" s="89">
        <f>Fishery!X167</f>
        <v>6.0476702888646949</v>
      </c>
      <c r="AF161" s="89">
        <f t="shared" si="100"/>
        <v>0.47291726955571428</v>
      </c>
      <c r="AG161" s="70">
        <f t="shared" si="101"/>
        <v>8.2758192170446581</v>
      </c>
      <c r="AI161" s="56">
        <f t="shared" si="110"/>
        <v>56.820580837873749</v>
      </c>
      <c r="AK161" s="68">
        <f t="shared" si="142"/>
        <v>5.8231695413645479</v>
      </c>
      <c r="AL161" s="57">
        <f t="shared" si="111"/>
        <v>4.419401574635482</v>
      </c>
      <c r="AM161" s="58">
        <f t="shared" si="112"/>
        <v>2.9056987140144166</v>
      </c>
      <c r="AN161" s="58">
        <f t="shared" si="113"/>
        <v>0.82616323189863683</v>
      </c>
      <c r="AO161" s="20">
        <f t="shared" si="114"/>
        <v>0.1017279105224274</v>
      </c>
      <c r="AP161" s="20">
        <f t="shared" si="115"/>
        <v>6.4736484552181159E-2</v>
      </c>
      <c r="AQ161" s="58">
        <f t="shared" ref="AQ161:AQ224" si="145">SUM(AL161:AP161)</f>
        <v>8.317727915623145</v>
      </c>
      <c r="AR161" s="59">
        <f t="shared" si="116"/>
        <v>0.88758184440983112</v>
      </c>
      <c r="AS161" s="64">
        <f t="shared" ref="AS161:AS224" si="146">AO161</f>
        <v>0.1017279105224274</v>
      </c>
      <c r="AT161" s="58">
        <f t="shared" ref="AT161:AT224" si="147">BF161</f>
        <v>0.17263062547248312</v>
      </c>
      <c r="AU161" s="89">
        <f>Fishery!Y167</f>
        <v>0.97117196707399889</v>
      </c>
      <c r="AV161" s="80">
        <f t="shared" si="98"/>
        <v>5.8231695413645479E-2</v>
      </c>
      <c r="AW161" s="70">
        <f t="shared" si="99"/>
        <v>1.2455305030689094</v>
      </c>
      <c r="BC161" s="68">
        <f t="shared" si="143"/>
        <v>3.7056843409377711</v>
      </c>
      <c r="BD161" s="57">
        <f t="shared" si="117"/>
        <v>0.41091032593615723</v>
      </c>
      <c r="BE161" s="58">
        <f t="shared" si="118"/>
        <v>1.401985696281326</v>
      </c>
      <c r="BF161" s="58">
        <f t="shared" si="119"/>
        <v>0.17263062547248312</v>
      </c>
      <c r="BG161" s="58">
        <f t="shared" si="120"/>
        <v>0.10985677147737123</v>
      </c>
      <c r="BH161" s="58">
        <f t="shared" si="138"/>
        <v>2.0953834191673377</v>
      </c>
      <c r="BI161" s="70">
        <f t="shared" si="121"/>
        <v>0.47248206404981474</v>
      </c>
      <c r="BJ161" s="72">
        <f t="shared" si="139"/>
        <v>6.4736484552181159E-2</v>
      </c>
      <c r="BK161" s="58">
        <f t="shared" si="106"/>
        <v>0.10985677147737123</v>
      </c>
      <c r="BL161" s="80">
        <f>Fishery!Z167</f>
        <v>0.39714528536228788</v>
      </c>
      <c r="BM161" s="80">
        <f t="shared" si="140"/>
        <v>1.8528421704688856E-2</v>
      </c>
      <c r="BN161" s="70">
        <f t="shared" si="141"/>
        <v>0.57173854139184033</v>
      </c>
    </row>
    <row r="162" spans="1:66" x14ac:dyDescent="0.2">
      <c r="A162" s="4">
        <v>12</v>
      </c>
      <c r="B162">
        <v>1</v>
      </c>
      <c r="C162" s="9">
        <f t="shared" si="122"/>
        <v>4.166666666666667</v>
      </c>
      <c r="D162" s="9">
        <f t="shared" si="104"/>
        <v>8.6</v>
      </c>
      <c r="E162" s="9">
        <f t="shared" si="105"/>
        <v>9.5552064770969736</v>
      </c>
      <c r="F162" s="9">
        <f t="shared" si="123"/>
        <v>4.166666666666667</v>
      </c>
      <c r="I162" s="68">
        <f t="shared" si="144"/>
        <v>448.18601244128098</v>
      </c>
      <c r="J162" s="85">
        <f t="shared" si="124"/>
        <v>275.96552778408113</v>
      </c>
      <c r="K162" s="89">
        <f t="shared" si="125"/>
        <v>359.96906117864984</v>
      </c>
      <c r="L162" s="80">
        <f t="shared" si="126"/>
        <v>7.2788126495008241</v>
      </c>
      <c r="M162" s="86">
        <f t="shared" si="127"/>
        <v>643.21340161223179</v>
      </c>
      <c r="O162" s="68">
        <f t="shared" si="128"/>
        <v>76.967352874560291</v>
      </c>
      <c r="P162" s="76">
        <f t="shared" si="129"/>
        <v>275.96552778408113</v>
      </c>
      <c r="Q162" s="83">
        <f t="shared" si="107"/>
        <v>91.988509261360377</v>
      </c>
      <c r="R162" s="85">
        <f t="shared" si="130"/>
        <v>15.454445802952856</v>
      </c>
      <c r="S162" s="80">
        <f t="shared" si="131"/>
        <v>3.7499894652022965</v>
      </c>
      <c r="T162" s="80">
        <f t="shared" si="132"/>
        <v>0.54617042652943937</v>
      </c>
      <c r="U162" s="89">
        <f t="shared" si="102"/>
        <v>7.6967352874560291</v>
      </c>
      <c r="V162" s="70">
        <f t="shared" si="103"/>
        <v>19.750605694684591</v>
      </c>
      <c r="X162" s="68">
        <f t="shared" si="133"/>
        <v>50.198055492892465</v>
      </c>
      <c r="Y162" s="76">
        <f t="shared" si="108"/>
        <v>359.96906117864984</v>
      </c>
      <c r="Z162" s="77">
        <f t="shared" si="109"/>
        <v>15.454445802952856</v>
      </c>
      <c r="AA162" s="77">
        <f t="shared" si="134"/>
        <v>375.42350698160271</v>
      </c>
      <c r="AB162" s="70">
        <f t="shared" si="135"/>
        <v>24.429872049034721</v>
      </c>
      <c r="AC162" s="72">
        <f t="shared" si="136"/>
        <v>0.81524686438062477</v>
      </c>
      <c r="AD162" s="80">
        <f t="shared" si="137"/>
        <v>1.4248479312616957</v>
      </c>
      <c r="AE162" s="89">
        <f>Fishery!X168</f>
        <v>6.4193318431434898</v>
      </c>
      <c r="AF162" s="89">
        <f t="shared" si="100"/>
        <v>0.50198055492892468</v>
      </c>
      <c r="AG162" s="70">
        <f t="shared" si="101"/>
        <v>8.6594266387858099</v>
      </c>
      <c r="AI162" s="56">
        <f t="shared" si="110"/>
        <v>59.159656530704552</v>
      </c>
      <c r="AK162" s="68">
        <f t="shared" si="142"/>
        <v>5.4135354870871142</v>
      </c>
      <c r="AL162" s="57">
        <f t="shared" si="111"/>
        <v>7.2788126495008241</v>
      </c>
      <c r="AM162" s="58">
        <f t="shared" si="112"/>
        <v>3.7499894652022965</v>
      </c>
      <c r="AN162" s="58">
        <f t="shared" si="113"/>
        <v>0.81524686438062477</v>
      </c>
      <c r="AO162" s="20">
        <f t="shared" si="114"/>
        <v>8.7919099409854554E-2</v>
      </c>
      <c r="AP162" s="20">
        <f t="shared" si="115"/>
        <v>5.7622736308082685E-2</v>
      </c>
      <c r="AQ162" s="58">
        <f t="shared" si="145"/>
        <v>11.989590814801682</v>
      </c>
      <c r="AR162" s="59">
        <f t="shared" si="116"/>
        <v>1.1638716487687291</v>
      </c>
      <c r="AS162" s="64">
        <f t="shared" si="146"/>
        <v>8.7919099409854554E-2</v>
      </c>
      <c r="AT162" s="58">
        <f t="shared" si="147"/>
        <v>0.15366063015488718</v>
      </c>
      <c r="AU162" s="89">
        <f>Fishery!Y168</f>
        <v>0.90285434254886965</v>
      </c>
      <c r="AV162" s="80">
        <f t="shared" si="98"/>
        <v>5.4135354870871143E-2</v>
      </c>
      <c r="AW162" s="70">
        <f t="shared" si="99"/>
        <v>1.1444340721136115</v>
      </c>
      <c r="BC162" s="68">
        <f t="shared" si="143"/>
        <v>3.5480655507249672</v>
      </c>
      <c r="BD162" s="57">
        <f t="shared" si="117"/>
        <v>0.54617042652943937</v>
      </c>
      <c r="BE162" s="58">
        <f t="shared" si="118"/>
        <v>1.4248479312616957</v>
      </c>
      <c r="BF162" s="58">
        <f t="shared" si="119"/>
        <v>0.15366063015488718</v>
      </c>
      <c r="BG162" s="58">
        <f t="shared" si="120"/>
        <v>0.10071015321793013</v>
      </c>
      <c r="BH162" s="58">
        <f t="shared" si="138"/>
        <v>2.2253891411639524</v>
      </c>
      <c r="BI162" s="70">
        <f t="shared" si="121"/>
        <v>0.48807598197480817</v>
      </c>
      <c r="BJ162" s="72">
        <f t="shared" si="139"/>
        <v>5.7622736308082685E-2</v>
      </c>
      <c r="BK162" s="58">
        <f t="shared" si="106"/>
        <v>0.10071015321793013</v>
      </c>
      <c r="BL162" s="80">
        <f>Fishery!Z168</f>
        <v>0.38025297785352646</v>
      </c>
      <c r="BM162" s="80">
        <f t="shared" si="140"/>
        <v>1.7740327753624836E-2</v>
      </c>
      <c r="BN162" s="70">
        <f t="shared" si="141"/>
        <v>0.53858586737953928</v>
      </c>
    </row>
    <row r="163" spans="1:66" x14ac:dyDescent="0.2">
      <c r="A163" s="4">
        <v>12</v>
      </c>
      <c r="B163">
        <v>2</v>
      </c>
      <c r="C163" s="9">
        <f t="shared" si="122"/>
        <v>4.166666666666667</v>
      </c>
      <c r="D163" s="9">
        <f t="shared" si="104"/>
        <v>6.990000000000002</v>
      </c>
      <c r="E163" s="9">
        <f t="shared" si="105"/>
        <v>7.7663829389427752</v>
      </c>
      <c r="F163" s="9">
        <f t="shared" si="123"/>
        <v>4.166666666666667</v>
      </c>
      <c r="I163" s="68">
        <f t="shared" si="144"/>
        <v>487.58222772343453</v>
      </c>
      <c r="J163" s="85">
        <f t="shared" si="124"/>
        <v>554.38155613172466</v>
      </c>
      <c r="K163" s="89">
        <f t="shared" si="125"/>
        <v>482.75108613297971</v>
      </c>
      <c r="L163" s="80">
        <f t="shared" si="126"/>
        <v>7.8549006266555699</v>
      </c>
      <c r="M163" s="86">
        <f t="shared" si="127"/>
        <v>1044.9875428913599</v>
      </c>
      <c r="O163" s="68">
        <f t="shared" si="128"/>
        <v>142.12514438851221</v>
      </c>
      <c r="P163" s="76">
        <f t="shared" si="129"/>
        <v>554.38155613172466</v>
      </c>
      <c r="Q163" s="83">
        <f t="shared" si="107"/>
        <v>184.79385204390823</v>
      </c>
      <c r="R163" s="85">
        <f t="shared" si="130"/>
        <v>35.179229224941253</v>
      </c>
      <c r="S163" s="80">
        <f t="shared" si="131"/>
        <v>6.8688653251369214</v>
      </c>
      <c r="T163" s="80">
        <f t="shared" si="132"/>
        <v>0.97777309136210067</v>
      </c>
      <c r="U163" s="89">
        <f t="shared" si="102"/>
        <v>14.212514438851223</v>
      </c>
      <c r="V163" s="70">
        <f t="shared" si="103"/>
        <v>43.025867641440279</v>
      </c>
      <c r="X163" s="68">
        <f t="shared" si="133"/>
        <v>61.880727327135681</v>
      </c>
      <c r="Y163" s="76">
        <f t="shared" si="108"/>
        <v>482.75108613297971</v>
      </c>
      <c r="Z163" s="77">
        <f t="shared" si="109"/>
        <v>35.179229224941253</v>
      </c>
      <c r="AA163" s="77">
        <f t="shared" si="134"/>
        <v>517.93031535792102</v>
      </c>
      <c r="AB163" s="70">
        <f t="shared" si="135"/>
        <v>34.569346536428888</v>
      </c>
      <c r="AC163" s="72">
        <f t="shared" si="136"/>
        <v>0.99689229061795592</v>
      </c>
      <c r="AD163" s="80">
        <f t="shared" si="137"/>
        <v>1.7028741906215221</v>
      </c>
      <c r="AE163" s="89">
        <f>Fishery!X169</f>
        <v>7.913312966160726</v>
      </c>
      <c r="AF163" s="89">
        <f t="shared" si="100"/>
        <v>0.61880727327135687</v>
      </c>
      <c r="AG163" s="70">
        <f t="shared" si="101"/>
        <v>10.613079447400203</v>
      </c>
      <c r="AI163" s="56">
        <f t="shared" si="110"/>
        <v>70.690525265541879</v>
      </c>
      <c r="AK163" s="68">
        <f t="shared" si="142"/>
        <v>5.3699664590119909</v>
      </c>
      <c r="AL163" s="57">
        <f t="shared" si="111"/>
        <v>7.8549006266555699</v>
      </c>
      <c r="AM163" s="58">
        <f t="shared" si="112"/>
        <v>6.8688653251369214</v>
      </c>
      <c r="AN163" s="58">
        <f t="shared" si="113"/>
        <v>0.99689229061795592</v>
      </c>
      <c r="AO163" s="20">
        <f t="shared" si="114"/>
        <v>8.6509619312741343E-2</v>
      </c>
      <c r="AP163" s="20">
        <f t="shared" si="115"/>
        <v>5.5415339007001352E-2</v>
      </c>
      <c r="AQ163" s="58">
        <f t="shared" si="145"/>
        <v>15.862583200730189</v>
      </c>
      <c r="AR163" s="59">
        <f t="shared" si="116"/>
        <v>1.634243767042513</v>
      </c>
      <c r="AS163" s="64">
        <f t="shared" si="146"/>
        <v>8.6509619312741343E-2</v>
      </c>
      <c r="AT163" s="58">
        <f t="shared" si="147"/>
        <v>0.14777423735200362</v>
      </c>
      <c r="AU163" s="89">
        <f>Fishery!Y169</f>
        <v>0.89558802162198414</v>
      </c>
      <c r="AV163" s="80">
        <f t="shared" ref="AV163:AV226" si="148">$AL$14*AK163</f>
        <v>5.3699664590119912E-2</v>
      </c>
      <c r="AW163" s="70">
        <f t="shared" ref="AW163:AW226" si="149">MAX(AV163,SUM(AS163:AU163))</f>
        <v>1.1298718782867292</v>
      </c>
      <c r="BC163" s="68">
        <f t="shared" si="143"/>
        <v>3.4398314793942002</v>
      </c>
      <c r="BD163" s="57">
        <f t="shared" si="117"/>
        <v>0.97777309136210067</v>
      </c>
      <c r="BE163" s="58">
        <f t="shared" si="118"/>
        <v>1.7028741906215221</v>
      </c>
      <c r="BF163" s="58">
        <f t="shared" si="119"/>
        <v>0.14777423735200362</v>
      </c>
      <c r="BG163" s="58">
        <f t="shared" si="120"/>
        <v>9.4659524853050347E-2</v>
      </c>
      <c r="BH163" s="58">
        <f t="shared" si="138"/>
        <v>2.9230810441886765</v>
      </c>
      <c r="BI163" s="70">
        <f t="shared" si="121"/>
        <v>0.60854862462690662</v>
      </c>
      <c r="BJ163" s="72">
        <f t="shared" si="139"/>
        <v>5.5415339007001352E-2</v>
      </c>
      <c r="BK163" s="58">
        <f t="shared" si="106"/>
        <v>9.4659524853050347E-2</v>
      </c>
      <c r="BL163" s="80">
        <f>Fishery!Z169</f>
        <v>0.36865332521454808</v>
      </c>
      <c r="BM163" s="80">
        <f t="shared" si="140"/>
        <v>1.7199157396971001E-2</v>
      </c>
      <c r="BN163" s="70">
        <f t="shared" si="141"/>
        <v>0.51872818907459983</v>
      </c>
    </row>
    <row r="164" spans="1:66" x14ac:dyDescent="0.2">
      <c r="A164" s="4">
        <v>12</v>
      </c>
      <c r="B164">
        <v>3</v>
      </c>
      <c r="C164" s="9">
        <f t="shared" si="122"/>
        <v>4.166666666666667</v>
      </c>
      <c r="D164" s="9">
        <f t="shared" si="104"/>
        <v>4.875</v>
      </c>
      <c r="E164" s="9">
        <f t="shared" si="105"/>
        <v>5.416468787889273</v>
      </c>
      <c r="F164" s="9">
        <f t="shared" si="123"/>
        <v>4.166666666666667</v>
      </c>
      <c r="I164" s="68">
        <f t="shared" si="144"/>
        <v>171.70793645042903</v>
      </c>
      <c r="J164" s="85">
        <f t="shared" si="124"/>
        <v>353.89593065437941</v>
      </c>
      <c r="K164" s="89">
        <f t="shared" si="125"/>
        <v>216.23223495097955</v>
      </c>
      <c r="L164" s="80">
        <f t="shared" si="126"/>
        <v>2.9808051356105016</v>
      </c>
      <c r="M164" s="86">
        <f t="shared" si="127"/>
        <v>573.10897074096943</v>
      </c>
      <c r="O164" s="68">
        <f t="shared" si="128"/>
        <v>257.62927588713035</v>
      </c>
      <c r="P164" s="76">
        <f t="shared" si="129"/>
        <v>353.89593065437941</v>
      </c>
      <c r="Q164" s="83">
        <f t="shared" si="107"/>
        <v>117.96531021812648</v>
      </c>
      <c r="R164" s="85">
        <f t="shared" si="130"/>
        <v>81.108298290509083</v>
      </c>
      <c r="S164" s="80">
        <f t="shared" si="131"/>
        <v>13.417131750395352</v>
      </c>
      <c r="T164" s="80">
        <f t="shared" si="132"/>
        <v>1.7827302287542108</v>
      </c>
      <c r="U164" s="89">
        <f t="shared" si="102"/>
        <v>25.762927588713037</v>
      </c>
      <c r="V164" s="70">
        <f t="shared" si="103"/>
        <v>96.308160269658643</v>
      </c>
      <c r="X164" s="68">
        <f t="shared" si="133"/>
        <v>78.706406726504298</v>
      </c>
      <c r="Y164" s="76">
        <f t="shared" si="108"/>
        <v>216.23223495097955</v>
      </c>
      <c r="Z164" s="77">
        <f t="shared" si="109"/>
        <v>81.108298290509083</v>
      </c>
      <c r="AA164" s="77">
        <f t="shared" si="134"/>
        <v>297.34053324148863</v>
      </c>
      <c r="AB164" s="70">
        <f t="shared" si="135"/>
        <v>23.653051970749857</v>
      </c>
      <c r="AC164" s="72">
        <f t="shared" si="136"/>
        <v>1.3663227584331425</v>
      </c>
      <c r="AD164" s="80">
        <f t="shared" si="137"/>
        <v>2.1785146891370375</v>
      </c>
      <c r="AE164" s="89">
        <f>Fishery!X170</f>
        <v>10.064982358338346</v>
      </c>
      <c r="AF164" s="89">
        <f t="shared" si="100"/>
        <v>0.78706406726504297</v>
      </c>
      <c r="AG164" s="70">
        <f t="shared" si="101"/>
        <v>13.609819805908526</v>
      </c>
      <c r="AI164" s="56">
        <f t="shared" si="110"/>
        <v>87.952861823212118</v>
      </c>
      <c r="AK164" s="68">
        <f t="shared" si="142"/>
        <v>5.7865800056190979</v>
      </c>
      <c r="AL164" s="57">
        <f t="shared" si="111"/>
        <v>2.9808051356105016</v>
      </c>
      <c r="AM164" s="58">
        <f t="shared" si="112"/>
        <v>13.417131750395352</v>
      </c>
      <c r="AN164" s="58">
        <f t="shared" si="113"/>
        <v>1.3663227584331425</v>
      </c>
      <c r="AO164" s="20">
        <f t="shared" si="114"/>
        <v>0.10045352448429215</v>
      </c>
      <c r="AP164" s="20">
        <f t="shared" si="115"/>
        <v>6.0062532072100577E-2</v>
      </c>
      <c r="AQ164" s="58">
        <f t="shared" si="145"/>
        <v>17.92477570099539</v>
      </c>
      <c r="AR164" s="59">
        <f t="shared" si="116"/>
        <v>2.2451514935224592</v>
      </c>
      <c r="AS164" s="64">
        <f t="shared" si="146"/>
        <v>0.10045352448429215</v>
      </c>
      <c r="AT164" s="58">
        <f t="shared" si="147"/>
        <v>0.16016675219226822</v>
      </c>
      <c r="AU164" s="89">
        <f>Fishery!Y170</f>
        <v>0.96506966640220593</v>
      </c>
      <c r="AV164" s="80">
        <f t="shared" si="148"/>
        <v>5.7865800056190977E-2</v>
      </c>
      <c r="AW164" s="70">
        <f t="shared" si="149"/>
        <v>1.2256899430787662</v>
      </c>
      <c r="BC164" s="68">
        <f t="shared" si="143"/>
        <v>3.4598750910887177</v>
      </c>
      <c r="BD164" s="57">
        <f t="shared" si="117"/>
        <v>1.7827302287542108</v>
      </c>
      <c r="BE164" s="58">
        <f t="shared" si="118"/>
        <v>2.1785146891370375</v>
      </c>
      <c r="BF164" s="58">
        <f t="shared" si="119"/>
        <v>0.16016675219226822</v>
      </c>
      <c r="BG164" s="58">
        <f t="shared" si="120"/>
        <v>9.5765885167489295E-2</v>
      </c>
      <c r="BH164" s="58">
        <f t="shared" si="138"/>
        <v>4.2171775552510056</v>
      </c>
      <c r="BI164" s="70">
        <f t="shared" si="121"/>
        <v>0.83145311021847512</v>
      </c>
      <c r="BJ164" s="72">
        <f t="shared" si="139"/>
        <v>6.0062532072100577E-2</v>
      </c>
      <c r="BK164" s="58">
        <f t="shared" si="106"/>
        <v>9.5765885167489295E-2</v>
      </c>
      <c r="BL164" s="80">
        <f>Fishery!Z170</f>
        <v>0.37080143745340532</v>
      </c>
      <c r="BM164" s="80">
        <f t="shared" si="140"/>
        <v>1.7299375455443588E-2</v>
      </c>
      <c r="BN164" s="70">
        <f t="shared" si="141"/>
        <v>0.52662985469299517</v>
      </c>
    </row>
    <row r="165" spans="1:66" x14ac:dyDescent="0.2">
      <c r="A165" s="4">
        <v>12</v>
      </c>
      <c r="B165">
        <v>4</v>
      </c>
      <c r="C165" s="9">
        <f t="shared" si="122"/>
        <v>4.166666666666667</v>
      </c>
      <c r="D165" s="9">
        <f t="shared" si="104"/>
        <v>3.25</v>
      </c>
      <c r="E165" s="9">
        <f t="shared" si="105"/>
        <v>3.610979191926182</v>
      </c>
      <c r="F165" s="9">
        <f t="shared" si="123"/>
        <v>4.166666666666667</v>
      </c>
      <c r="I165" s="68">
        <f t="shared" si="144"/>
        <v>57.31189707409694</v>
      </c>
      <c r="J165" s="85">
        <f t="shared" si="124"/>
        <v>114.11720667173836</v>
      </c>
      <c r="K165" s="89">
        <f t="shared" si="125"/>
        <v>75.692189074439852</v>
      </c>
      <c r="L165" s="80">
        <f t="shared" si="126"/>
        <v>1.1478640064278658</v>
      </c>
      <c r="M165" s="86">
        <f t="shared" si="127"/>
        <v>190.95725975260606</v>
      </c>
      <c r="O165" s="68">
        <f t="shared" si="128"/>
        <v>248.89510838430158</v>
      </c>
      <c r="P165" s="76">
        <f t="shared" si="129"/>
        <v>114.11720667173836</v>
      </c>
      <c r="Q165" s="83">
        <f t="shared" si="107"/>
        <v>38.039068890579451</v>
      </c>
      <c r="R165" s="85">
        <f t="shared" si="130"/>
        <v>82.179340439432693</v>
      </c>
      <c r="S165" s="80">
        <f t="shared" si="131"/>
        <v>14.954891612866961</v>
      </c>
      <c r="T165" s="80">
        <f t="shared" si="132"/>
        <v>1.8262965054801854</v>
      </c>
      <c r="U165" s="89">
        <f t="shared" si="102"/>
        <v>24.889510838430159</v>
      </c>
      <c r="V165" s="70">
        <f t="shared" si="103"/>
        <v>98.960528557779838</v>
      </c>
      <c r="X165" s="68">
        <f t="shared" si="133"/>
        <v>82.544149795569012</v>
      </c>
      <c r="Y165" s="76">
        <f t="shared" si="108"/>
        <v>75.692189074439852</v>
      </c>
      <c r="Z165" s="77">
        <f t="shared" si="109"/>
        <v>82.179340439432693</v>
      </c>
      <c r="AA165" s="77">
        <f t="shared" si="134"/>
        <v>157.87152951387253</v>
      </c>
      <c r="AB165" s="70">
        <f t="shared" si="135"/>
        <v>15.003179372081577</v>
      </c>
      <c r="AC165" s="72">
        <f t="shared" si="136"/>
        <v>1.6532249555275556</v>
      </c>
      <c r="AD165" s="80">
        <f t="shared" si="137"/>
        <v>2.4227087996718351</v>
      </c>
      <c r="AE165" s="89">
        <f>Fishery!X171</f>
        <v>10.555753286557637</v>
      </c>
      <c r="AF165" s="89">
        <f t="shared" ref="AF165:AF228" si="150">$Y$14*X165</f>
        <v>0.82544149795569011</v>
      </c>
      <c r="AG165" s="70">
        <f t="shared" ref="AG165:AG228" si="151">MAX(AF165,SUM(AC165:AE165))</f>
        <v>14.631687041757028</v>
      </c>
      <c r="AI165" s="56">
        <f t="shared" si="110"/>
        <v>92.889081413977536</v>
      </c>
      <c r="AK165" s="68">
        <f t="shared" si="142"/>
        <v>6.6761240686427623</v>
      </c>
      <c r="AL165" s="57">
        <f t="shared" si="111"/>
        <v>1.1478640064278658</v>
      </c>
      <c r="AM165" s="58">
        <f t="shared" si="112"/>
        <v>14.954891612866961</v>
      </c>
      <c r="AN165" s="58">
        <f t="shared" si="113"/>
        <v>1.6532249555275556</v>
      </c>
      <c r="AO165" s="20">
        <f t="shared" si="114"/>
        <v>0.13371189773973358</v>
      </c>
      <c r="AP165" s="20">
        <f t="shared" si="115"/>
        <v>7.3480243158628389E-2</v>
      </c>
      <c r="AQ165" s="58">
        <f t="shared" si="145"/>
        <v>17.963172715720741</v>
      </c>
      <c r="AR165" s="59">
        <f t="shared" si="116"/>
        <v>2.406207226116591</v>
      </c>
      <c r="AS165" s="64">
        <f t="shared" si="146"/>
        <v>0.13371189773973358</v>
      </c>
      <c r="AT165" s="58">
        <f t="shared" si="147"/>
        <v>0.19594731508967575</v>
      </c>
      <c r="AU165" s="89">
        <f>Fishery!Y171</f>
        <v>1.1134253430399932</v>
      </c>
      <c r="AV165" s="80">
        <f t="shared" si="148"/>
        <v>6.6761240686427623E-2</v>
      </c>
      <c r="AW165" s="70">
        <f t="shared" si="149"/>
        <v>1.4430845558694025</v>
      </c>
      <c r="BC165" s="68">
        <f t="shared" si="143"/>
        <v>3.6688075497657593</v>
      </c>
      <c r="BD165" s="57">
        <f t="shared" si="117"/>
        <v>1.8262965054801854</v>
      </c>
      <c r="BE165" s="58">
        <f t="shared" si="118"/>
        <v>2.4227087996718351</v>
      </c>
      <c r="BF165" s="58">
        <f t="shared" si="119"/>
        <v>0.19594731508967575</v>
      </c>
      <c r="BG165" s="58">
        <f t="shared" si="120"/>
        <v>0.1076811906977459</v>
      </c>
      <c r="BH165" s="58">
        <f t="shared" si="138"/>
        <v>4.552633810939442</v>
      </c>
      <c r="BI165" s="70">
        <f t="shared" si="121"/>
        <v>0.90987138954983737</v>
      </c>
      <c r="BJ165" s="72">
        <f t="shared" si="139"/>
        <v>7.3480243158628389E-2</v>
      </c>
      <c r="BK165" s="58">
        <f t="shared" si="106"/>
        <v>0.1076811906977459</v>
      </c>
      <c r="BL165" s="80">
        <f>Fishery!Z171</f>
        <v>0.3931931290516541</v>
      </c>
      <c r="BM165" s="80">
        <f t="shared" si="140"/>
        <v>1.8344037748828798E-2</v>
      </c>
      <c r="BN165" s="70">
        <f t="shared" si="141"/>
        <v>0.57435456290802844</v>
      </c>
    </row>
    <row r="166" spans="1:66" x14ac:dyDescent="0.2">
      <c r="A166" s="4">
        <v>12</v>
      </c>
      <c r="B166">
        <v>5</v>
      </c>
      <c r="C166" s="9">
        <f t="shared" si="122"/>
        <v>4.166666666666667</v>
      </c>
      <c r="D166" s="9">
        <f t="shared" si="104"/>
        <v>2.1150000000000029</v>
      </c>
      <c r="E166" s="9">
        <f t="shared" si="105"/>
        <v>2.3499141510535031</v>
      </c>
      <c r="F166" s="9">
        <f t="shared" si="123"/>
        <v>4.166666666666667</v>
      </c>
      <c r="I166" s="68">
        <f t="shared" si="144"/>
        <v>20.518472116414145</v>
      </c>
      <c r="J166" s="85">
        <f t="shared" si="124"/>
        <v>29.301348384691039</v>
      </c>
      <c r="K166" s="89">
        <f t="shared" si="125"/>
        <v>25.86560559545218</v>
      </c>
      <c r="L166" s="80">
        <f t="shared" si="126"/>
        <v>0.46034866659266194</v>
      </c>
      <c r="M166" s="86">
        <f t="shared" si="127"/>
        <v>55.627302646735885</v>
      </c>
      <c r="O166" s="68">
        <f t="shared" si="128"/>
        <v>178.5059105427425</v>
      </c>
      <c r="P166" s="76">
        <f t="shared" si="129"/>
        <v>29.301348384691039</v>
      </c>
      <c r="Q166" s="83">
        <f t="shared" si="107"/>
        <v>9.7671161282303469</v>
      </c>
      <c r="R166" s="85">
        <f t="shared" si="130"/>
        <v>56.256180435360704</v>
      </c>
      <c r="S166" s="80">
        <f t="shared" si="131"/>
        <v>12.014777332985197</v>
      </c>
      <c r="T166" s="80">
        <f t="shared" si="132"/>
        <v>1.3898659205119046</v>
      </c>
      <c r="U166" s="89">
        <f t="shared" si="102"/>
        <v>17.850591054274251</v>
      </c>
      <c r="V166" s="70">
        <f t="shared" si="103"/>
        <v>69.660823688857818</v>
      </c>
      <c r="X166" s="68">
        <f t="shared" si="133"/>
        <v>78.787559840897245</v>
      </c>
      <c r="Y166" s="76">
        <f t="shared" si="108"/>
        <v>25.86560559545218</v>
      </c>
      <c r="Z166" s="77">
        <f t="shared" si="109"/>
        <v>56.256180435360704</v>
      </c>
      <c r="AA166" s="77">
        <f t="shared" si="134"/>
        <v>82.121786030812885</v>
      </c>
      <c r="AB166" s="70">
        <f t="shared" si="135"/>
        <v>8.6486229041358484</v>
      </c>
      <c r="AC166" s="72">
        <f t="shared" si="136"/>
        <v>1.7676632017757272</v>
      </c>
      <c r="AD166" s="80">
        <f t="shared" si="137"/>
        <v>2.4537931332404841</v>
      </c>
      <c r="AE166" s="89">
        <f>Fishery!X172</f>
        <v>10.075360225892732</v>
      </c>
      <c r="AF166" s="89">
        <f t="shared" si="150"/>
        <v>0.78787559840897248</v>
      </c>
      <c r="AG166" s="70">
        <f t="shared" si="151"/>
        <v>14.296816560908944</v>
      </c>
      <c r="AI166" s="56">
        <f t="shared" si="110"/>
        <v>90.159218142320697</v>
      </c>
      <c r="AK166" s="68">
        <f t="shared" si="142"/>
        <v>7.4786053591257602</v>
      </c>
      <c r="AL166" s="57">
        <f t="shared" si="111"/>
        <v>0.46034866659266194</v>
      </c>
      <c r="AM166" s="58">
        <f t="shared" si="112"/>
        <v>12.014777332985197</v>
      </c>
      <c r="AN166" s="58">
        <f t="shared" si="113"/>
        <v>1.7676632017757272</v>
      </c>
      <c r="AO166" s="20">
        <f t="shared" si="114"/>
        <v>0.16778861435263365</v>
      </c>
      <c r="AP166" s="20">
        <f t="shared" si="115"/>
        <v>8.7343819792883484E-2</v>
      </c>
      <c r="AQ166" s="58">
        <f t="shared" si="145"/>
        <v>14.497921635499104</v>
      </c>
      <c r="AR166" s="59">
        <f t="shared" si="116"/>
        <v>2.036317867265502</v>
      </c>
      <c r="AS166" s="64">
        <f t="shared" si="146"/>
        <v>0.16778861435263365</v>
      </c>
      <c r="AT166" s="58">
        <f t="shared" si="147"/>
        <v>0.23291685278102262</v>
      </c>
      <c r="AU166" s="89">
        <f>Fishery!Y172</f>
        <v>1.2472609334143425</v>
      </c>
      <c r="AV166" s="80">
        <f t="shared" si="148"/>
        <v>7.4786053591257604E-2</v>
      </c>
      <c r="AW166" s="70">
        <f t="shared" si="149"/>
        <v>1.6479664005479988</v>
      </c>
      <c r="BC166" s="68">
        <f t="shared" si="143"/>
        <v>3.8930529422976914</v>
      </c>
      <c r="BD166" s="57">
        <f t="shared" si="117"/>
        <v>1.3898659205119046</v>
      </c>
      <c r="BE166" s="58">
        <f t="shared" si="118"/>
        <v>2.4537931332404841</v>
      </c>
      <c r="BF166" s="58">
        <f t="shared" si="119"/>
        <v>0.23291685278102262</v>
      </c>
      <c r="BG166" s="58">
        <f t="shared" si="120"/>
        <v>0.12124688969226172</v>
      </c>
      <c r="BH166" s="58">
        <f t="shared" si="138"/>
        <v>4.1978227962256733</v>
      </c>
      <c r="BI166" s="70">
        <f t="shared" si="121"/>
        <v>0.87572245899243017</v>
      </c>
      <c r="BJ166" s="72">
        <f t="shared" si="139"/>
        <v>8.7343819792883484E-2</v>
      </c>
      <c r="BK166" s="58">
        <f t="shared" si="106"/>
        <v>0.12124688969226172</v>
      </c>
      <c r="BL166" s="80">
        <f>Fishery!Z172</f>
        <v>0.41722593708778999</v>
      </c>
      <c r="BM166" s="80">
        <f t="shared" si="140"/>
        <v>1.9465264711488458E-2</v>
      </c>
      <c r="BN166" s="70">
        <f t="shared" si="141"/>
        <v>0.62581664657293512</v>
      </c>
    </row>
    <row r="167" spans="1:66" x14ac:dyDescent="0.2">
      <c r="A167" s="4">
        <v>12</v>
      </c>
      <c r="B167">
        <v>6</v>
      </c>
      <c r="C167" s="9">
        <f t="shared" si="122"/>
        <v>4.166666666666667</v>
      </c>
      <c r="D167" s="9">
        <f t="shared" si="104"/>
        <v>1.470000000000002</v>
      </c>
      <c r="E167" s="9">
        <f t="shared" si="105"/>
        <v>1.6332736652712292</v>
      </c>
      <c r="F167" s="9">
        <f t="shared" si="123"/>
        <v>4.166666666666667</v>
      </c>
      <c r="I167" s="68">
        <f t="shared" si="144"/>
        <v>20.697560780407059</v>
      </c>
      <c r="J167" s="85">
        <f t="shared" si="124"/>
        <v>19.35117866034296</v>
      </c>
      <c r="K167" s="89">
        <f t="shared" si="125"/>
        <v>23.468722377941234</v>
      </c>
      <c r="L167" s="80">
        <f t="shared" si="126"/>
        <v>0.47902446977107943</v>
      </c>
      <c r="M167" s="86">
        <f t="shared" si="127"/>
        <v>43.29892550805527</v>
      </c>
      <c r="O167" s="68">
        <f t="shared" si="128"/>
        <v>116.86871502426857</v>
      </c>
      <c r="P167" s="76">
        <f t="shared" si="129"/>
        <v>19.35117866034296</v>
      </c>
      <c r="Q167" s="83">
        <f t="shared" si="107"/>
        <v>6.4503928867809863</v>
      </c>
      <c r="R167" s="85">
        <f t="shared" si="130"/>
        <v>33.129017673518177</v>
      </c>
      <c r="S167" s="80">
        <f t="shared" si="131"/>
        <v>8.1144307062969681</v>
      </c>
      <c r="T167" s="80">
        <f t="shared" si="132"/>
        <v>0.94180234648482297</v>
      </c>
      <c r="U167" s="89">
        <f t="shared" ref="U167:U230" si="152">$B$18*O167</f>
        <v>11.686871502426857</v>
      </c>
      <c r="V167" s="70">
        <f t="shared" ref="V167:V230" si="153">MAX(U167,SUM(R167:T167))</f>
        <v>42.185250726299969</v>
      </c>
      <c r="X167" s="68">
        <f t="shared" si="133"/>
        <v>70.868019868787627</v>
      </c>
      <c r="Y167" s="76">
        <f t="shared" si="108"/>
        <v>23.468722377941234</v>
      </c>
      <c r="Z167" s="77">
        <f t="shared" si="109"/>
        <v>33.129017673518177</v>
      </c>
      <c r="AA167" s="77">
        <f t="shared" si="134"/>
        <v>56.597740051459411</v>
      </c>
      <c r="AB167" s="70">
        <f t="shared" si="135"/>
        <v>5.6079223578110993</v>
      </c>
      <c r="AC167" s="72">
        <f t="shared" si="136"/>
        <v>1.6401698732300893</v>
      </c>
      <c r="AD167" s="80">
        <f t="shared" si="137"/>
        <v>2.284398091971747</v>
      </c>
      <c r="AE167" s="89">
        <f>Fishery!X173</f>
        <v>9.0626087432539446</v>
      </c>
      <c r="AF167" s="89">
        <f t="shared" si="150"/>
        <v>0.70868019868787624</v>
      </c>
      <c r="AG167" s="70">
        <f t="shared" si="151"/>
        <v>12.987176708455781</v>
      </c>
      <c r="AI167" s="56">
        <f t="shared" si="110"/>
        <v>82.612006142344029</v>
      </c>
      <c r="AK167" s="68">
        <f t="shared" si="142"/>
        <v>7.7146686486931113</v>
      </c>
      <c r="AL167" s="57">
        <f t="shared" si="111"/>
        <v>0.47902446977107943</v>
      </c>
      <c r="AM167" s="58">
        <f t="shared" si="112"/>
        <v>8.1144307062969681</v>
      </c>
      <c r="AN167" s="58">
        <f t="shared" si="113"/>
        <v>1.6401698732300893</v>
      </c>
      <c r="AO167" s="20">
        <f t="shared" si="114"/>
        <v>0.17854833707738521</v>
      </c>
      <c r="AP167" s="20">
        <f t="shared" si="115"/>
        <v>9.3254551068478422E-2</v>
      </c>
      <c r="AQ167" s="58">
        <f t="shared" si="145"/>
        <v>10.505427937444001</v>
      </c>
      <c r="AR167" s="59">
        <f t="shared" si="116"/>
        <v>1.5222360579918017</v>
      </c>
      <c r="AS167" s="64">
        <f t="shared" si="146"/>
        <v>0.17854833707738521</v>
      </c>
      <c r="AT167" s="58">
        <f t="shared" si="147"/>
        <v>0.24867880284927582</v>
      </c>
      <c r="AU167" s="89">
        <f>Fishery!Y173</f>
        <v>1.2866309101348488</v>
      </c>
      <c r="AV167" s="80">
        <f t="shared" si="148"/>
        <v>7.7146686486931113E-2</v>
      </c>
      <c r="AW167" s="70">
        <f t="shared" si="149"/>
        <v>1.7138580500615097</v>
      </c>
      <c r="BC167" s="68">
        <f t="shared" si="143"/>
        <v>4.0293176248632978</v>
      </c>
      <c r="BD167" s="57">
        <f t="shared" si="117"/>
        <v>0.94180234648482297</v>
      </c>
      <c r="BE167" s="58">
        <f t="shared" si="118"/>
        <v>2.284398091971747</v>
      </c>
      <c r="BF167" s="58">
        <f t="shared" si="119"/>
        <v>0.24867880284927582</v>
      </c>
      <c r="BG167" s="58">
        <f t="shared" si="120"/>
        <v>0.12988320417627208</v>
      </c>
      <c r="BH167" s="58">
        <f t="shared" si="138"/>
        <v>3.6047624454821179</v>
      </c>
      <c r="BI167" s="70">
        <f t="shared" si="121"/>
        <v>0.78346531805992659</v>
      </c>
      <c r="BJ167" s="72">
        <f t="shared" si="139"/>
        <v>9.3254551068478422E-2</v>
      </c>
      <c r="BK167" s="58">
        <f t="shared" si="106"/>
        <v>0.12988320417627208</v>
      </c>
      <c r="BL167" s="80">
        <f>Fishery!Z173</f>
        <v>0.43182968399749694</v>
      </c>
      <c r="BM167" s="80">
        <f t="shared" si="140"/>
        <v>2.0146588124316491E-2</v>
      </c>
      <c r="BN167" s="70">
        <f t="shared" si="141"/>
        <v>0.65496743924224743</v>
      </c>
    </row>
    <row r="168" spans="1:66" x14ac:dyDescent="0.2">
      <c r="A168" s="4">
        <v>12</v>
      </c>
      <c r="B168">
        <v>7</v>
      </c>
      <c r="C168" s="9">
        <f t="shared" si="122"/>
        <v>4.166666666666667</v>
      </c>
      <c r="D168" s="9">
        <f t="shared" si="104"/>
        <v>1.3149999999999995</v>
      </c>
      <c r="E168" s="9">
        <f t="shared" si="105"/>
        <v>1.4610577345793623</v>
      </c>
      <c r="F168" s="9">
        <f t="shared" si="123"/>
        <v>4.166666666666667</v>
      </c>
      <c r="I168" s="68">
        <f t="shared" si="144"/>
        <v>32.401457218528343</v>
      </c>
      <c r="J168" s="85">
        <f t="shared" si="124"/>
        <v>20.835435138185204</v>
      </c>
      <c r="K168" s="89">
        <f t="shared" si="125"/>
        <v>32.227279603579085</v>
      </c>
      <c r="L168" s="80">
        <f t="shared" si="126"/>
        <v>0.7198577823229988</v>
      </c>
      <c r="M168" s="86">
        <f t="shared" si="127"/>
        <v>53.782572524087286</v>
      </c>
      <c r="O168" s="68">
        <f t="shared" si="128"/>
        <v>80.380008056669809</v>
      </c>
      <c r="P168" s="76">
        <f t="shared" si="129"/>
        <v>20.835435138185204</v>
      </c>
      <c r="Q168" s="83">
        <f t="shared" si="107"/>
        <v>6.945145046061735</v>
      </c>
      <c r="R168" s="85">
        <f t="shared" si="130"/>
        <v>19.986979109530104</v>
      </c>
      <c r="S168" s="80">
        <f t="shared" si="131"/>
        <v>5.3573677831092779</v>
      </c>
      <c r="T168" s="80">
        <f t="shared" si="132"/>
        <v>0.65149408268609377</v>
      </c>
      <c r="U168" s="89">
        <f t="shared" si="152"/>
        <v>8.0380008056669805</v>
      </c>
      <c r="V168" s="70">
        <f t="shared" si="153"/>
        <v>25.995840975325475</v>
      </c>
      <c r="X168" s="68">
        <f t="shared" si="133"/>
        <v>62.164024341223026</v>
      </c>
      <c r="Y168" s="76">
        <f t="shared" si="108"/>
        <v>32.227279603579085</v>
      </c>
      <c r="Z168" s="77">
        <f t="shared" si="109"/>
        <v>19.986979109530104</v>
      </c>
      <c r="AA168" s="77">
        <f t="shared" si="134"/>
        <v>52.214258713109189</v>
      </c>
      <c r="AB168" s="70">
        <f t="shared" si="135"/>
        <v>4.5125773639149553</v>
      </c>
      <c r="AC168" s="72">
        <f t="shared" si="136"/>
        <v>1.3810877825876442</v>
      </c>
      <c r="AD168" s="80">
        <f t="shared" si="137"/>
        <v>2.0154013413737406</v>
      </c>
      <c r="AE168" s="89">
        <f>Fishery!X174</f>
        <v>7.9495410137562326</v>
      </c>
      <c r="AF168" s="89">
        <f t="shared" si="150"/>
        <v>0.62164024341223023</v>
      </c>
      <c r="AG168" s="70">
        <f t="shared" si="151"/>
        <v>11.346030137717618</v>
      </c>
      <c r="AI168" s="56">
        <f t="shared" si="110"/>
        <v>73.622223346451477</v>
      </c>
      <c r="AK168" s="68">
        <f t="shared" si="142"/>
        <v>7.4056111886984075</v>
      </c>
      <c r="AL168" s="57">
        <f t="shared" si="111"/>
        <v>0.7198577823229988</v>
      </c>
      <c r="AM168" s="58">
        <f t="shared" si="112"/>
        <v>5.3573677831092779</v>
      </c>
      <c r="AN168" s="58">
        <f t="shared" si="113"/>
        <v>1.3810877825876442</v>
      </c>
      <c r="AO168" s="20">
        <f t="shared" si="114"/>
        <v>0.16452923123452512</v>
      </c>
      <c r="AP168" s="20">
        <f t="shared" si="115"/>
        <v>9.0035669031833229E-2</v>
      </c>
      <c r="AQ168" s="58">
        <f t="shared" si="145"/>
        <v>7.7128782482862785</v>
      </c>
      <c r="AR168" s="59">
        <f t="shared" si="116"/>
        <v>1.1235752549973477</v>
      </c>
      <c r="AS168" s="64">
        <f t="shared" si="146"/>
        <v>0.16452923123452512</v>
      </c>
      <c r="AT168" s="58">
        <f t="shared" si="147"/>
        <v>0.24009511741822198</v>
      </c>
      <c r="AU168" s="89">
        <f>Fishery!Y174</f>
        <v>1.2350871693541852</v>
      </c>
      <c r="AV168" s="80">
        <f t="shared" si="148"/>
        <v>7.4056111886984077E-2</v>
      </c>
      <c r="AW168" s="70">
        <f t="shared" si="149"/>
        <v>1.6397115180069322</v>
      </c>
      <c r="BC168" s="68">
        <f t="shared" si="143"/>
        <v>4.0525878165300444</v>
      </c>
      <c r="BD168" s="57">
        <f t="shared" si="117"/>
        <v>0.65149408268609377</v>
      </c>
      <c r="BE168" s="58">
        <f t="shared" si="118"/>
        <v>2.0154013413737406</v>
      </c>
      <c r="BF168" s="58">
        <f t="shared" si="119"/>
        <v>0.24009511741822198</v>
      </c>
      <c r="BG168" s="58">
        <f t="shared" si="120"/>
        <v>0.13138774408550202</v>
      </c>
      <c r="BH168" s="58">
        <f t="shared" si="138"/>
        <v>3.0383782855635584</v>
      </c>
      <c r="BI168" s="70">
        <f t="shared" si="121"/>
        <v>0.67815781105512785</v>
      </c>
      <c r="BJ168" s="72">
        <f t="shared" si="139"/>
        <v>9.0035669031833229E-2</v>
      </c>
      <c r="BK168" s="58">
        <f t="shared" si="106"/>
        <v>0.13138774408550202</v>
      </c>
      <c r="BL168" s="80">
        <f>Fishery!Z174</f>
        <v>0.4343235949892752</v>
      </c>
      <c r="BM168" s="80">
        <f t="shared" si="140"/>
        <v>2.0262939082650224E-2</v>
      </c>
      <c r="BN168" s="70">
        <f t="shared" si="141"/>
        <v>0.65574700810661046</v>
      </c>
    </row>
    <row r="169" spans="1:66" x14ac:dyDescent="0.2">
      <c r="A169" s="4">
        <v>12</v>
      </c>
      <c r="B169">
        <v>8</v>
      </c>
      <c r="C169" s="9">
        <f t="shared" si="122"/>
        <v>4.166666666666667</v>
      </c>
      <c r="D169" s="9">
        <f t="shared" si="104"/>
        <v>1.6500000000000015</v>
      </c>
      <c r="E169" s="9">
        <f t="shared" si="105"/>
        <v>1.8332663589779095</v>
      </c>
      <c r="F169" s="9">
        <f t="shared" si="123"/>
        <v>4.166666666666667</v>
      </c>
      <c r="I169" s="68">
        <f t="shared" si="144"/>
        <v>62.376148918460345</v>
      </c>
      <c r="J169" s="85">
        <f t="shared" si="124"/>
        <v>30.325318162965367</v>
      </c>
      <c r="K169" s="89">
        <f t="shared" si="125"/>
        <v>54.287713929770341</v>
      </c>
      <c r="L169" s="80">
        <f t="shared" si="126"/>
        <v>1.2736462300890121</v>
      </c>
      <c r="M169" s="86">
        <f t="shared" si="127"/>
        <v>85.886678322824721</v>
      </c>
      <c r="O169" s="68">
        <f t="shared" si="128"/>
        <v>60.771061312648882</v>
      </c>
      <c r="P169" s="76">
        <f t="shared" si="129"/>
        <v>30.325318162965367</v>
      </c>
      <c r="Q169" s="83">
        <f t="shared" si="107"/>
        <v>10.108439387655123</v>
      </c>
      <c r="R169" s="85">
        <f t="shared" si="130"/>
        <v>13.222690278868894</v>
      </c>
      <c r="S169" s="80">
        <f t="shared" si="131"/>
        <v>3.7226167925440734</v>
      </c>
      <c r="T169" s="80">
        <f t="shared" si="132"/>
        <v>0.48414953202598215</v>
      </c>
      <c r="U169" s="89">
        <f t="shared" si="152"/>
        <v>6.0771061312648884</v>
      </c>
      <c r="V169" s="70">
        <f t="shared" si="153"/>
        <v>17.42945660343895</v>
      </c>
      <c r="X169" s="68">
        <f t="shared" si="133"/>
        <v>54.395505003780158</v>
      </c>
      <c r="Y169" s="76">
        <f t="shared" si="108"/>
        <v>54.287713929770341</v>
      </c>
      <c r="Z169" s="77">
        <f t="shared" si="109"/>
        <v>13.222690278868894</v>
      </c>
      <c r="AA169" s="77">
        <f t="shared" si="134"/>
        <v>67.51040420863923</v>
      </c>
      <c r="AB169" s="70">
        <f t="shared" si="135"/>
        <v>5.0458184054692579</v>
      </c>
      <c r="AC169" s="72">
        <f t="shared" si="136"/>
        <v>1.1106910426999581</v>
      </c>
      <c r="AD169" s="80">
        <f t="shared" si="137"/>
        <v>1.7334275704950146</v>
      </c>
      <c r="AE169" s="89">
        <f>Fishery!X175</f>
        <v>6.9561020634370534</v>
      </c>
      <c r="AF169" s="89">
        <f t="shared" si="150"/>
        <v>0.54395505003780165</v>
      </c>
      <c r="AG169" s="70">
        <f t="shared" si="151"/>
        <v>9.8002206766320263</v>
      </c>
      <c r="AI169" s="56">
        <f t="shared" si="110"/>
        <v>65.185161131391126</v>
      </c>
      <c r="AK169" s="68">
        <f t="shared" si="142"/>
        <v>6.8062673108912932</v>
      </c>
      <c r="AL169" s="57">
        <f t="shared" si="111"/>
        <v>1.2736462300890121</v>
      </c>
      <c r="AM169" s="58">
        <f t="shared" si="112"/>
        <v>3.7226167925440734</v>
      </c>
      <c r="AN169" s="58">
        <f t="shared" si="113"/>
        <v>1.1106910426999581</v>
      </c>
      <c r="AO169" s="20">
        <f t="shared" si="114"/>
        <v>0.13897582412192222</v>
      </c>
      <c r="AP169" s="20">
        <f t="shared" si="115"/>
        <v>8.1336027269427166E-2</v>
      </c>
      <c r="AQ169" s="58">
        <f t="shared" si="145"/>
        <v>6.327265916724393</v>
      </c>
      <c r="AR169" s="59">
        <f t="shared" si="116"/>
        <v>0.87768071197139941</v>
      </c>
      <c r="AS169" s="64">
        <f t="shared" si="146"/>
        <v>0.13897582412192222</v>
      </c>
      <c r="AT169" s="58">
        <f t="shared" si="147"/>
        <v>0.21689607271847242</v>
      </c>
      <c r="AU169" s="89">
        <f>Fishery!Y175</f>
        <v>1.1351302698291033</v>
      </c>
      <c r="AV169" s="80">
        <f t="shared" si="148"/>
        <v>6.8062673108912938E-2</v>
      </c>
      <c r="AW169" s="70">
        <f t="shared" si="149"/>
        <v>1.4910021666694979</v>
      </c>
      <c r="BC169" s="68">
        <f t="shared" si="143"/>
        <v>3.983388816719672</v>
      </c>
      <c r="BD169" s="57">
        <f t="shared" si="117"/>
        <v>0.48414953202598215</v>
      </c>
      <c r="BE169" s="58">
        <f t="shared" si="118"/>
        <v>1.7334275704950146</v>
      </c>
      <c r="BF169" s="58">
        <f t="shared" si="119"/>
        <v>0.21689607271847242</v>
      </c>
      <c r="BG169" s="58">
        <f t="shared" si="120"/>
        <v>0.1269390917213388</v>
      </c>
      <c r="BH169" s="58">
        <f t="shared" si="138"/>
        <v>2.5614122669608079</v>
      </c>
      <c r="BI169" s="70">
        <f t="shared" si="121"/>
        <v>0.57983437523695414</v>
      </c>
      <c r="BJ169" s="72">
        <f t="shared" si="139"/>
        <v>8.1336027269427166E-2</v>
      </c>
      <c r="BK169" s="58">
        <f t="shared" si="106"/>
        <v>0.1269390917213388</v>
      </c>
      <c r="BL169" s="80">
        <f>Fishery!Z175</f>
        <v>0.42690740569790109</v>
      </c>
      <c r="BM169" s="80">
        <f t="shared" si="140"/>
        <v>1.991694408359836E-2</v>
      </c>
      <c r="BN169" s="70">
        <f t="shared" si="141"/>
        <v>0.63518252468866709</v>
      </c>
    </row>
    <row r="170" spans="1:66" x14ac:dyDescent="0.2">
      <c r="A170" s="4">
        <v>12</v>
      </c>
      <c r="B170">
        <v>9</v>
      </c>
      <c r="C170" s="9">
        <f t="shared" si="122"/>
        <v>4.166666666666667</v>
      </c>
      <c r="D170" s="9">
        <f t="shared" ref="D170:D233" si="154">($B$4/20)*VLOOKUP(B170,$I$5:$J$16,2)</f>
        <v>2.4750000000000023</v>
      </c>
      <c r="E170" s="9">
        <f t="shared" ref="E170:E233" si="155">20*VLOOKUP(A170,$K$5:$L$24,2)*D170</f>
        <v>2.7498995384668645</v>
      </c>
      <c r="F170" s="9">
        <f t="shared" si="123"/>
        <v>4.166666666666667</v>
      </c>
      <c r="I170" s="68">
        <f t="shared" si="144"/>
        <v>131.29155083932409</v>
      </c>
      <c r="J170" s="85">
        <f t="shared" si="124"/>
        <v>55.495093638328051</v>
      </c>
      <c r="K170" s="89">
        <f t="shared" si="125"/>
        <v>102.35742069052016</v>
      </c>
      <c r="L170" s="80">
        <f t="shared" si="126"/>
        <v>2.4157153907054663</v>
      </c>
      <c r="M170" s="86">
        <f t="shared" si="127"/>
        <v>160.26822971955366</v>
      </c>
      <c r="O170" s="68">
        <f t="shared" si="128"/>
        <v>52.835743507062674</v>
      </c>
      <c r="P170" s="76">
        <f t="shared" si="129"/>
        <v>55.495093638328051</v>
      </c>
      <c r="Q170" s="83">
        <f t="shared" si="107"/>
        <v>18.49836454610935</v>
      </c>
      <c r="R170" s="85">
        <f t="shared" si="130"/>
        <v>10.297940711103637</v>
      </c>
      <c r="S170" s="80">
        <f t="shared" si="131"/>
        <v>2.9164737095438849</v>
      </c>
      <c r="T170" s="80">
        <f t="shared" si="132"/>
        <v>0.40694623026734827</v>
      </c>
      <c r="U170" s="89">
        <f t="shared" si="152"/>
        <v>5.2835743507062674</v>
      </c>
      <c r="V170" s="70">
        <f t="shared" si="153"/>
        <v>13.62136065091487</v>
      </c>
      <c r="X170" s="68">
        <f t="shared" si="133"/>
        <v>48.726203264874499</v>
      </c>
      <c r="Y170" s="76">
        <f t="shared" si="108"/>
        <v>102.35742069052016</v>
      </c>
      <c r="Z170" s="77">
        <f t="shared" si="109"/>
        <v>10.297940711103637</v>
      </c>
      <c r="AA170" s="77">
        <f t="shared" si="134"/>
        <v>112.65536140162379</v>
      </c>
      <c r="AB170" s="70">
        <f t="shared" si="135"/>
        <v>7.6845813820454643</v>
      </c>
      <c r="AC170" s="72">
        <f t="shared" si="136"/>
        <v>0.89654390099826964</v>
      </c>
      <c r="AD170" s="80">
        <f t="shared" si="137"/>
        <v>1.5011765458533317</v>
      </c>
      <c r="AE170" s="89">
        <f>Fishery!X176</f>
        <v>6.2311112480836828</v>
      </c>
      <c r="AF170" s="89">
        <f t="shared" si="150"/>
        <v>0.48726203264874501</v>
      </c>
      <c r="AG170" s="70">
        <f t="shared" si="151"/>
        <v>8.6288316949352843</v>
      </c>
      <c r="AI170" s="56">
        <f t="shared" si="110"/>
        <v>58.710462300747125</v>
      </c>
      <c r="AK170" s="68">
        <f t="shared" si="142"/>
        <v>6.1332085608002878</v>
      </c>
      <c r="AL170" s="57">
        <f t="shared" si="111"/>
        <v>2.4157153907054663</v>
      </c>
      <c r="AM170" s="58">
        <f t="shared" si="112"/>
        <v>2.9164737095438849</v>
      </c>
      <c r="AN170" s="58">
        <f t="shared" si="113"/>
        <v>0.89654390099826964</v>
      </c>
      <c r="AO170" s="20">
        <f t="shared" si="114"/>
        <v>0.11284874175082182</v>
      </c>
      <c r="AP170" s="20">
        <f t="shared" si="115"/>
        <v>7.0857887225363111E-2</v>
      </c>
      <c r="AQ170" s="58">
        <f t="shared" si="145"/>
        <v>6.4124396302238056</v>
      </c>
      <c r="AR170" s="59">
        <f t="shared" si="116"/>
        <v>0.78560405810569089</v>
      </c>
      <c r="AS170" s="64">
        <f t="shared" si="146"/>
        <v>0.11284874175082182</v>
      </c>
      <c r="AT170" s="58">
        <f t="shared" si="147"/>
        <v>0.18895436593430165</v>
      </c>
      <c r="AU170" s="89">
        <f>Fishery!Y176</f>
        <v>1.0228794095992846</v>
      </c>
      <c r="AV170" s="80">
        <f t="shared" si="148"/>
        <v>6.1332085608002879E-2</v>
      </c>
      <c r="AW170" s="70">
        <f t="shared" si="149"/>
        <v>1.3246825172844081</v>
      </c>
      <c r="BC170" s="68">
        <f t="shared" si="143"/>
        <v>3.8510504750723422</v>
      </c>
      <c r="BD170" s="57">
        <f t="shared" si="117"/>
        <v>0.40694623026734827</v>
      </c>
      <c r="BE170" s="58">
        <f t="shared" si="118"/>
        <v>1.5011765458533317</v>
      </c>
      <c r="BF170" s="58">
        <f t="shared" si="119"/>
        <v>0.18895436593430165</v>
      </c>
      <c r="BG170" s="58">
        <f t="shared" si="120"/>
        <v>0.11864471809243932</v>
      </c>
      <c r="BH170" s="58">
        <f t="shared" si="138"/>
        <v>2.2157218601474211</v>
      </c>
      <c r="BI170" s="70">
        <f t="shared" si="121"/>
        <v>0.50306218625343668</v>
      </c>
      <c r="BJ170" s="72">
        <f t="shared" si="139"/>
        <v>7.0857887225363111E-2</v>
      </c>
      <c r="BK170" s="58">
        <f t="shared" si="106"/>
        <v>0.11864471809243932</v>
      </c>
      <c r="BL170" s="80">
        <f>Fishery!Z176</f>
        <v>0.41272445226139753</v>
      </c>
      <c r="BM170" s="80">
        <f t="shared" si="140"/>
        <v>1.9255252375361711E-2</v>
      </c>
      <c r="BN170" s="70">
        <f t="shared" si="141"/>
        <v>0.60222705757919992</v>
      </c>
    </row>
    <row r="171" spans="1:66" x14ac:dyDescent="0.2">
      <c r="A171" s="4">
        <v>12</v>
      </c>
      <c r="B171">
        <v>10</v>
      </c>
      <c r="C171" s="9">
        <f t="shared" si="122"/>
        <v>4.166666666666667</v>
      </c>
      <c r="D171" s="9">
        <f t="shared" si="154"/>
        <v>3.7900000000000045</v>
      </c>
      <c r="E171" s="9">
        <f t="shared" si="155"/>
        <v>4.2109572730462297</v>
      </c>
      <c r="F171" s="9">
        <f t="shared" si="123"/>
        <v>4.166666666666667</v>
      </c>
      <c r="I171" s="68">
        <f t="shared" si="144"/>
        <v>272.18534288554901</v>
      </c>
      <c r="J171" s="85">
        <f t="shared" si="124"/>
        <v>123.54029466707063</v>
      </c>
      <c r="K171" s="89">
        <f t="shared" si="125"/>
        <v>202.6531714917862</v>
      </c>
      <c r="L171" s="80">
        <f t="shared" si="126"/>
        <v>4.5285767565449886</v>
      </c>
      <c r="M171" s="86">
        <f t="shared" si="127"/>
        <v>330.7220429154018</v>
      </c>
      <c r="O171" s="68">
        <f t="shared" si="128"/>
        <v>56.735372557798783</v>
      </c>
      <c r="P171" s="76">
        <f t="shared" si="129"/>
        <v>123.54029466707063</v>
      </c>
      <c r="Q171" s="83">
        <f t="shared" si="107"/>
        <v>41.180098222356875</v>
      </c>
      <c r="R171" s="85">
        <f t="shared" si="130"/>
        <v>10.56045401151578</v>
      </c>
      <c r="S171" s="80">
        <f t="shared" si="131"/>
        <v>2.8318625101044232</v>
      </c>
      <c r="T171" s="80">
        <f t="shared" si="132"/>
        <v>0.41840162496596678</v>
      </c>
      <c r="U171" s="89">
        <f t="shared" si="152"/>
        <v>5.6735372557798787</v>
      </c>
      <c r="V171" s="70">
        <f t="shared" si="153"/>
        <v>13.81071814658617</v>
      </c>
      <c r="X171" s="68">
        <f t="shared" si="133"/>
        <v>46.533818037227952</v>
      </c>
      <c r="Y171" s="76">
        <f t="shared" si="108"/>
        <v>202.6531714917862</v>
      </c>
      <c r="Z171" s="77">
        <f t="shared" si="109"/>
        <v>10.56045401151578</v>
      </c>
      <c r="AA171" s="77">
        <f t="shared" si="134"/>
        <v>213.21362550330198</v>
      </c>
      <c r="AB171" s="70">
        <f t="shared" si="135"/>
        <v>13.985879969676109</v>
      </c>
      <c r="AC171" s="72">
        <f t="shared" si="136"/>
        <v>0.77422231675897024</v>
      </c>
      <c r="AD171" s="80">
        <f t="shared" si="137"/>
        <v>1.3726762832349102</v>
      </c>
      <c r="AE171" s="89">
        <f>Fishery!X177</f>
        <v>5.9507488283429115</v>
      </c>
      <c r="AF171" s="89">
        <f t="shared" si="150"/>
        <v>0.46533818037227953</v>
      </c>
      <c r="AG171" s="70">
        <f t="shared" si="151"/>
        <v>8.0976474283367921</v>
      </c>
      <c r="AI171" s="56">
        <f t="shared" si="110"/>
        <v>55.767073744871631</v>
      </c>
      <c r="AK171" s="68">
        <f t="shared" si="142"/>
        <v>5.5459473662758381</v>
      </c>
      <c r="AL171" s="57">
        <f t="shared" si="111"/>
        <v>4.5285767565449886</v>
      </c>
      <c r="AM171" s="58">
        <f t="shared" si="112"/>
        <v>2.8318625101044232</v>
      </c>
      <c r="AN171" s="58">
        <f t="shared" si="113"/>
        <v>0.77422231675897024</v>
      </c>
      <c r="AO171" s="20">
        <f t="shared" si="114"/>
        <v>9.2272596568505699E-2</v>
      </c>
      <c r="AP171" s="20">
        <f t="shared" si="115"/>
        <v>6.1348853953367657E-2</v>
      </c>
      <c r="AQ171" s="58">
        <f t="shared" si="145"/>
        <v>8.2882830339302558</v>
      </c>
      <c r="AR171" s="59">
        <f t="shared" si="116"/>
        <v>0.86897980286732557</v>
      </c>
      <c r="AS171" s="64">
        <f t="shared" si="146"/>
        <v>9.2272596568505699E-2</v>
      </c>
      <c r="AT171" s="58">
        <f t="shared" si="147"/>
        <v>0.16359694387564711</v>
      </c>
      <c r="AU171" s="89">
        <f>Fishery!Y177</f>
        <v>0.92493762627643639</v>
      </c>
      <c r="AV171" s="80">
        <f t="shared" si="148"/>
        <v>5.5459473662758385E-2</v>
      </c>
      <c r="AW171" s="70">
        <f t="shared" si="149"/>
        <v>1.1808071667205891</v>
      </c>
      <c r="BC171" s="68">
        <f t="shared" si="143"/>
        <v>3.6873083413678378</v>
      </c>
      <c r="BD171" s="57">
        <f t="shared" si="117"/>
        <v>0.41840162496596678</v>
      </c>
      <c r="BE171" s="58">
        <f t="shared" si="118"/>
        <v>1.3726762832349102</v>
      </c>
      <c r="BF171" s="58">
        <f t="shared" si="119"/>
        <v>0.16359694387564711</v>
      </c>
      <c r="BG171" s="58">
        <f t="shared" si="120"/>
        <v>0.10876994243456668</v>
      </c>
      <c r="BH171" s="58">
        <f t="shared" si="138"/>
        <v>2.0634447945110908</v>
      </c>
      <c r="BI171" s="70">
        <f t="shared" si="121"/>
        <v>0.46356099550702684</v>
      </c>
      <c r="BJ171" s="72">
        <f t="shared" si="139"/>
        <v>6.1348853953367657E-2</v>
      </c>
      <c r="BK171" s="58">
        <f t="shared" si="106"/>
        <v>0.10876994243456668</v>
      </c>
      <c r="BL171" s="80">
        <f>Fishery!Z177</f>
        <v>0.3951758943074708</v>
      </c>
      <c r="BM171" s="80">
        <f t="shared" si="140"/>
        <v>1.8436541706839189E-2</v>
      </c>
      <c r="BN171" s="70">
        <f t="shared" si="141"/>
        <v>0.56529469069540517</v>
      </c>
    </row>
    <row r="172" spans="1:66" x14ac:dyDescent="0.2">
      <c r="A172" s="4">
        <v>12</v>
      </c>
      <c r="B172">
        <v>11</v>
      </c>
      <c r="C172" s="9">
        <f t="shared" si="122"/>
        <v>4.166666666666667</v>
      </c>
      <c r="D172" s="9">
        <f t="shared" si="154"/>
        <v>5.5949999999999998</v>
      </c>
      <c r="E172" s="9">
        <f t="shared" si="155"/>
        <v>6.2164395627159967</v>
      </c>
      <c r="F172" s="9">
        <f t="shared" si="123"/>
        <v>4.166666666666667</v>
      </c>
      <c r="I172" s="68">
        <f t="shared" si="144"/>
        <v>469.78670927125023</v>
      </c>
      <c r="J172" s="85">
        <f t="shared" si="124"/>
        <v>307.30960190886822</v>
      </c>
      <c r="K172" s="89">
        <f t="shared" si="125"/>
        <v>377.72852791882633</v>
      </c>
      <c r="L172" s="80">
        <f t="shared" si="126"/>
        <v>7.3088385139593033</v>
      </c>
      <c r="M172" s="86">
        <f t="shared" si="127"/>
        <v>692.34696834165391</v>
      </c>
      <c r="O172" s="68">
        <f t="shared" si="128"/>
        <v>81.768384418957325</v>
      </c>
      <c r="P172" s="76">
        <f t="shared" si="129"/>
        <v>307.30960190886822</v>
      </c>
      <c r="Q172" s="83">
        <f t="shared" si="107"/>
        <v>102.43653396962274</v>
      </c>
      <c r="R172" s="85">
        <f t="shared" si="130"/>
        <v>16.436316134179961</v>
      </c>
      <c r="S172" s="80">
        <f t="shared" si="131"/>
        <v>3.8164037347453239</v>
      </c>
      <c r="T172" s="80">
        <f t="shared" si="132"/>
        <v>0.57705555393313379</v>
      </c>
      <c r="U172" s="89">
        <f t="shared" si="152"/>
        <v>8.1768384418957325</v>
      </c>
      <c r="V172" s="70">
        <f t="shared" si="153"/>
        <v>20.829775422858422</v>
      </c>
      <c r="X172" s="68">
        <f t="shared" si="133"/>
        <v>50.252662599902543</v>
      </c>
      <c r="Y172" s="76">
        <f t="shared" si="108"/>
        <v>377.72852791882633</v>
      </c>
      <c r="Z172" s="77">
        <f t="shared" si="109"/>
        <v>16.436316134179961</v>
      </c>
      <c r="AA172" s="77">
        <f t="shared" si="134"/>
        <v>394.16484405300628</v>
      </c>
      <c r="AB172" s="70">
        <f t="shared" si="135"/>
        <v>25.662572511699139</v>
      </c>
      <c r="AC172" s="72">
        <f t="shared" si="136"/>
        <v>0.78181989526464257</v>
      </c>
      <c r="AD172" s="80">
        <f t="shared" si="137"/>
        <v>1.4185716525654408</v>
      </c>
      <c r="AE172" s="89">
        <f>Fishery!X178</f>
        <v>6.4263150048904896</v>
      </c>
      <c r="AF172" s="89">
        <f t="shared" si="150"/>
        <v>0.50252662599902542</v>
      </c>
      <c r="AG172" s="70">
        <f t="shared" si="151"/>
        <v>8.6267065527205737</v>
      </c>
      <c r="AI172" s="56">
        <f t="shared" si="110"/>
        <v>58.967187675165128</v>
      </c>
      <c r="AK172" s="68">
        <f t="shared" si="142"/>
        <v>5.1859268399319856</v>
      </c>
      <c r="AL172" s="57">
        <f t="shared" si="111"/>
        <v>7.3088385139593033</v>
      </c>
      <c r="AM172" s="58">
        <f t="shared" si="112"/>
        <v>3.8164037347453239</v>
      </c>
      <c r="AN172" s="58">
        <f t="shared" si="113"/>
        <v>0.78181989526464257</v>
      </c>
      <c r="AO172" s="20">
        <f t="shared" si="114"/>
        <v>8.0681511567380848E-2</v>
      </c>
      <c r="AP172" s="20">
        <f t="shared" si="115"/>
        <v>5.4897156887812777E-2</v>
      </c>
      <c r="AQ172" s="58">
        <f t="shared" si="145"/>
        <v>12.042640812424464</v>
      </c>
      <c r="AR172" s="59">
        <f t="shared" si="116"/>
        <v>1.1632025148955811</v>
      </c>
      <c r="AS172" s="64">
        <f t="shared" si="146"/>
        <v>8.0681511567380848E-2</v>
      </c>
      <c r="AT172" s="58">
        <f t="shared" si="147"/>
        <v>0.14639241836750075</v>
      </c>
      <c r="AU172" s="89">
        <f>Fishery!Y178</f>
        <v>0.86489440749794899</v>
      </c>
      <c r="AV172" s="80">
        <f t="shared" si="148"/>
        <v>5.1859268399319855E-2</v>
      </c>
      <c r="AW172" s="70">
        <f t="shared" si="149"/>
        <v>1.0919683374328306</v>
      </c>
      <c r="BC172" s="68">
        <f t="shared" si="143"/>
        <v>3.5285982353305987</v>
      </c>
      <c r="BD172" s="57">
        <f t="shared" si="117"/>
        <v>0.57705555393313379</v>
      </c>
      <c r="BE172" s="58">
        <f t="shared" si="118"/>
        <v>1.4185716525654408</v>
      </c>
      <c r="BF172" s="58">
        <f t="shared" si="119"/>
        <v>0.14639241836750075</v>
      </c>
      <c r="BG172" s="58">
        <f t="shared" si="120"/>
        <v>9.9608044051025732E-2</v>
      </c>
      <c r="BH172" s="58">
        <f t="shared" si="138"/>
        <v>2.2416276689171011</v>
      </c>
      <c r="BI172" s="70">
        <f t="shared" si="121"/>
        <v>0.4882749729876335</v>
      </c>
      <c r="BJ172" s="72">
        <f t="shared" si="139"/>
        <v>5.4897156887812777E-2</v>
      </c>
      <c r="BK172" s="58">
        <f t="shared" si="106"/>
        <v>9.9608044051025732E-2</v>
      </c>
      <c r="BL172" s="80">
        <f>Fishery!Z178</f>
        <v>0.37816662839247722</v>
      </c>
      <c r="BM172" s="80">
        <f t="shared" si="140"/>
        <v>1.7642991176652995E-2</v>
      </c>
      <c r="BN172" s="70">
        <f t="shared" si="141"/>
        <v>0.53267182933131574</v>
      </c>
    </row>
    <row r="173" spans="1:66" x14ac:dyDescent="0.2">
      <c r="A173" s="5">
        <v>12</v>
      </c>
      <c r="B173" s="2">
        <v>12</v>
      </c>
      <c r="C173" s="9">
        <f t="shared" si="122"/>
        <v>4.166666666666667</v>
      </c>
      <c r="D173" s="9">
        <f t="shared" si="154"/>
        <v>7.8900000000000023</v>
      </c>
      <c r="E173" s="9">
        <f t="shared" si="155"/>
        <v>8.7663464074761794</v>
      </c>
      <c r="F173" s="9">
        <f t="shared" si="123"/>
        <v>4.166666666666667</v>
      </c>
      <c r="I173" s="68">
        <f t="shared" si="144"/>
        <v>469.3923304221118</v>
      </c>
      <c r="J173" s="85">
        <f t="shared" si="124"/>
        <v>582.04300900109956</v>
      </c>
      <c r="K173" s="89">
        <f t="shared" si="125"/>
        <v>473.07101368638405</v>
      </c>
      <c r="L173" s="80">
        <f t="shared" si="126"/>
        <v>7.3180679608200556</v>
      </c>
      <c r="M173" s="86">
        <f t="shared" si="127"/>
        <v>1062.4320906483038</v>
      </c>
      <c r="O173" s="68">
        <f t="shared" si="128"/>
        <v>154.99907307754793</v>
      </c>
      <c r="P173" s="76">
        <f t="shared" si="129"/>
        <v>582.04300900109956</v>
      </c>
      <c r="Q173" s="83">
        <f t="shared" si="107"/>
        <v>194.01433633369984</v>
      </c>
      <c r="R173" s="85">
        <f t="shared" si="130"/>
        <v>39.053454790849401</v>
      </c>
      <c r="S173" s="80">
        <f t="shared" si="131"/>
        <v>7.2495459158369941</v>
      </c>
      <c r="T173" s="80">
        <f t="shared" si="132"/>
        <v>1.0622925039684892</v>
      </c>
      <c r="U173" s="89">
        <f t="shared" si="152"/>
        <v>15.499907307754794</v>
      </c>
      <c r="V173" s="70">
        <f t="shared" si="153"/>
        <v>47.365293210654883</v>
      </c>
      <c r="X173" s="68">
        <f t="shared" si="133"/>
        <v>62.989819899294602</v>
      </c>
      <c r="Y173" s="76">
        <f t="shared" si="108"/>
        <v>473.07101368638405</v>
      </c>
      <c r="Z173" s="77">
        <f t="shared" si="109"/>
        <v>39.053454790849401</v>
      </c>
      <c r="AA173" s="77">
        <f t="shared" si="134"/>
        <v>512.12446847723345</v>
      </c>
      <c r="AB173" s="70">
        <f t="shared" si="135"/>
        <v>34.448620204255178</v>
      </c>
      <c r="AC173" s="72">
        <f t="shared" si="136"/>
        <v>0.98204370414045994</v>
      </c>
      <c r="AD173" s="80">
        <f t="shared" si="137"/>
        <v>1.7268132557636169</v>
      </c>
      <c r="AE173" s="89">
        <f>Fishery!X179</f>
        <v>8.055143823861215</v>
      </c>
      <c r="AF173" s="89">
        <f t="shared" si="150"/>
        <v>0.62989819899294608</v>
      </c>
      <c r="AG173" s="70">
        <f t="shared" si="151"/>
        <v>10.764000783765292</v>
      </c>
      <c r="AI173" s="56">
        <f t="shared" si="110"/>
        <v>71.613428590652177</v>
      </c>
      <c r="AK173" s="68">
        <f t="shared" si="142"/>
        <v>5.1968381859720028</v>
      </c>
      <c r="AL173" s="57">
        <f t="shared" si="111"/>
        <v>7.3180679608200556</v>
      </c>
      <c r="AM173" s="58">
        <f t="shared" si="112"/>
        <v>7.2495459158369941</v>
      </c>
      <c r="AN173" s="58">
        <f t="shared" si="113"/>
        <v>0.98204370414045994</v>
      </c>
      <c r="AO173" s="20">
        <f t="shared" si="114"/>
        <v>8.1021381393530323E-2</v>
      </c>
      <c r="AP173" s="20">
        <f t="shared" si="115"/>
        <v>5.3425115450850998E-2</v>
      </c>
      <c r="AQ173" s="58">
        <f t="shared" si="145"/>
        <v>15.684104077641891</v>
      </c>
      <c r="AR173" s="59">
        <f t="shared" si="116"/>
        <v>1.6426950372770881</v>
      </c>
      <c r="AS173" s="64">
        <f t="shared" si="146"/>
        <v>8.1021381393530323E-2</v>
      </c>
      <c r="AT173" s="58">
        <f t="shared" si="147"/>
        <v>0.14246697453560267</v>
      </c>
      <c r="AU173" s="89">
        <f>Fishery!Y179</f>
        <v>0.86671417134336592</v>
      </c>
      <c r="AV173" s="80">
        <f t="shared" si="148"/>
        <v>5.1968381859720025E-2</v>
      </c>
      <c r="AW173" s="70">
        <f t="shared" si="149"/>
        <v>1.0902025272724989</v>
      </c>
      <c r="BC173" s="68">
        <f t="shared" si="143"/>
        <v>3.4267705053855746</v>
      </c>
      <c r="BD173" s="57">
        <f t="shared" si="117"/>
        <v>1.0622925039684892</v>
      </c>
      <c r="BE173" s="58">
        <f t="shared" si="118"/>
        <v>1.7268132557636169</v>
      </c>
      <c r="BF173" s="58">
        <f t="shared" si="119"/>
        <v>0.14246697453560267</v>
      </c>
      <c r="BG173" s="58">
        <f t="shared" si="120"/>
        <v>9.394204877264406E-2</v>
      </c>
      <c r="BH173" s="58">
        <f t="shared" si="138"/>
        <v>3.0255147830403524</v>
      </c>
      <c r="BI173" s="70">
        <f t="shared" si="121"/>
        <v>0.62359213276402703</v>
      </c>
      <c r="BJ173" s="72">
        <f t="shared" si="139"/>
        <v>5.3425115450850998E-2</v>
      </c>
      <c r="BK173" s="58">
        <f t="shared" si="106"/>
        <v>9.394204877264406E-2</v>
      </c>
      <c r="BL173" s="80">
        <f>Fishery!Z179</f>
        <v>0.36725355562476908</v>
      </c>
      <c r="BM173" s="80">
        <f t="shared" si="140"/>
        <v>1.7133852526927874E-2</v>
      </c>
      <c r="BN173" s="70">
        <f t="shared" si="141"/>
        <v>0.51462071984826419</v>
      </c>
    </row>
    <row r="174" spans="1:66" x14ac:dyDescent="0.2">
      <c r="A174" s="3">
        <v>13</v>
      </c>
      <c r="B174">
        <v>1</v>
      </c>
      <c r="C174" s="9">
        <f t="shared" si="122"/>
        <v>4.166666666666667</v>
      </c>
      <c r="D174" s="9">
        <f t="shared" si="154"/>
        <v>8.6</v>
      </c>
      <c r="E174" s="9">
        <f t="shared" si="155"/>
        <v>0.8779397671061735</v>
      </c>
      <c r="F174" s="9">
        <f t="shared" si="123"/>
        <v>4.166666666666667</v>
      </c>
      <c r="I174" s="68">
        <f t="shared" si="144"/>
        <v>135.86137524616541</v>
      </c>
      <c r="J174" s="85">
        <f t="shared" si="124"/>
        <v>295.17359107762411</v>
      </c>
      <c r="K174" s="89">
        <f t="shared" si="125"/>
        <v>172.68828143787613</v>
      </c>
      <c r="L174" s="80">
        <f t="shared" si="126"/>
        <v>2.3085412009251645</v>
      </c>
      <c r="M174" s="86">
        <f t="shared" si="127"/>
        <v>470.1704137164254</v>
      </c>
      <c r="O174" s="68">
        <f t="shared" si="128"/>
        <v>271.57607390511379</v>
      </c>
      <c r="P174" s="76">
        <f t="shared" si="129"/>
        <v>295.17359107762411</v>
      </c>
      <c r="Q174" s="83">
        <f t="shared" si="107"/>
        <v>98.391197025874703</v>
      </c>
      <c r="R174" s="85">
        <f t="shared" si="130"/>
        <v>86.297531946342133</v>
      </c>
      <c r="S174" s="80">
        <f t="shared" si="131"/>
        <v>13.843770269353598</v>
      </c>
      <c r="T174" s="80">
        <f t="shared" si="132"/>
        <v>1.8817569604875259</v>
      </c>
      <c r="U174" s="89">
        <f t="shared" si="152"/>
        <v>27.15760739051138</v>
      </c>
      <c r="V174" s="70">
        <f t="shared" si="153"/>
        <v>102.02305917618325</v>
      </c>
      <c r="X174" s="68">
        <f t="shared" si="133"/>
        <v>79.441398044967031</v>
      </c>
      <c r="Y174" s="76">
        <f t="shared" si="108"/>
        <v>172.68828143787613</v>
      </c>
      <c r="Z174" s="77">
        <f t="shared" si="109"/>
        <v>86.297531946342133</v>
      </c>
      <c r="AA174" s="77">
        <f t="shared" si="134"/>
        <v>258.98581338421826</v>
      </c>
      <c r="AB174" s="70">
        <f t="shared" si="135"/>
        <v>21.580209083160025</v>
      </c>
      <c r="AC174" s="72">
        <f t="shared" si="136"/>
        <v>1.3498592967546039</v>
      </c>
      <c r="AD174" s="80">
        <f t="shared" si="137"/>
        <v>2.2018052116654001</v>
      </c>
      <c r="AE174" s="89">
        <f>Fishery!X180</f>
        <v>10.158973114129871</v>
      </c>
      <c r="AF174" s="89">
        <f t="shared" si="150"/>
        <v>0.79441398044967038</v>
      </c>
      <c r="AG174" s="70">
        <f t="shared" si="151"/>
        <v>13.710637622549875</v>
      </c>
      <c r="AI174" s="56">
        <f t="shared" si="110"/>
        <v>88.569872218670469</v>
      </c>
      <c r="AK174" s="68">
        <f t="shared" si="142"/>
        <v>5.6639624930003087</v>
      </c>
      <c r="AL174" s="57">
        <f t="shared" si="111"/>
        <v>2.3085412009251645</v>
      </c>
      <c r="AM174" s="58">
        <f t="shared" si="112"/>
        <v>13.843770269353598</v>
      </c>
      <c r="AN174" s="58">
        <f t="shared" si="113"/>
        <v>1.3498592967546039</v>
      </c>
      <c r="AO174" s="20">
        <f t="shared" si="114"/>
        <v>9.6241413366342815E-2</v>
      </c>
      <c r="AP174" s="20">
        <f t="shared" si="115"/>
        <v>5.8868592648191956E-2</v>
      </c>
      <c r="AQ174" s="58">
        <f t="shared" si="145"/>
        <v>17.657280773047901</v>
      </c>
      <c r="AR174" s="59">
        <f t="shared" si="116"/>
        <v>2.2509974344193071</v>
      </c>
      <c r="AS174" s="64">
        <f t="shared" si="146"/>
        <v>9.6241413366342815E-2</v>
      </c>
      <c r="AT174" s="58">
        <f t="shared" si="147"/>
        <v>0.15698291372851189</v>
      </c>
      <c r="AU174" s="89">
        <f>Fishery!Y180</f>
        <v>0.94461985980086738</v>
      </c>
      <c r="AV174" s="80">
        <f t="shared" si="148"/>
        <v>5.6639624930003088E-2</v>
      </c>
      <c r="AW174" s="70">
        <f t="shared" si="149"/>
        <v>1.1978441868957221</v>
      </c>
      <c r="BC174" s="68">
        <f t="shared" si="143"/>
        <v>3.4645116807031293</v>
      </c>
      <c r="BD174" s="57">
        <f t="shared" si="117"/>
        <v>1.8817569604875259</v>
      </c>
      <c r="BE174" s="58">
        <f t="shared" si="118"/>
        <v>2.2018052116654001</v>
      </c>
      <c r="BF174" s="58">
        <f t="shared" si="119"/>
        <v>0.15698291372851189</v>
      </c>
      <c r="BG174" s="58">
        <f t="shared" si="120"/>
        <v>9.6022729485827379E-2</v>
      </c>
      <c r="BH174" s="58">
        <f t="shared" si="138"/>
        <v>4.3365678153672658</v>
      </c>
      <c r="BI174" s="70">
        <f t="shared" si="121"/>
        <v>0.84892233378087556</v>
      </c>
      <c r="BJ174" s="72">
        <f t="shared" si="139"/>
        <v>5.8868592648191956E-2</v>
      </c>
      <c r="BK174" s="58">
        <f t="shared" si="106"/>
        <v>9.6022729485827379E-2</v>
      </c>
      <c r="BL174" s="80">
        <f>Fishery!Z180</f>
        <v>0.37129834963914676</v>
      </c>
      <c r="BM174" s="80">
        <f t="shared" si="140"/>
        <v>1.7322558403515646E-2</v>
      </c>
      <c r="BN174" s="70">
        <f t="shared" si="141"/>
        <v>0.52618967177316611</v>
      </c>
    </row>
    <row r="175" spans="1:66" x14ac:dyDescent="0.2">
      <c r="A175" s="3">
        <v>13</v>
      </c>
      <c r="B175">
        <v>2</v>
      </c>
      <c r="C175" s="9">
        <f t="shared" si="122"/>
        <v>4.166666666666667</v>
      </c>
      <c r="D175" s="9">
        <f t="shared" si="154"/>
        <v>6.990000000000002</v>
      </c>
      <c r="E175" s="9">
        <f t="shared" si="155"/>
        <v>0.71358127582234365</v>
      </c>
      <c r="F175" s="9">
        <f t="shared" si="123"/>
        <v>4.166666666666667</v>
      </c>
      <c r="I175" s="68">
        <f t="shared" si="144"/>
        <v>47.018041371642539</v>
      </c>
      <c r="J175" s="85">
        <f t="shared" si="124"/>
        <v>90.734858326563071</v>
      </c>
      <c r="K175" s="89">
        <f t="shared" si="125"/>
        <v>61.384068823327461</v>
      </c>
      <c r="L175" s="80">
        <f t="shared" si="126"/>
        <v>0.92949309006200487</v>
      </c>
      <c r="M175" s="86">
        <f t="shared" si="127"/>
        <v>153.04842023995255</v>
      </c>
      <c r="O175" s="68">
        <f t="shared" si="128"/>
        <v>241.22351675969367</v>
      </c>
      <c r="P175" s="76">
        <f t="shared" si="129"/>
        <v>90.734858326563071</v>
      </c>
      <c r="Q175" s="83">
        <f t="shared" si="107"/>
        <v>30.244952775521025</v>
      </c>
      <c r="R175" s="85">
        <f t="shared" si="130"/>
        <v>78.731910786870145</v>
      </c>
      <c r="S175" s="80">
        <f t="shared" si="131"/>
        <v>14.306141990241651</v>
      </c>
      <c r="T175" s="80">
        <f t="shared" si="132"/>
        <v>1.7798472777727521</v>
      </c>
      <c r="U175" s="89">
        <f t="shared" si="152"/>
        <v>24.122351675969369</v>
      </c>
      <c r="V175" s="70">
        <f t="shared" si="153"/>
        <v>94.817900054884547</v>
      </c>
      <c r="X175" s="68">
        <f t="shared" si="133"/>
        <v>81.596429573347422</v>
      </c>
      <c r="Y175" s="76">
        <f t="shared" si="108"/>
        <v>61.384068823327461</v>
      </c>
      <c r="Z175" s="77">
        <f t="shared" si="109"/>
        <v>78.731910786870145</v>
      </c>
      <c r="AA175" s="77">
        <f t="shared" si="134"/>
        <v>140.1159796101976</v>
      </c>
      <c r="AB175" s="70">
        <f t="shared" si="135"/>
        <v>13.677993149816734</v>
      </c>
      <c r="AC175" s="72">
        <f t="shared" si="136"/>
        <v>1.6130684147957719</v>
      </c>
      <c r="AD175" s="80">
        <f t="shared" si="137"/>
        <v>2.4082093653708809</v>
      </c>
      <c r="AE175" s="89">
        <f>Fishery!X181</f>
        <v>10.434558739454923</v>
      </c>
      <c r="AF175" s="89">
        <f t="shared" si="150"/>
        <v>0.81596429573347429</v>
      </c>
      <c r="AG175" s="70">
        <f t="shared" si="151"/>
        <v>14.455836519621576</v>
      </c>
      <c r="AI175" s="56">
        <f t="shared" si="110"/>
        <v>91.875257294798459</v>
      </c>
      <c r="AK175" s="68">
        <f t="shared" si="142"/>
        <v>6.5896200901199853</v>
      </c>
      <c r="AL175" s="57">
        <f t="shared" si="111"/>
        <v>0.92949309006200487</v>
      </c>
      <c r="AM175" s="58">
        <f t="shared" si="112"/>
        <v>14.306141990241651</v>
      </c>
      <c r="AN175" s="58">
        <f t="shared" si="113"/>
        <v>1.6130684147957719</v>
      </c>
      <c r="AO175" s="20">
        <f t="shared" si="114"/>
        <v>0.13026927879633876</v>
      </c>
      <c r="AP175" s="20">
        <f t="shared" si="115"/>
        <v>7.2931430172129205E-2</v>
      </c>
      <c r="AQ175" s="58">
        <f t="shared" si="145"/>
        <v>17.051904204067895</v>
      </c>
      <c r="AR175" s="59">
        <f t="shared" si="116"/>
        <v>2.3004283478501417</v>
      </c>
      <c r="AS175" s="64">
        <f t="shared" si="146"/>
        <v>0.13026927879633876</v>
      </c>
      <c r="AT175" s="58">
        <f t="shared" si="147"/>
        <v>0.19448381379234456</v>
      </c>
      <c r="AU175" s="89">
        <f>Fishery!Y181</f>
        <v>1.0989984508835944</v>
      </c>
      <c r="AV175" s="80">
        <f t="shared" si="148"/>
        <v>6.5896200901199853E-2</v>
      </c>
      <c r="AW175" s="70">
        <f t="shared" si="149"/>
        <v>1.4237515434722776</v>
      </c>
      <c r="BC175" s="68">
        <f t="shared" si="143"/>
        <v>3.6892076313310525</v>
      </c>
      <c r="BD175" s="57">
        <f t="shared" si="117"/>
        <v>1.7798472777727521</v>
      </c>
      <c r="BE175" s="58">
        <f t="shared" si="118"/>
        <v>2.4082093653708809</v>
      </c>
      <c r="BF175" s="58">
        <f t="shared" si="119"/>
        <v>0.19448381379234456</v>
      </c>
      <c r="BG175" s="58">
        <f t="shared" si="120"/>
        <v>0.1088820235765702</v>
      </c>
      <c r="BH175" s="58">
        <f t="shared" si="138"/>
        <v>4.491422480512548</v>
      </c>
      <c r="BI175" s="70">
        <f t="shared" si="121"/>
        <v>0.90037471040654293</v>
      </c>
      <c r="BJ175" s="72">
        <f t="shared" si="139"/>
        <v>7.2931430172129205E-2</v>
      </c>
      <c r="BK175" s="58">
        <f t="shared" si="106"/>
        <v>0.1088820235765702</v>
      </c>
      <c r="BL175" s="80">
        <f>Fishery!Z181</f>
        <v>0.39537944484902499</v>
      </c>
      <c r="BM175" s="80">
        <f t="shared" si="140"/>
        <v>1.8446038156655263E-2</v>
      </c>
      <c r="BN175" s="70">
        <f t="shared" si="141"/>
        <v>0.57719289859772438</v>
      </c>
    </row>
    <row r="176" spans="1:66" x14ac:dyDescent="0.2">
      <c r="A176" s="3">
        <v>13</v>
      </c>
      <c r="B176">
        <v>3</v>
      </c>
      <c r="C176" s="9">
        <f t="shared" si="122"/>
        <v>4.166666666666667</v>
      </c>
      <c r="D176" s="9">
        <f t="shared" si="154"/>
        <v>4.875</v>
      </c>
      <c r="E176" s="9">
        <f t="shared" si="155"/>
        <v>0.49766934472588326</v>
      </c>
      <c r="F176" s="9">
        <f t="shared" si="123"/>
        <v>4.166666666666667</v>
      </c>
      <c r="I176" s="68">
        <f t="shared" si="144"/>
        <v>21.292826048727868</v>
      </c>
      <c r="J176" s="85">
        <f t="shared" si="124"/>
        <v>28.848334220269724</v>
      </c>
      <c r="K176" s="89">
        <f t="shared" si="125"/>
        <v>26.266262923208529</v>
      </c>
      <c r="L176" s="80">
        <f t="shared" si="126"/>
        <v>0.46725237717536944</v>
      </c>
      <c r="M176" s="86">
        <f t="shared" si="127"/>
        <v>55.58184952065362</v>
      </c>
      <c r="O176" s="68">
        <f t="shared" si="128"/>
        <v>169.35477560758812</v>
      </c>
      <c r="P176" s="76">
        <f t="shared" si="129"/>
        <v>28.848334220269724</v>
      </c>
      <c r="Q176" s="83">
        <f t="shared" si="107"/>
        <v>9.6161114067565752</v>
      </c>
      <c r="R176" s="85">
        <f t="shared" si="130"/>
        <v>52.227884795917625</v>
      </c>
      <c r="S176" s="80">
        <f t="shared" si="131"/>
        <v>11.149025682296571</v>
      </c>
      <c r="T176" s="80">
        <f t="shared" si="132"/>
        <v>1.321531924190962</v>
      </c>
      <c r="U176" s="89">
        <f t="shared" si="152"/>
        <v>16.935477560758812</v>
      </c>
      <c r="V176" s="70">
        <f t="shared" si="153"/>
        <v>64.698442402405163</v>
      </c>
      <c r="X176" s="68">
        <f t="shared" si="133"/>
        <v>77.098334854363415</v>
      </c>
      <c r="Y176" s="76">
        <f t="shared" si="108"/>
        <v>26.266262923208529</v>
      </c>
      <c r="Z176" s="77">
        <f t="shared" si="109"/>
        <v>52.227884795917625</v>
      </c>
      <c r="AA176" s="77">
        <f t="shared" si="134"/>
        <v>78.494147719126147</v>
      </c>
      <c r="AB176" s="70">
        <f t="shared" si="135"/>
        <v>8.1701270321902371</v>
      </c>
      <c r="AC176" s="72">
        <f t="shared" si="136"/>
        <v>1.6918552828320415</v>
      </c>
      <c r="AD176" s="80">
        <f t="shared" si="137"/>
        <v>2.4064963139413424</v>
      </c>
      <c r="AE176" s="89">
        <f>Fishery!X182</f>
        <v>9.8593419829584885</v>
      </c>
      <c r="AF176" s="89">
        <f t="shared" si="150"/>
        <v>0.77098334854363415</v>
      </c>
      <c r="AG176" s="70">
        <f t="shared" si="151"/>
        <v>13.957693579731872</v>
      </c>
      <c r="AI176" s="56">
        <f t="shared" si="110"/>
        <v>88.314709395009402</v>
      </c>
      <c r="AK176" s="68">
        <f t="shared" si="142"/>
        <v>7.3147074059291004</v>
      </c>
      <c r="AL176" s="57">
        <f t="shared" si="111"/>
        <v>0.46725237717536944</v>
      </c>
      <c r="AM176" s="58">
        <f t="shared" si="112"/>
        <v>11.149025682296571</v>
      </c>
      <c r="AN176" s="58">
        <f t="shared" si="113"/>
        <v>1.6918552828320415</v>
      </c>
      <c r="AO176" s="20">
        <f t="shared" si="114"/>
        <v>0.1605148333030621</v>
      </c>
      <c r="AP176" s="20">
        <f t="shared" si="115"/>
        <v>8.5618660457351517E-2</v>
      </c>
      <c r="AQ176" s="58">
        <f t="shared" si="145"/>
        <v>13.554266836064395</v>
      </c>
      <c r="AR176" s="59">
        <f t="shared" si="116"/>
        <v>1.9073286780086458</v>
      </c>
      <c r="AS176" s="64">
        <f t="shared" si="146"/>
        <v>0.1605148333030621</v>
      </c>
      <c r="AT176" s="58">
        <f t="shared" si="147"/>
        <v>0.22831642788627074</v>
      </c>
      <c r="AU176" s="89">
        <f>Fishery!Y182</f>
        <v>1.2199264901228113</v>
      </c>
      <c r="AV176" s="80">
        <f t="shared" si="148"/>
        <v>7.3147074059291009E-2</v>
      </c>
      <c r="AW176" s="70">
        <f t="shared" si="149"/>
        <v>1.6087577513121443</v>
      </c>
      <c r="BC176" s="68">
        <f t="shared" si="143"/>
        <v>3.9016671347168943</v>
      </c>
      <c r="BD176" s="57">
        <f t="shared" si="117"/>
        <v>1.321531924190962</v>
      </c>
      <c r="BE176" s="58">
        <f t="shared" si="118"/>
        <v>2.4064963139413424</v>
      </c>
      <c r="BF176" s="58">
        <f t="shared" si="119"/>
        <v>0.22831642788627074</v>
      </c>
      <c r="BG176" s="58">
        <f t="shared" si="120"/>
        <v>0.12178405144103953</v>
      </c>
      <c r="BH176" s="58">
        <f t="shared" si="138"/>
        <v>4.0781287174596148</v>
      </c>
      <c r="BI176" s="70">
        <f t="shared" si="121"/>
        <v>0.85434068884103342</v>
      </c>
      <c r="BJ176" s="72">
        <f t="shared" si="139"/>
        <v>8.5618660457351517E-2</v>
      </c>
      <c r="BK176" s="58">
        <f t="shared" si="106"/>
        <v>0.12178405144103953</v>
      </c>
      <c r="BL176" s="80">
        <f>Fishery!Z182</f>
        <v>0.41814913658125369</v>
      </c>
      <c r="BM176" s="80">
        <f t="shared" si="140"/>
        <v>1.9508335673584471E-2</v>
      </c>
      <c r="BN176" s="70">
        <f t="shared" si="141"/>
        <v>0.62555184847964473</v>
      </c>
    </row>
    <row r="177" spans="1:66" x14ac:dyDescent="0.2">
      <c r="A177" s="3">
        <v>13</v>
      </c>
      <c r="B177">
        <v>4</v>
      </c>
      <c r="C177" s="9">
        <f t="shared" si="122"/>
        <v>4.166666666666667</v>
      </c>
      <c r="D177" s="9">
        <f t="shared" si="154"/>
        <v>3.25</v>
      </c>
      <c r="E177" s="9">
        <f t="shared" si="155"/>
        <v>0.33177956315058887</v>
      </c>
      <c r="F177" s="9">
        <f t="shared" si="123"/>
        <v>4.166666666666667</v>
      </c>
      <c r="I177" s="68">
        <f t="shared" si="144"/>
        <v>23.367765499105815</v>
      </c>
      <c r="J177" s="85">
        <f t="shared" si="124"/>
        <v>21.057891831840717</v>
      </c>
      <c r="K177" s="89">
        <f t="shared" si="125"/>
        <v>25.87693671369081</v>
      </c>
      <c r="L177" s="80">
        <f t="shared" si="126"/>
        <v>0.5239354109603378</v>
      </c>
      <c r="M177" s="86">
        <f t="shared" si="127"/>
        <v>47.458763956491872</v>
      </c>
      <c r="O177" s="68">
        <f t="shared" si="128"/>
        <v>112.64391022243072</v>
      </c>
      <c r="P177" s="76">
        <f t="shared" si="129"/>
        <v>21.057891831840717</v>
      </c>
      <c r="Q177" s="83">
        <f t="shared" si="107"/>
        <v>7.0192972772802387</v>
      </c>
      <c r="R177" s="85">
        <f t="shared" si="130"/>
        <v>31.184831687480443</v>
      </c>
      <c r="S177" s="80">
        <f t="shared" si="131"/>
        <v>7.5768648136460035</v>
      </c>
      <c r="T177" s="80">
        <f t="shared" si="132"/>
        <v>0.90550929642458156</v>
      </c>
      <c r="U177" s="89">
        <f t="shared" si="152"/>
        <v>11.264391022243073</v>
      </c>
      <c r="V177" s="70">
        <f t="shared" si="153"/>
        <v>39.667205797551027</v>
      </c>
      <c r="X177" s="68">
        <f t="shared" si="133"/>
        <v>69.211091007720157</v>
      </c>
      <c r="Y177" s="76">
        <f t="shared" si="108"/>
        <v>25.87693671369081</v>
      </c>
      <c r="Z177" s="77">
        <f t="shared" si="109"/>
        <v>31.184831687480443</v>
      </c>
      <c r="AA177" s="77">
        <f t="shared" si="134"/>
        <v>57.06176840117125</v>
      </c>
      <c r="AB177" s="70">
        <f t="shared" si="135"/>
        <v>5.5154125055407306</v>
      </c>
      <c r="AC177" s="72">
        <f t="shared" si="136"/>
        <v>1.5518018362316586</v>
      </c>
      <c r="AD177" s="80">
        <f t="shared" si="137"/>
        <v>2.2254655826284928</v>
      </c>
      <c r="AE177" s="89">
        <f>Fishery!X183</f>
        <v>8.8507205317438409</v>
      </c>
      <c r="AF177" s="89">
        <f t="shared" si="150"/>
        <v>0.6921109100772016</v>
      </c>
      <c r="AG177" s="70">
        <f t="shared" si="151"/>
        <v>12.627987950603991</v>
      </c>
      <c r="AI177" s="56">
        <f t="shared" si="110"/>
        <v>80.704198037108256</v>
      </c>
      <c r="AK177" s="68">
        <f t="shared" si="142"/>
        <v>7.4737628205598945</v>
      </c>
      <c r="AL177" s="57">
        <f t="shared" si="111"/>
        <v>0.5239354109603378</v>
      </c>
      <c r="AM177" s="58">
        <f t="shared" si="112"/>
        <v>7.5768648136460035</v>
      </c>
      <c r="AN177" s="58">
        <f t="shared" si="113"/>
        <v>1.5518018362316586</v>
      </c>
      <c r="AO177" s="20">
        <f t="shared" si="114"/>
        <v>0.16757139209395019</v>
      </c>
      <c r="AP177" s="20">
        <f t="shared" si="115"/>
        <v>9.0118875932918813E-2</v>
      </c>
      <c r="AQ177" s="58">
        <f t="shared" si="145"/>
        <v>9.9102923288648714</v>
      </c>
      <c r="AR177" s="59">
        <f t="shared" si="116"/>
        <v>1.4322270909554033</v>
      </c>
      <c r="AS177" s="64">
        <f t="shared" si="146"/>
        <v>0.16757139209395019</v>
      </c>
      <c r="AT177" s="58">
        <f t="shared" si="147"/>
        <v>0.24031700248778348</v>
      </c>
      <c r="AU177" s="89">
        <f>Fishery!Y183</f>
        <v>1.2464533083449991</v>
      </c>
      <c r="AV177" s="80">
        <f t="shared" si="148"/>
        <v>7.4737628205598941E-2</v>
      </c>
      <c r="AW177" s="70">
        <f t="shared" si="149"/>
        <v>1.6543417029267329</v>
      </c>
      <c r="BC177" s="68">
        <f t="shared" si="143"/>
        <v>4.0193442088282012</v>
      </c>
      <c r="BD177" s="57">
        <f t="shared" si="117"/>
        <v>0.90550929642458156</v>
      </c>
      <c r="BE177" s="58">
        <f t="shared" si="118"/>
        <v>2.2254655826284928</v>
      </c>
      <c r="BF177" s="58">
        <f t="shared" si="119"/>
        <v>0.24031700248778348</v>
      </c>
      <c r="BG177" s="58">
        <f t="shared" si="120"/>
        <v>0.1292410229523264</v>
      </c>
      <c r="BH177" s="58">
        <f t="shared" si="138"/>
        <v>3.5005329044931841</v>
      </c>
      <c r="BI177" s="70">
        <f t="shared" si="121"/>
        <v>0.76194456407022326</v>
      </c>
      <c r="BJ177" s="72">
        <f t="shared" si="139"/>
        <v>9.0118875932918813E-2</v>
      </c>
      <c r="BK177" s="58">
        <f t="shared" si="106"/>
        <v>0.1292410229523264</v>
      </c>
      <c r="BL177" s="80">
        <f>Fishery!Z183</f>
        <v>0.4307608139068802</v>
      </c>
      <c r="BM177" s="80">
        <f t="shared" si="140"/>
        <v>2.0096721044141005E-2</v>
      </c>
      <c r="BN177" s="70">
        <f t="shared" si="141"/>
        <v>0.65012071279212535</v>
      </c>
    </row>
    <row r="178" spans="1:66" x14ac:dyDescent="0.2">
      <c r="A178" s="3">
        <v>13</v>
      </c>
      <c r="B178">
        <v>5</v>
      </c>
      <c r="C178" s="9">
        <f t="shared" si="122"/>
        <v>4.166666666666667</v>
      </c>
      <c r="D178" s="9">
        <f t="shared" si="154"/>
        <v>2.1150000000000029</v>
      </c>
      <c r="E178" s="9">
        <f t="shared" si="155"/>
        <v>0.21591193109646042</v>
      </c>
      <c r="F178" s="9">
        <f t="shared" si="123"/>
        <v>4.166666666666667</v>
      </c>
      <c r="I178" s="68">
        <f t="shared" si="144"/>
        <v>37.709160524974664</v>
      </c>
      <c r="J178" s="85">
        <f t="shared" si="124"/>
        <v>23.894129194466345</v>
      </c>
      <c r="K178" s="89">
        <f t="shared" si="125"/>
        <v>36.699212573990621</v>
      </c>
      <c r="L178" s="80">
        <f t="shared" si="126"/>
        <v>0.80825139140828972</v>
      </c>
      <c r="M178" s="86">
        <f t="shared" si="127"/>
        <v>61.401593159865257</v>
      </c>
      <c r="O178" s="68">
        <f t="shared" si="128"/>
        <v>79.205320609833421</v>
      </c>
      <c r="P178" s="76">
        <f t="shared" si="129"/>
        <v>23.894129194466345</v>
      </c>
      <c r="Q178" s="83">
        <f t="shared" si="107"/>
        <v>7.9647097314887816</v>
      </c>
      <c r="R178" s="85">
        <f t="shared" si="130"/>
        <v>19.27099978880603</v>
      </c>
      <c r="S178" s="80">
        <f t="shared" si="131"/>
        <v>5.0930179589205178</v>
      </c>
      <c r="T178" s="80">
        <f t="shared" si="132"/>
        <v>0.63824980284316346</v>
      </c>
      <c r="U178" s="89">
        <f t="shared" si="152"/>
        <v>7.9205320609833425</v>
      </c>
      <c r="V178" s="70">
        <f t="shared" si="153"/>
        <v>25.002267550569712</v>
      </c>
      <c r="X178" s="68">
        <f t="shared" si="133"/>
        <v>60.826089839769907</v>
      </c>
      <c r="Y178" s="76">
        <f t="shared" si="108"/>
        <v>36.699212573990621</v>
      </c>
      <c r="Z178" s="77">
        <f t="shared" si="109"/>
        <v>19.27099978880603</v>
      </c>
      <c r="AA178" s="77">
        <f t="shared" si="134"/>
        <v>55.970212362796651</v>
      </c>
      <c r="AB178" s="70">
        <f t="shared" si="135"/>
        <v>4.7025757594751676</v>
      </c>
      <c r="AC178" s="72">
        <f t="shared" si="136"/>
        <v>1.3037355131350461</v>
      </c>
      <c r="AD178" s="80">
        <f t="shared" si="137"/>
        <v>1.9605874731164903</v>
      </c>
      <c r="AE178" s="89">
        <f>Fishery!X184</f>
        <v>7.7784458295924876</v>
      </c>
      <c r="AF178" s="89">
        <f t="shared" si="150"/>
        <v>0.60826089839769903</v>
      </c>
      <c r="AG178" s="70">
        <f t="shared" si="151"/>
        <v>11.042768815844024</v>
      </c>
      <c r="AI178" s="56">
        <f t="shared" si="110"/>
        <v>71.99978093693349</v>
      </c>
      <c r="AK178" s="68">
        <f t="shared" si="142"/>
        <v>7.1446069527587532</v>
      </c>
      <c r="AL178" s="57">
        <f t="shared" si="111"/>
        <v>0.80825139140828972</v>
      </c>
      <c r="AM178" s="58">
        <f t="shared" si="112"/>
        <v>5.0930179589205178</v>
      </c>
      <c r="AN178" s="58">
        <f t="shared" si="113"/>
        <v>1.3037355131350461</v>
      </c>
      <c r="AO178" s="20">
        <f t="shared" si="114"/>
        <v>0.15313622552822617</v>
      </c>
      <c r="AP178" s="20">
        <f t="shared" si="115"/>
        <v>8.6358667774094636E-2</v>
      </c>
      <c r="AQ178" s="58">
        <f t="shared" si="145"/>
        <v>7.4444997567661746</v>
      </c>
      <c r="AR178" s="59">
        <f t="shared" si="116"/>
        <v>1.0729505584374246</v>
      </c>
      <c r="AS178" s="64">
        <f t="shared" si="146"/>
        <v>0.15313622552822617</v>
      </c>
      <c r="AT178" s="58">
        <f t="shared" si="147"/>
        <v>0.23028978073091899</v>
      </c>
      <c r="AU178" s="89">
        <f>Fishery!Y184</f>
        <v>1.1915576111931905</v>
      </c>
      <c r="AV178" s="80">
        <f t="shared" si="148"/>
        <v>7.144606952758753E-2</v>
      </c>
      <c r="AW178" s="70">
        <f t="shared" si="149"/>
        <v>1.5749836174523355</v>
      </c>
      <c r="BC178" s="68">
        <f t="shared" si="143"/>
        <v>4.0290841444048402</v>
      </c>
      <c r="BD178" s="57">
        <f t="shared" si="117"/>
        <v>0.63824980284316346</v>
      </c>
      <c r="BE178" s="58">
        <f t="shared" si="118"/>
        <v>1.9605874731164903</v>
      </c>
      <c r="BF178" s="58">
        <f t="shared" si="119"/>
        <v>0.23028978073091899</v>
      </c>
      <c r="BG178" s="58">
        <f t="shared" si="120"/>
        <v>0.12986815234155585</v>
      </c>
      <c r="BH178" s="58">
        <f t="shared" si="138"/>
        <v>2.9589952090321288</v>
      </c>
      <c r="BI178" s="70">
        <f t="shared" si="121"/>
        <v>0.65996757690263674</v>
      </c>
      <c r="BJ178" s="72">
        <f t="shared" si="139"/>
        <v>8.6358667774094636E-2</v>
      </c>
      <c r="BK178" s="58">
        <f t="shared" si="106"/>
        <v>0.12986815234155585</v>
      </c>
      <c r="BL178" s="80">
        <f>Fishery!Z184</f>
        <v>0.43180466144976498</v>
      </c>
      <c r="BM178" s="80">
        <f t="shared" si="140"/>
        <v>2.0145420722024202E-2</v>
      </c>
      <c r="BN178" s="70">
        <f t="shared" si="141"/>
        <v>0.64803148156541546</v>
      </c>
    </row>
    <row r="179" spans="1:66" x14ac:dyDescent="0.2">
      <c r="A179" s="3">
        <v>13</v>
      </c>
      <c r="B179">
        <v>6</v>
      </c>
      <c r="C179" s="9">
        <f t="shared" si="122"/>
        <v>4.166666666666667</v>
      </c>
      <c r="D179" s="9">
        <f t="shared" si="154"/>
        <v>1.470000000000002</v>
      </c>
      <c r="E179" s="9">
        <f t="shared" si="155"/>
        <v>0.15006644856349732</v>
      </c>
      <c r="F179" s="9">
        <f t="shared" si="123"/>
        <v>4.166666666666667</v>
      </c>
      <c r="I179" s="68">
        <f t="shared" si="144"/>
        <v>73.165676024786819</v>
      </c>
      <c r="J179" s="85">
        <f t="shared" si="124"/>
        <v>36.019120127469684</v>
      </c>
      <c r="K179" s="89">
        <f t="shared" si="125"/>
        <v>62.6677857684423</v>
      </c>
      <c r="L179" s="80">
        <f t="shared" si="126"/>
        <v>1.4411990032698658</v>
      </c>
      <c r="M179" s="86">
        <f t="shared" si="127"/>
        <v>100.12810489918186</v>
      </c>
      <c r="O179" s="68">
        <f t="shared" si="128"/>
        <v>61.536915402905663</v>
      </c>
      <c r="P179" s="76">
        <f t="shared" si="129"/>
        <v>36.019120127469684</v>
      </c>
      <c r="Q179" s="83">
        <f t="shared" si="107"/>
        <v>12.006373375823228</v>
      </c>
      <c r="R179" s="85">
        <f t="shared" si="130"/>
        <v>13.176883071556659</v>
      </c>
      <c r="S179" s="80">
        <f t="shared" si="131"/>
        <v>3.6364158425704134</v>
      </c>
      <c r="T179" s="80">
        <f t="shared" si="132"/>
        <v>0.48643513114906067</v>
      </c>
      <c r="U179" s="89">
        <f t="shared" si="152"/>
        <v>6.1536915402905663</v>
      </c>
      <c r="V179" s="70">
        <f t="shared" si="153"/>
        <v>17.299734045276136</v>
      </c>
      <c r="X179" s="68">
        <f t="shared" si="133"/>
        <v>53.532432464653851</v>
      </c>
      <c r="Y179" s="76">
        <f t="shared" si="108"/>
        <v>62.6677857684423</v>
      </c>
      <c r="Z179" s="77">
        <f t="shared" si="109"/>
        <v>13.176883071556659</v>
      </c>
      <c r="AA179" s="77">
        <f t="shared" si="134"/>
        <v>75.84466883999896</v>
      </c>
      <c r="AB179" s="70">
        <f t="shared" si="135"/>
        <v>5.5638469944722262</v>
      </c>
      <c r="AC179" s="72">
        <f t="shared" si="136"/>
        <v>1.0544683313598253</v>
      </c>
      <c r="AD179" s="80">
        <f t="shared" si="137"/>
        <v>1.6926461546652412</v>
      </c>
      <c r="AE179" s="89">
        <f>Fishery!X185</f>
        <v>6.8457322696481153</v>
      </c>
      <c r="AF179" s="89">
        <f t="shared" si="150"/>
        <v>0.53532432464653856</v>
      </c>
      <c r="AG179" s="70">
        <f t="shared" si="151"/>
        <v>9.5928467556731825</v>
      </c>
      <c r="AI179" s="56">
        <f t="shared" si="110"/>
        <v>64.050733001277976</v>
      </c>
      <c r="AK179" s="68">
        <f t="shared" si="142"/>
        <v>6.5659157935460577</v>
      </c>
      <c r="AL179" s="57">
        <f t="shared" si="111"/>
        <v>1.4411990032698658</v>
      </c>
      <c r="AM179" s="58">
        <f t="shared" si="112"/>
        <v>3.6364158425704134</v>
      </c>
      <c r="AN179" s="58">
        <f t="shared" si="113"/>
        <v>1.0544683313598253</v>
      </c>
      <c r="AO179" s="20">
        <f t="shared" si="114"/>
        <v>0.12933375062381269</v>
      </c>
      <c r="AP179" s="20">
        <f t="shared" si="115"/>
        <v>7.7853076220240375E-2</v>
      </c>
      <c r="AQ179" s="58">
        <f t="shared" si="145"/>
        <v>6.3392700040441579</v>
      </c>
      <c r="AR179" s="59">
        <f t="shared" si="116"/>
        <v>0.86004070757663786</v>
      </c>
      <c r="AS179" s="64">
        <f t="shared" si="146"/>
        <v>0.12933375062381269</v>
      </c>
      <c r="AT179" s="58">
        <f t="shared" si="147"/>
        <v>0.20760820325397433</v>
      </c>
      <c r="AU179" s="89">
        <f>Fishery!Y185</f>
        <v>1.0950451144457181</v>
      </c>
      <c r="AV179" s="80">
        <f t="shared" si="148"/>
        <v>6.565915793546058E-2</v>
      </c>
      <c r="AW179" s="70">
        <f t="shared" si="149"/>
        <v>1.431987068323505</v>
      </c>
      <c r="BC179" s="68">
        <f t="shared" si="143"/>
        <v>3.9523847430780714</v>
      </c>
      <c r="BD179" s="57">
        <f t="shared" si="117"/>
        <v>0.48643513114906067</v>
      </c>
      <c r="BE179" s="58">
        <f t="shared" si="118"/>
        <v>1.6926461546652412</v>
      </c>
      <c r="BF179" s="58">
        <f t="shared" si="119"/>
        <v>0.20760820325397433</v>
      </c>
      <c r="BG179" s="58">
        <f t="shared" si="120"/>
        <v>0.12497076125853052</v>
      </c>
      <c r="BH179" s="58">
        <f t="shared" si="138"/>
        <v>2.5116602503268068</v>
      </c>
      <c r="BI179" s="70">
        <f t="shared" si="121"/>
        <v>0.56711067118806913</v>
      </c>
      <c r="BJ179" s="72">
        <f t="shared" si="139"/>
        <v>7.7853076220240375E-2</v>
      </c>
      <c r="BK179" s="58">
        <f t="shared" si="106"/>
        <v>0.12497076125853052</v>
      </c>
      <c r="BL179" s="80">
        <f>Fishery!Z185</f>
        <v>0.4235846397683371</v>
      </c>
      <c r="BM179" s="80">
        <f t="shared" si="140"/>
        <v>1.9761923715390359E-2</v>
      </c>
      <c r="BN179" s="70">
        <f t="shared" si="141"/>
        <v>0.62640847724710802</v>
      </c>
    </row>
    <row r="180" spans="1:66" x14ac:dyDescent="0.2">
      <c r="A180" s="3">
        <v>13</v>
      </c>
      <c r="B180">
        <v>7</v>
      </c>
      <c r="C180" s="9">
        <f t="shared" si="122"/>
        <v>4.166666666666667</v>
      </c>
      <c r="D180" s="9">
        <f t="shared" si="154"/>
        <v>1.3149999999999995</v>
      </c>
      <c r="E180" s="9">
        <f t="shared" si="155"/>
        <v>0.13424311555169974</v>
      </c>
      <c r="F180" s="9">
        <f t="shared" si="123"/>
        <v>4.166666666666667</v>
      </c>
      <c r="I180" s="68">
        <f t="shared" si="144"/>
        <v>152.58153130708004</v>
      </c>
      <c r="J180" s="85">
        <f t="shared" si="124"/>
        <v>67.751960830562069</v>
      </c>
      <c r="K180" s="89">
        <f t="shared" si="125"/>
        <v>118.42917499092283</v>
      </c>
      <c r="L180" s="80">
        <f t="shared" si="126"/>
        <v>2.7178584733774191</v>
      </c>
      <c r="M180" s="86">
        <f t="shared" si="127"/>
        <v>188.89899429486232</v>
      </c>
      <c r="O180" s="68">
        <f t="shared" si="128"/>
        <v>55.504719550729021</v>
      </c>
      <c r="P180" s="76">
        <f t="shared" si="129"/>
        <v>67.751960830562069</v>
      </c>
      <c r="Q180" s="83">
        <f t="shared" si="107"/>
        <v>22.583986943520689</v>
      </c>
      <c r="R180" s="85">
        <f t="shared" si="130"/>
        <v>10.770271618368477</v>
      </c>
      <c r="S180" s="80">
        <f t="shared" si="131"/>
        <v>2.9660333931198317</v>
      </c>
      <c r="T180" s="80">
        <f t="shared" si="132"/>
        <v>0.42387536562408429</v>
      </c>
      <c r="U180" s="89">
        <f t="shared" si="152"/>
        <v>5.5504719550729025</v>
      </c>
      <c r="V180" s="70">
        <f t="shared" si="153"/>
        <v>14.160180377112393</v>
      </c>
      <c r="X180" s="68">
        <f t="shared" si="133"/>
        <v>48.510611825202062</v>
      </c>
      <c r="Y180" s="76">
        <f t="shared" si="108"/>
        <v>118.42917499092283</v>
      </c>
      <c r="Z180" s="77">
        <f t="shared" si="109"/>
        <v>10.770271618368477</v>
      </c>
      <c r="AA180" s="77">
        <f t="shared" si="134"/>
        <v>129.1994466092913</v>
      </c>
      <c r="AB180" s="70">
        <f t="shared" si="135"/>
        <v>8.7481073892287373</v>
      </c>
      <c r="AC180" s="72">
        <f t="shared" si="136"/>
        <v>0.86409525627647454</v>
      </c>
      <c r="AD180" s="80">
        <f t="shared" si="137"/>
        <v>1.4818526057239019</v>
      </c>
      <c r="AE180" s="89">
        <f>Fishery!X186</f>
        <v>6.2035413954228682</v>
      </c>
      <c r="AF180" s="89">
        <f t="shared" si="150"/>
        <v>0.48510611825202066</v>
      </c>
      <c r="AG180" s="70">
        <f t="shared" si="151"/>
        <v>8.5494892574232448</v>
      </c>
      <c r="AI180" s="56">
        <f t="shared" si="110"/>
        <v>58.266483994222568</v>
      </c>
      <c r="AK180" s="68">
        <f t="shared" si="142"/>
        <v>5.9374998841494904</v>
      </c>
      <c r="AL180" s="57">
        <f t="shared" si="111"/>
        <v>2.7178584733774191</v>
      </c>
      <c r="AM180" s="58">
        <f t="shared" si="112"/>
        <v>2.9660333931198317</v>
      </c>
      <c r="AN180" s="58">
        <f t="shared" si="113"/>
        <v>0.86409525627647454</v>
      </c>
      <c r="AO180" s="20">
        <f t="shared" si="114"/>
        <v>0.10576171462282564</v>
      </c>
      <c r="AP180" s="20">
        <f t="shared" si="115"/>
        <v>6.8014754997183846E-2</v>
      </c>
      <c r="AQ180" s="58">
        <f t="shared" si="145"/>
        <v>6.7217635923937351</v>
      </c>
      <c r="AR180" s="59">
        <f t="shared" si="116"/>
        <v>0.80008826020018864</v>
      </c>
      <c r="AS180" s="64">
        <f t="shared" si="146"/>
        <v>0.10576171462282564</v>
      </c>
      <c r="AT180" s="58">
        <f t="shared" si="147"/>
        <v>0.18137267999249027</v>
      </c>
      <c r="AU180" s="89">
        <f>Fishery!Y186</f>
        <v>0.99023966261505614</v>
      </c>
      <c r="AV180" s="80">
        <f t="shared" si="148"/>
        <v>5.9374998841494907E-2</v>
      </c>
      <c r="AW180" s="70">
        <f t="shared" si="149"/>
        <v>1.277374057230372</v>
      </c>
      <c r="BC180" s="68">
        <f t="shared" si="143"/>
        <v>3.8183722848710158</v>
      </c>
      <c r="BD180" s="57">
        <f t="shared" si="117"/>
        <v>0.42387536562408429</v>
      </c>
      <c r="BE180" s="58">
        <f t="shared" si="118"/>
        <v>1.4818526057239019</v>
      </c>
      <c r="BF180" s="58">
        <f t="shared" si="119"/>
        <v>0.18137267999249027</v>
      </c>
      <c r="BG180" s="58">
        <f t="shared" si="120"/>
        <v>0.11663973524696883</v>
      </c>
      <c r="BH180" s="58">
        <f t="shared" si="138"/>
        <v>2.2037403865874454</v>
      </c>
      <c r="BI180" s="70">
        <f t="shared" si="121"/>
        <v>0.49795067594385073</v>
      </c>
      <c r="BJ180" s="72">
        <f t="shared" si="139"/>
        <v>6.8014754997183846E-2</v>
      </c>
      <c r="BK180" s="58">
        <f t="shared" si="106"/>
        <v>0.11663973524696883</v>
      </c>
      <c r="BL180" s="80">
        <f>Fishery!Z186</f>
        <v>0.40922226805502648</v>
      </c>
      <c r="BM180" s="80">
        <f t="shared" si="140"/>
        <v>1.909186142435508E-2</v>
      </c>
      <c r="BN180" s="70">
        <f t="shared" si="141"/>
        <v>0.59387675829917919</v>
      </c>
    </row>
    <row r="181" spans="1:66" x14ac:dyDescent="0.2">
      <c r="A181" s="3">
        <v>13</v>
      </c>
      <c r="B181">
        <v>8</v>
      </c>
      <c r="C181" s="9">
        <f t="shared" si="122"/>
        <v>4.166666666666667</v>
      </c>
      <c r="D181" s="9">
        <f t="shared" si="154"/>
        <v>1.6500000000000015</v>
      </c>
      <c r="E181" s="9">
        <f t="shared" si="155"/>
        <v>0.16844193206106833</v>
      </c>
      <c r="F181" s="9">
        <f t="shared" si="123"/>
        <v>4.166666666666667</v>
      </c>
      <c r="I181" s="68">
        <f t="shared" si="144"/>
        <v>305.82345546937046</v>
      </c>
      <c r="J181" s="85">
        <f t="shared" si="124"/>
        <v>153.33990077014636</v>
      </c>
      <c r="K181" s="89">
        <f t="shared" si="125"/>
        <v>231.42097909869705</v>
      </c>
      <c r="L181" s="80">
        <f t="shared" si="126"/>
        <v>4.9659999696650869</v>
      </c>
      <c r="M181" s="86">
        <f t="shared" si="127"/>
        <v>389.72687983850847</v>
      </c>
      <c r="O181" s="68">
        <f t="shared" si="128"/>
        <v>62.675008255499876</v>
      </c>
      <c r="P181" s="76">
        <f t="shared" si="129"/>
        <v>153.33990077014636</v>
      </c>
      <c r="Q181" s="83">
        <f t="shared" si="107"/>
        <v>51.113300256715455</v>
      </c>
      <c r="R181" s="85">
        <f t="shared" si="130"/>
        <v>11.856768599751312</v>
      </c>
      <c r="S181" s="80">
        <f t="shared" si="131"/>
        <v>3.0531741453697347</v>
      </c>
      <c r="T181" s="80">
        <f t="shared" si="132"/>
        <v>0.45866417160343109</v>
      </c>
      <c r="U181" s="89">
        <f t="shared" si="152"/>
        <v>6.2675008255499876</v>
      </c>
      <c r="V181" s="70">
        <f t="shared" si="153"/>
        <v>15.368606916724477</v>
      </c>
      <c r="X181" s="68">
        <f t="shared" si="133"/>
        <v>47.29464315112736</v>
      </c>
      <c r="Y181" s="76">
        <f t="shared" si="108"/>
        <v>231.42097909869705</v>
      </c>
      <c r="Z181" s="77">
        <f t="shared" si="109"/>
        <v>11.856768599751312</v>
      </c>
      <c r="AA181" s="77">
        <f t="shared" si="134"/>
        <v>243.27774769844837</v>
      </c>
      <c r="AB181" s="70">
        <f t="shared" si="135"/>
        <v>15.94590726863748</v>
      </c>
      <c r="AC181" s="72">
        <f t="shared" si="136"/>
        <v>0.76797640028412528</v>
      </c>
      <c r="AD181" s="80">
        <f t="shared" si="137"/>
        <v>1.3844343336189773</v>
      </c>
      <c r="AE181" s="89">
        <f>Fishery!X187</f>
        <v>6.0480432122141998</v>
      </c>
      <c r="AF181" s="89">
        <f t="shared" si="150"/>
        <v>0.47294643151127364</v>
      </c>
      <c r="AG181" s="70">
        <f t="shared" si="151"/>
        <v>8.2004539461173032</v>
      </c>
      <c r="AI181" s="56">
        <f t="shared" si="110"/>
        <v>56.366419499231313</v>
      </c>
      <c r="AK181" s="68">
        <f t="shared" si="142"/>
        <v>5.4127088475968268</v>
      </c>
      <c r="AL181" s="57">
        <f t="shared" si="111"/>
        <v>4.9659999696650869</v>
      </c>
      <c r="AM181" s="58">
        <f t="shared" si="112"/>
        <v>3.0531741453697347</v>
      </c>
      <c r="AN181" s="58">
        <f t="shared" si="113"/>
        <v>0.76797640028412528</v>
      </c>
      <c r="AO181" s="20">
        <f t="shared" si="114"/>
        <v>8.7892251206558913E-2</v>
      </c>
      <c r="AP181" s="20">
        <f t="shared" si="115"/>
        <v>5.9416401101846816E-2</v>
      </c>
      <c r="AQ181" s="58">
        <f t="shared" si="145"/>
        <v>8.9344591676273541</v>
      </c>
      <c r="AR181" s="59">
        <f t="shared" si="116"/>
        <v>0.92084302942341756</v>
      </c>
      <c r="AS181" s="64">
        <f t="shared" si="146"/>
        <v>8.7892251206558913E-2</v>
      </c>
      <c r="AT181" s="58">
        <f t="shared" si="147"/>
        <v>0.1584437362715915</v>
      </c>
      <c r="AU181" s="89">
        <f>Fishery!Y187</f>
        <v>0.90271647792134324</v>
      </c>
      <c r="AV181" s="80">
        <f t="shared" si="148"/>
        <v>5.4127088475968269E-2</v>
      </c>
      <c r="AW181" s="70">
        <f t="shared" si="149"/>
        <v>1.1490524653994936</v>
      </c>
      <c r="BC181" s="68">
        <f t="shared" si="143"/>
        <v>3.659067500507128</v>
      </c>
      <c r="BD181" s="57">
        <f t="shared" si="117"/>
        <v>0.45866417160343109</v>
      </c>
      <c r="BE181" s="58">
        <f t="shared" si="118"/>
        <v>1.3844343336189773</v>
      </c>
      <c r="BF181" s="58">
        <f t="shared" si="119"/>
        <v>0.1584437362715915</v>
      </c>
      <c r="BG181" s="58">
        <f t="shared" si="120"/>
        <v>0.10711019978613985</v>
      </c>
      <c r="BH181" s="58">
        <f t="shared" si="138"/>
        <v>2.1086524412801393</v>
      </c>
      <c r="BI181" s="70">
        <f t="shared" si="121"/>
        <v>0.46983008886960609</v>
      </c>
      <c r="BJ181" s="72">
        <f t="shared" si="139"/>
        <v>5.9416401101846816E-2</v>
      </c>
      <c r="BK181" s="58">
        <f t="shared" si="106"/>
        <v>0.10711019978613985</v>
      </c>
      <c r="BL181" s="80">
        <f>Fishery!Z187</f>
        <v>0.39214926932525251</v>
      </c>
      <c r="BM181" s="80">
        <f t="shared" si="140"/>
        <v>1.829533750253564E-2</v>
      </c>
      <c r="BN181" s="70">
        <f t="shared" si="141"/>
        <v>0.55867587021323917</v>
      </c>
    </row>
    <row r="182" spans="1:66" x14ac:dyDescent="0.2">
      <c r="A182" s="3">
        <v>13</v>
      </c>
      <c r="B182">
        <v>9</v>
      </c>
      <c r="C182" s="9">
        <f t="shared" si="122"/>
        <v>4.166666666666667</v>
      </c>
      <c r="D182" s="9">
        <f t="shared" si="154"/>
        <v>2.4750000000000023</v>
      </c>
      <c r="E182" s="9">
        <f t="shared" si="155"/>
        <v>0.25266289809160253</v>
      </c>
      <c r="F182" s="9">
        <f t="shared" si="123"/>
        <v>4.166666666666667</v>
      </c>
      <c r="I182" s="68">
        <f t="shared" si="144"/>
        <v>485.80793750007388</v>
      </c>
      <c r="J182" s="85">
        <f t="shared" si="124"/>
        <v>370.05418905783466</v>
      </c>
      <c r="K182" s="89">
        <f t="shared" si="125"/>
        <v>408.2826536696623</v>
      </c>
      <c r="L182" s="80">
        <f t="shared" si="126"/>
        <v>7.4833711760451385</v>
      </c>
      <c r="M182" s="86">
        <f t="shared" si="127"/>
        <v>785.82021390354214</v>
      </c>
      <c r="O182" s="68">
        <f t="shared" si="128"/>
        <v>95.216175079935368</v>
      </c>
      <c r="P182" s="76">
        <f t="shared" si="129"/>
        <v>370.05418905783466</v>
      </c>
      <c r="Q182" s="83">
        <f t="shared" si="107"/>
        <v>123.35139635261156</v>
      </c>
      <c r="R182" s="85">
        <f t="shared" si="130"/>
        <v>20.00539186018614</v>
      </c>
      <c r="S182" s="80">
        <f t="shared" si="131"/>
        <v>4.4001214785813216</v>
      </c>
      <c r="T182" s="80">
        <f t="shared" si="132"/>
        <v>0.66897305016688824</v>
      </c>
      <c r="U182" s="89">
        <f t="shared" si="152"/>
        <v>9.5216175079935379</v>
      </c>
      <c r="V182" s="70">
        <f t="shared" si="153"/>
        <v>25.07448638893435</v>
      </c>
      <c r="X182" s="68">
        <f t="shared" si="133"/>
        <v>52.526243160343611</v>
      </c>
      <c r="Y182" s="76">
        <f t="shared" si="108"/>
        <v>408.2826536696623</v>
      </c>
      <c r="Z182" s="77">
        <f t="shared" si="109"/>
        <v>20.00539186018614</v>
      </c>
      <c r="AA182" s="77">
        <f t="shared" si="134"/>
        <v>428.28804552984843</v>
      </c>
      <c r="AB182" s="70">
        <f t="shared" si="135"/>
        <v>28.018339836877161</v>
      </c>
      <c r="AC182" s="72">
        <f t="shared" si="136"/>
        <v>0.80911270424023018</v>
      </c>
      <c r="AD182" s="80">
        <f t="shared" si="137"/>
        <v>1.4761626822872611</v>
      </c>
      <c r="AE182" s="89">
        <f>Fishery!X188</f>
        <v>6.7170606910786299</v>
      </c>
      <c r="AF182" s="89">
        <f t="shared" si="150"/>
        <v>0.52526243160343611</v>
      </c>
      <c r="AG182" s="70">
        <f t="shared" si="151"/>
        <v>9.0023360776061203</v>
      </c>
      <c r="AI182" s="56">
        <f t="shared" si="110"/>
        <v>61.173817072037004</v>
      </c>
      <c r="AK182" s="68">
        <f t="shared" si="142"/>
        <v>5.1346568594946715</v>
      </c>
      <c r="AL182" s="57">
        <f t="shared" si="111"/>
        <v>7.4833711760451385</v>
      </c>
      <c r="AM182" s="58">
        <f t="shared" si="112"/>
        <v>4.4001214785813216</v>
      </c>
      <c r="AN182" s="58">
        <f t="shared" si="113"/>
        <v>0.80911270424023018</v>
      </c>
      <c r="AO182" s="20">
        <f t="shared" si="114"/>
        <v>7.9094103194267046E-2</v>
      </c>
      <c r="AP182" s="20">
        <f t="shared" si="115"/>
        <v>5.4112870916723926E-2</v>
      </c>
      <c r="AQ182" s="58">
        <f t="shared" si="145"/>
        <v>12.82581233297768</v>
      </c>
      <c r="AR182" s="59">
        <f t="shared" si="116"/>
        <v>1.2533058029132915</v>
      </c>
      <c r="AS182" s="64">
        <f t="shared" si="146"/>
        <v>7.9094103194267046E-2</v>
      </c>
      <c r="AT182" s="58">
        <f t="shared" si="147"/>
        <v>0.14430098911126382</v>
      </c>
      <c r="AU182" s="89">
        <f>Fishery!Y188</f>
        <v>0.85634374322491735</v>
      </c>
      <c r="AV182" s="80">
        <f t="shared" si="148"/>
        <v>5.1346568594946719E-2</v>
      </c>
      <c r="AW182" s="70">
        <f t="shared" si="149"/>
        <v>1.0797388355304482</v>
      </c>
      <c r="BC182" s="68">
        <f t="shared" si="143"/>
        <v>3.5129170521987234</v>
      </c>
      <c r="BD182" s="57">
        <f t="shared" si="117"/>
        <v>0.66897305016688824</v>
      </c>
      <c r="BE182" s="58">
        <f t="shared" si="118"/>
        <v>1.4761626822872611</v>
      </c>
      <c r="BF182" s="58">
        <f t="shared" si="119"/>
        <v>0.14430098911126382</v>
      </c>
      <c r="BG182" s="58">
        <f t="shared" si="120"/>
        <v>9.8724689725028555E-2</v>
      </c>
      <c r="BH182" s="58">
        <f t="shared" si="138"/>
        <v>2.3881614112904419</v>
      </c>
      <c r="BI182" s="70">
        <f t="shared" si="121"/>
        <v>0.51341872155174939</v>
      </c>
      <c r="BJ182" s="72">
        <f t="shared" si="139"/>
        <v>5.4112870916723926E-2</v>
      </c>
      <c r="BK182" s="58">
        <f t="shared" si="106"/>
        <v>9.8724689725028555E-2</v>
      </c>
      <c r="BL182" s="80">
        <f>Fishery!Z188</f>
        <v>0.3764860459745612</v>
      </c>
      <c r="BM182" s="80">
        <f t="shared" si="140"/>
        <v>1.7564585260993616E-2</v>
      </c>
      <c r="BN182" s="70">
        <f t="shared" si="141"/>
        <v>0.52932360661631361</v>
      </c>
    </row>
    <row r="183" spans="1:66" x14ac:dyDescent="0.2">
      <c r="A183" s="3">
        <v>13</v>
      </c>
      <c r="B183">
        <v>10</v>
      </c>
      <c r="C183" s="9">
        <f t="shared" si="122"/>
        <v>4.166666666666667</v>
      </c>
      <c r="D183" s="9">
        <f t="shared" si="154"/>
        <v>3.7900000000000045</v>
      </c>
      <c r="E183" s="9">
        <f t="shared" si="155"/>
        <v>0.38690601364330252</v>
      </c>
      <c r="F183" s="9">
        <f t="shared" si="123"/>
        <v>4.166666666666667</v>
      </c>
      <c r="I183" s="68">
        <f t="shared" si="144"/>
        <v>403.06620839188139</v>
      </c>
      <c r="J183" s="85">
        <f t="shared" si="124"/>
        <v>586.05193690228634</v>
      </c>
      <c r="K183" s="89">
        <f t="shared" si="125"/>
        <v>429.7433000570029</v>
      </c>
      <c r="L183" s="80">
        <f t="shared" si="126"/>
        <v>6.3408814520413221</v>
      </c>
      <c r="M183" s="86">
        <f t="shared" si="127"/>
        <v>1022.1361184113306</v>
      </c>
      <c r="O183" s="68">
        <f t="shared" si="128"/>
        <v>181.74803689214781</v>
      </c>
      <c r="P183" s="76">
        <f t="shared" si="129"/>
        <v>586.05193690228634</v>
      </c>
      <c r="Q183" s="83">
        <f t="shared" si="107"/>
        <v>195.35064563409546</v>
      </c>
      <c r="R183" s="85">
        <f t="shared" si="130"/>
        <v>48.444275113343089</v>
      </c>
      <c r="S183" s="80">
        <f t="shared" si="131"/>
        <v>8.5775691344029426</v>
      </c>
      <c r="T183" s="80">
        <f t="shared" si="132"/>
        <v>1.2492968404960869</v>
      </c>
      <c r="U183" s="89">
        <f t="shared" si="152"/>
        <v>18.17480368921478</v>
      </c>
      <c r="V183" s="70">
        <f t="shared" si="153"/>
        <v>58.271141088242118</v>
      </c>
      <c r="X183" s="68">
        <f t="shared" si="133"/>
        <v>66.636586482211484</v>
      </c>
      <c r="Y183" s="76">
        <f t="shared" si="108"/>
        <v>429.7433000570029</v>
      </c>
      <c r="Z183" s="77">
        <f t="shared" si="109"/>
        <v>48.444275113343089</v>
      </c>
      <c r="AA183" s="77">
        <f t="shared" si="134"/>
        <v>478.18757517034601</v>
      </c>
      <c r="AB183" s="70">
        <f t="shared" si="135"/>
        <v>32.91449064273057</v>
      </c>
      <c r="AC183" s="72">
        <f t="shared" si="136"/>
        <v>1.0483009650900645</v>
      </c>
      <c r="AD183" s="80">
        <f t="shared" si="137"/>
        <v>1.8321821435259249</v>
      </c>
      <c r="AE183" s="89">
        <f>Fishery!X189</f>
        <v>8.5214926618863149</v>
      </c>
      <c r="AF183" s="89">
        <f t="shared" si="150"/>
        <v>0.66636586482211491</v>
      </c>
      <c r="AG183" s="70">
        <f t="shared" si="151"/>
        <v>11.401975770502304</v>
      </c>
      <c r="AI183" s="56">
        <f t="shared" si="110"/>
        <v>75.317349611114864</v>
      </c>
      <c r="AK183" s="68">
        <f t="shared" si="142"/>
        <v>5.2438708744977829</v>
      </c>
      <c r="AL183" s="57">
        <f t="shared" si="111"/>
        <v>6.3408814520413221</v>
      </c>
      <c r="AM183" s="58">
        <f t="shared" si="112"/>
        <v>8.5775691344029426</v>
      </c>
      <c r="AN183" s="58">
        <f t="shared" si="113"/>
        <v>1.0483009650900645</v>
      </c>
      <c r="AO183" s="20">
        <f t="shared" si="114"/>
        <v>8.2494545245218431E-2</v>
      </c>
      <c r="AP183" s="20">
        <f t="shared" si="115"/>
        <v>5.4067857574993432E-2</v>
      </c>
      <c r="AQ183" s="58">
        <f t="shared" si="145"/>
        <v>16.10331395435454</v>
      </c>
      <c r="AR183" s="59">
        <f t="shared" si="116"/>
        <v>1.7647170745305196</v>
      </c>
      <c r="AS183" s="64">
        <f t="shared" si="146"/>
        <v>8.2494545245218431E-2</v>
      </c>
      <c r="AT183" s="58">
        <f t="shared" si="147"/>
        <v>0.14418095353331581</v>
      </c>
      <c r="AU183" s="89">
        <f>Fishery!Y189</f>
        <v>0.87455815189517672</v>
      </c>
      <c r="AV183" s="80">
        <f t="shared" si="148"/>
        <v>5.243870874497783E-2</v>
      </c>
      <c r="AW183" s="70">
        <f t="shared" si="149"/>
        <v>1.101233650673711</v>
      </c>
      <c r="BC183" s="68">
        <f t="shared" si="143"/>
        <v>3.4368922544055858</v>
      </c>
      <c r="BD183" s="57">
        <f t="shared" si="117"/>
        <v>1.2492968404960869</v>
      </c>
      <c r="BE183" s="58">
        <f t="shared" si="118"/>
        <v>1.8321821435259249</v>
      </c>
      <c r="BF183" s="58">
        <f t="shared" si="119"/>
        <v>0.14418095353331581</v>
      </c>
      <c r="BG183" s="58">
        <f t="shared" si="120"/>
        <v>9.4497826947144883E-2</v>
      </c>
      <c r="BH183" s="58">
        <f t="shared" si="138"/>
        <v>3.3201577645024729</v>
      </c>
      <c r="BI183" s="70">
        <f t="shared" si="121"/>
        <v>0.67387733606360734</v>
      </c>
      <c r="BJ183" s="72">
        <f t="shared" si="139"/>
        <v>5.4067857574993432E-2</v>
      </c>
      <c r="BK183" s="58">
        <f t="shared" si="106"/>
        <v>9.4497826947144883E-2</v>
      </c>
      <c r="BL183" s="80">
        <f>Fishery!Z189</f>
        <v>0.36833832284536305</v>
      </c>
      <c r="BM183" s="80">
        <f t="shared" si="140"/>
        <v>1.718446127202793E-2</v>
      </c>
      <c r="BN183" s="70">
        <f t="shared" si="141"/>
        <v>0.51690400736750131</v>
      </c>
    </row>
    <row r="184" spans="1:66" x14ac:dyDescent="0.2">
      <c r="A184" s="3">
        <v>13</v>
      </c>
      <c r="B184">
        <v>11</v>
      </c>
      <c r="C184" s="9">
        <f t="shared" si="122"/>
        <v>4.166666666666667</v>
      </c>
      <c r="D184" s="9">
        <f t="shared" si="154"/>
        <v>5.5949999999999998</v>
      </c>
      <c r="E184" s="9">
        <f t="shared" si="155"/>
        <v>0.57117127871616757</v>
      </c>
      <c r="F184" s="9">
        <f t="shared" si="123"/>
        <v>4.166666666666667</v>
      </c>
      <c r="I184" s="68">
        <f t="shared" si="144"/>
        <v>102.21461184113306</v>
      </c>
      <c r="J184" s="85">
        <f t="shared" si="124"/>
        <v>231.67795886317208</v>
      </c>
      <c r="K184" s="89">
        <f t="shared" si="125"/>
        <v>132.2053117200752</v>
      </c>
      <c r="L184" s="80">
        <f t="shared" si="126"/>
        <v>1.7830771173208209</v>
      </c>
      <c r="M184" s="86">
        <f t="shared" si="127"/>
        <v>365.66634770056811</v>
      </c>
      <c r="O184" s="68">
        <f t="shared" si="128"/>
        <v>283.32294508839067</v>
      </c>
      <c r="P184" s="76">
        <f t="shared" si="129"/>
        <v>231.67795886317208</v>
      </c>
      <c r="Q184" s="83">
        <f t="shared" si="107"/>
        <v>77.225986287724027</v>
      </c>
      <c r="R184" s="85">
        <f t="shared" si="130"/>
        <v>91.613120663896922</v>
      </c>
      <c r="S184" s="80">
        <f t="shared" si="131"/>
        <v>14.827234123363066</v>
      </c>
      <c r="T184" s="80">
        <f t="shared" si="132"/>
        <v>1.9927032725493501</v>
      </c>
      <c r="U184" s="89">
        <f t="shared" si="152"/>
        <v>28.33229450883907</v>
      </c>
      <c r="V184" s="70">
        <f t="shared" si="153"/>
        <v>108.43305805980934</v>
      </c>
      <c r="X184" s="68">
        <f t="shared" si="133"/>
        <v>80.83807034699889</v>
      </c>
      <c r="Y184" s="76">
        <f t="shared" si="108"/>
        <v>132.2053117200752</v>
      </c>
      <c r="Z184" s="77">
        <f t="shared" si="109"/>
        <v>91.613120663896922</v>
      </c>
      <c r="AA184" s="77">
        <f t="shared" si="134"/>
        <v>223.81843238397212</v>
      </c>
      <c r="AB184" s="70">
        <f t="shared" si="135"/>
        <v>19.714472065491815</v>
      </c>
      <c r="AC184" s="72">
        <f t="shared" si="136"/>
        <v>1.4101752268857091</v>
      </c>
      <c r="AD184" s="80">
        <f t="shared" si="137"/>
        <v>2.2742427342308447</v>
      </c>
      <c r="AE184" s="89">
        <f>Fishery!X190</f>
        <v>10.337579693505024</v>
      </c>
      <c r="AF184" s="89">
        <f t="shared" si="150"/>
        <v>0.80838070346998891</v>
      </c>
      <c r="AG184" s="70">
        <f t="shared" si="151"/>
        <v>14.021997654621577</v>
      </c>
      <c r="AI184" s="56">
        <f t="shared" si="110"/>
        <v>90.169549283875355</v>
      </c>
      <c r="AK184" s="68">
        <f t="shared" si="142"/>
        <v>5.8148148136659961</v>
      </c>
      <c r="AL184" s="57">
        <f t="shared" si="111"/>
        <v>1.7830771173208209</v>
      </c>
      <c r="AM184" s="58">
        <f t="shared" si="112"/>
        <v>14.827234123363066</v>
      </c>
      <c r="AN184" s="58">
        <f t="shared" si="113"/>
        <v>1.4101752268857091</v>
      </c>
      <c r="AO184" s="20">
        <f t="shared" si="114"/>
        <v>0.10143621395168853</v>
      </c>
      <c r="AP184" s="20">
        <f t="shared" si="115"/>
        <v>6.1346251914996035E-2</v>
      </c>
      <c r="AQ184" s="58">
        <f t="shared" si="145"/>
        <v>18.183268933436285</v>
      </c>
      <c r="AR184" s="59">
        <f t="shared" si="116"/>
        <v>2.3580860084410329</v>
      </c>
      <c r="AS184" s="64">
        <f t="shared" si="146"/>
        <v>0.10143621395168853</v>
      </c>
      <c r="AT184" s="58">
        <f t="shared" si="147"/>
        <v>0.16359000510665611</v>
      </c>
      <c r="AU184" s="89">
        <f>Fishery!Y190</f>
        <v>0.96977858890155633</v>
      </c>
      <c r="AV184" s="80">
        <f t="shared" si="148"/>
        <v>5.8148148136659965E-2</v>
      </c>
      <c r="AW184" s="70">
        <f t="shared" si="149"/>
        <v>1.234804807959901</v>
      </c>
      <c r="BC184" s="68">
        <f t="shared" si="143"/>
        <v>3.5166641232104752</v>
      </c>
      <c r="BD184" s="57">
        <f t="shared" si="117"/>
        <v>1.9927032725493501</v>
      </c>
      <c r="BE184" s="58">
        <f t="shared" si="118"/>
        <v>2.2742427342308447</v>
      </c>
      <c r="BF184" s="58">
        <f t="shared" si="119"/>
        <v>0.16359000510665611</v>
      </c>
      <c r="BG184" s="58">
        <f t="shared" si="120"/>
        <v>9.8935412443805604E-2</v>
      </c>
      <c r="BH184" s="58">
        <f t="shared" si="138"/>
        <v>4.529471424330656</v>
      </c>
      <c r="BI184" s="70">
        <f t="shared" si="121"/>
        <v>0.88327994701399537</v>
      </c>
      <c r="BJ184" s="72">
        <f t="shared" si="139"/>
        <v>6.1346251914996035E-2</v>
      </c>
      <c r="BK184" s="58">
        <f t="shared" si="106"/>
        <v>9.8935412443805604E-2</v>
      </c>
      <c r="BL184" s="80">
        <f>Fishery!Z190</f>
        <v>0.37688762674866955</v>
      </c>
      <c r="BM184" s="80">
        <f t="shared" si="140"/>
        <v>1.7583320616052375E-2</v>
      </c>
      <c r="BN184" s="70">
        <f t="shared" si="141"/>
        <v>0.53716929110747125</v>
      </c>
    </row>
    <row r="185" spans="1:66" x14ac:dyDescent="0.2">
      <c r="A185" s="1">
        <v>13</v>
      </c>
      <c r="B185" s="2">
        <v>12</v>
      </c>
      <c r="C185" s="9">
        <f t="shared" si="122"/>
        <v>4.166666666666667</v>
      </c>
      <c r="D185" s="9">
        <f t="shared" si="154"/>
        <v>7.8900000000000023</v>
      </c>
      <c r="E185" s="9">
        <f t="shared" si="155"/>
        <v>0.80545869331019904</v>
      </c>
      <c r="F185" s="9">
        <f t="shared" si="123"/>
        <v>4.166666666666667</v>
      </c>
      <c r="I185" s="68">
        <f t="shared" si="144"/>
        <v>36.567634770056813</v>
      </c>
      <c r="J185" s="85">
        <f t="shared" si="124"/>
        <v>67.353481657850168</v>
      </c>
      <c r="K185" s="89">
        <f t="shared" si="125"/>
        <v>47.519365512920793</v>
      </c>
      <c r="L185" s="80">
        <f t="shared" si="126"/>
        <v>0.74608700360178548</v>
      </c>
      <c r="M185" s="86">
        <f t="shared" si="127"/>
        <v>115.61893417437275</v>
      </c>
      <c r="O185" s="68">
        <f t="shared" si="128"/>
        <v>230.23597944391167</v>
      </c>
      <c r="P185" s="76">
        <f t="shared" si="129"/>
        <v>67.353481657850168</v>
      </c>
      <c r="Q185" s="83">
        <f t="shared" si="107"/>
        <v>22.451160552616724</v>
      </c>
      <c r="R185" s="85">
        <f t="shared" si="130"/>
        <v>74.797479589651061</v>
      </c>
      <c r="S185" s="80">
        <f t="shared" si="131"/>
        <v>14.092467815169288</v>
      </c>
      <c r="T185" s="80">
        <f t="shared" si="132"/>
        <v>1.731022219536835</v>
      </c>
      <c r="U185" s="89">
        <f t="shared" si="152"/>
        <v>23.02359794439117</v>
      </c>
      <c r="V185" s="70">
        <f t="shared" si="153"/>
        <v>90.620969624357187</v>
      </c>
      <c r="X185" s="68">
        <f t="shared" si="133"/>
        <v>81.218278492255223</v>
      </c>
      <c r="Y185" s="76">
        <f t="shared" si="108"/>
        <v>47.519365512920793</v>
      </c>
      <c r="Z185" s="77">
        <f t="shared" si="109"/>
        <v>74.797479589651061</v>
      </c>
      <c r="AA185" s="77">
        <f t="shared" si="134"/>
        <v>122.31684510257185</v>
      </c>
      <c r="AB185" s="70">
        <f t="shared" si="135"/>
        <v>12.319645293263932</v>
      </c>
      <c r="AC185" s="72">
        <f t="shared" si="136"/>
        <v>1.6570910976063626</v>
      </c>
      <c r="AD185" s="80">
        <f t="shared" si="137"/>
        <v>2.4425486414798003</v>
      </c>
      <c r="AE185" s="89">
        <f>Fishery!X191</f>
        <v>10.386200745254968</v>
      </c>
      <c r="AF185" s="89">
        <f t="shared" si="150"/>
        <v>0.81218278492255225</v>
      </c>
      <c r="AG185" s="70">
        <f t="shared" si="151"/>
        <v>14.48584048434113</v>
      </c>
      <c r="AI185" s="56">
        <f t="shared" si="110"/>
        <v>91.778490987634356</v>
      </c>
      <c r="AK185" s="68">
        <f t="shared" si="142"/>
        <v>6.8009776796093133</v>
      </c>
      <c r="AL185" s="57">
        <f t="shared" si="111"/>
        <v>0.74608700360178548</v>
      </c>
      <c r="AM185" s="58">
        <f t="shared" si="112"/>
        <v>14.092467815169288</v>
      </c>
      <c r="AN185" s="58">
        <f t="shared" si="113"/>
        <v>1.6570910976063626</v>
      </c>
      <c r="AO185" s="20">
        <f t="shared" si="114"/>
        <v>0.13875989219563223</v>
      </c>
      <c r="AP185" s="20">
        <f t="shared" si="115"/>
        <v>7.6699416223382333E-2</v>
      </c>
      <c r="AQ185" s="58">
        <f t="shared" si="145"/>
        <v>16.711105224796448</v>
      </c>
      <c r="AR185" s="59">
        <f t="shared" si="116"/>
        <v>2.2763265161276167</v>
      </c>
      <c r="AS185" s="64">
        <f t="shared" si="146"/>
        <v>0.13875989219563223</v>
      </c>
      <c r="AT185" s="58">
        <f t="shared" si="147"/>
        <v>0.20453177659568625</v>
      </c>
      <c r="AU185" s="89">
        <f>Fishery!Y191</f>
        <v>1.1342480798841386</v>
      </c>
      <c r="AV185" s="80">
        <f t="shared" si="148"/>
        <v>6.800977679609313E-2</v>
      </c>
      <c r="AW185" s="70">
        <f t="shared" si="149"/>
        <v>1.4775397486754569</v>
      </c>
      <c r="BC185" s="68">
        <f t="shared" si="143"/>
        <v>3.7592348157698208</v>
      </c>
      <c r="BD185" s="57">
        <f t="shared" si="117"/>
        <v>1.731022219536835</v>
      </c>
      <c r="BE185" s="58">
        <f t="shared" si="118"/>
        <v>2.4425486414798003</v>
      </c>
      <c r="BF185" s="58">
        <f t="shared" si="119"/>
        <v>0.20453177659568625</v>
      </c>
      <c r="BG185" s="58">
        <f t="shared" si="120"/>
        <v>0.11305477120076766</v>
      </c>
      <c r="BH185" s="58">
        <f t="shared" si="138"/>
        <v>4.4911574088130894</v>
      </c>
      <c r="BI185" s="70">
        <f t="shared" si="121"/>
        <v>0.90641157476116796</v>
      </c>
      <c r="BJ185" s="72">
        <f t="shared" si="139"/>
        <v>7.6699416223382333E-2</v>
      </c>
      <c r="BK185" s="58">
        <f t="shared" si="106"/>
        <v>0.11305477120076766</v>
      </c>
      <c r="BL185" s="80">
        <f>Fishery!Z191</f>
        <v>0.40288439227258627</v>
      </c>
      <c r="BM185" s="80">
        <f t="shared" si="140"/>
        <v>1.8796174078849103E-2</v>
      </c>
      <c r="BN185" s="70">
        <f t="shared" si="141"/>
        <v>0.59263857969673628</v>
      </c>
    </row>
    <row r="186" spans="1:66" x14ac:dyDescent="0.2">
      <c r="A186" s="4">
        <v>14</v>
      </c>
      <c r="B186">
        <v>1</v>
      </c>
      <c r="C186" s="9">
        <f t="shared" si="122"/>
        <v>4.166666666666667</v>
      </c>
      <c r="D186" s="9">
        <f t="shared" si="154"/>
        <v>8.6</v>
      </c>
      <c r="E186" s="9">
        <f t="shared" si="155"/>
        <v>5.3401867679003479</v>
      </c>
      <c r="F186" s="9">
        <f t="shared" si="123"/>
        <v>4.166666666666667</v>
      </c>
      <c r="I186" s="68">
        <f t="shared" si="144"/>
        <v>20.586701156572715</v>
      </c>
      <c r="J186" s="85">
        <f t="shared" si="124"/>
        <v>25.83995057499207</v>
      </c>
      <c r="K186" s="89">
        <f t="shared" si="125"/>
        <v>24.940151205498665</v>
      </c>
      <c r="L186" s="80">
        <f t="shared" si="126"/>
        <v>0.45980100515442118</v>
      </c>
      <c r="M186" s="86">
        <f t="shared" si="127"/>
        <v>51.239902785645157</v>
      </c>
      <c r="O186" s="68">
        <f t="shared" si="128"/>
        <v>156.897105432687</v>
      </c>
      <c r="P186" s="76">
        <f t="shared" si="129"/>
        <v>25.83995057499207</v>
      </c>
      <c r="Q186" s="83">
        <f t="shared" si="107"/>
        <v>8.6133168583306894</v>
      </c>
      <c r="R186" s="85">
        <f t="shared" si="130"/>
        <v>47.518996650259389</v>
      </c>
      <c r="S186" s="80">
        <f t="shared" si="131"/>
        <v>10.51282275413068</v>
      </c>
      <c r="T186" s="80">
        <f t="shared" si="132"/>
        <v>1.2424453794725934</v>
      </c>
      <c r="U186" s="89">
        <f t="shared" si="152"/>
        <v>15.689710543268701</v>
      </c>
      <c r="V186" s="70">
        <f t="shared" si="153"/>
        <v>59.274264783862662</v>
      </c>
      <c r="X186" s="68">
        <f t="shared" si="133"/>
        <v>75.716815359997653</v>
      </c>
      <c r="Y186" s="76">
        <f t="shared" si="108"/>
        <v>24.940151205498665</v>
      </c>
      <c r="Z186" s="77">
        <f t="shared" si="109"/>
        <v>47.518996650259389</v>
      </c>
      <c r="AA186" s="77">
        <f t="shared" si="134"/>
        <v>72.459147855758061</v>
      </c>
      <c r="AB186" s="70">
        <f t="shared" si="135"/>
        <v>7.4986340316260902</v>
      </c>
      <c r="AC186" s="72">
        <f t="shared" si="136"/>
        <v>1.6911241652965543</v>
      </c>
      <c r="AD186" s="80">
        <f t="shared" si="137"/>
        <v>2.3983618342218249</v>
      </c>
      <c r="AE186" s="89">
        <f>Fishery!X192</f>
        <v>9.6826731459880744</v>
      </c>
      <c r="AF186" s="89">
        <f t="shared" si="150"/>
        <v>0.75716815359997658</v>
      </c>
      <c r="AG186" s="70">
        <f t="shared" si="151"/>
        <v>13.772159145506453</v>
      </c>
      <c r="AI186" s="56">
        <f t="shared" si="110"/>
        <v>87.121194694641218</v>
      </c>
      <c r="AK186" s="68">
        <f t="shared" si="142"/>
        <v>7.4449519887846067</v>
      </c>
      <c r="AL186" s="57">
        <f t="shared" si="111"/>
        <v>0.45980100515442118</v>
      </c>
      <c r="AM186" s="58">
        <f t="shared" si="112"/>
        <v>10.51282275413068</v>
      </c>
      <c r="AN186" s="58">
        <f t="shared" si="113"/>
        <v>1.6911241652965543</v>
      </c>
      <c r="AO186" s="20">
        <f t="shared" si="114"/>
        <v>0.16628193034592362</v>
      </c>
      <c r="AP186" s="20">
        <f t="shared" si="115"/>
        <v>8.8433239479002348E-2</v>
      </c>
      <c r="AQ186" s="58">
        <f t="shared" si="145"/>
        <v>12.918463094406581</v>
      </c>
      <c r="AR186" s="59">
        <f t="shared" si="116"/>
        <v>1.8293002408688563</v>
      </c>
      <c r="AS186" s="64">
        <f t="shared" si="146"/>
        <v>0.16628193034592362</v>
      </c>
      <c r="AT186" s="58">
        <f t="shared" si="147"/>
        <v>0.23582197194400631</v>
      </c>
      <c r="AU186" s="89">
        <f>Fishery!Y192</f>
        <v>1.2416483182155709</v>
      </c>
      <c r="AV186" s="80">
        <f t="shared" si="148"/>
        <v>7.4449519887846066E-2</v>
      </c>
      <c r="AW186" s="70">
        <f t="shared" si="149"/>
        <v>1.6437522205055008</v>
      </c>
      <c r="BC186" s="68">
        <f t="shared" si="143"/>
        <v>3.9594273458589551</v>
      </c>
      <c r="BD186" s="57">
        <f t="shared" si="117"/>
        <v>1.2424453794725934</v>
      </c>
      <c r="BE186" s="58">
        <f t="shared" si="118"/>
        <v>2.3983618342218249</v>
      </c>
      <c r="BF186" s="58">
        <f t="shared" si="119"/>
        <v>0.23582197194400631</v>
      </c>
      <c r="BG186" s="58">
        <f t="shared" si="120"/>
        <v>0.12541651925708555</v>
      </c>
      <c r="BH186" s="58">
        <f t="shared" si="138"/>
        <v>4.0020457048955098</v>
      </c>
      <c r="BI186" s="70">
        <f t="shared" si="121"/>
        <v>0.84520575378980345</v>
      </c>
      <c r="BJ186" s="72">
        <f t="shared" si="139"/>
        <v>8.8433239479002348E-2</v>
      </c>
      <c r="BK186" s="58">
        <f t="shared" si="106"/>
        <v>0.12541651925708555</v>
      </c>
      <c r="BL186" s="80">
        <f>Fishery!Z192</f>
        <v>0.42433940899144895</v>
      </c>
      <c r="BM186" s="80">
        <f t="shared" si="140"/>
        <v>1.9797136729294777E-2</v>
      </c>
      <c r="BN186" s="70">
        <f t="shared" si="141"/>
        <v>0.63818916772753687</v>
      </c>
    </row>
    <row r="187" spans="1:66" x14ac:dyDescent="0.2">
      <c r="A187" s="4">
        <v>14</v>
      </c>
      <c r="B187">
        <v>2</v>
      </c>
      <c r="C187" s="9">
        <f t="shared" si="122"/>
        <v>4.166666666666667</v>
      </c>
      <c r="D187" s="9">
        <f t="shared" si="154"/>
        <v>6.990000000000002</v>
      </c>
      <c r="E187" s="9">
        <f t="shared" si="155"/>
        <v>4.3404541287934242</v>
      </c>
      <c r="F187" s="9">
        <f t="shared" si="123"/>
        <v>4.166666666666667</v>
      </c>
      <c r="I187" s="68">
        <f t="shared" si="144"/>
        <v>24.87801087964878</v>
      </c>
      <c r="J187" s="85">
        <f t="shared" si="124"/>
        <v>20.874592214704546</v>
      </c>
      <c r="K187" s="89">
        <f t="shared" si="125"/>
        <v>26.888438611128208</v>
      </c>
      <c r="L187" s="80">
        <f t="shared" si="126"/>
        <v>0.55933053867138538</v>
      </c>
      <c r="M187" s="86">
        <f t="shared" si="127"/>
        <v>48.32236136450414</v>
      </c>
      <c r="O187" s="68">
        <f t="shared" si="128"/>
        <v>104.88475302390839</v>
      </c>
      <c r="P187" s="76">
        <f t="shared" si="129"/>
        <v>20.874592214704546</v>
      </c>
      <c r="Q187" s="83">
        <f t="shared" si="107"/>
        <v>6.9581974049015152</v>
      </c>
      <c r="R187" s="85">
        <f t="shared" si="130"/>
        <v>28.340160077204281</v>
      </c>
      <c r="S187" s="80">
        <f t="shared" si="131"/>
        <v>7.0743491942840704</v>
      </c>
      <c r="T187" s="80">
        <f t="shared" si="132"/>
        <v>0.8505928819908195</v>
      </c>
      <c r="U187" s="89">
        <f t="shared" si="152"/>
        <v>10.488475302390839</v>
      </c>
      <c r="V187" s="70">
        <f t="shared" si="153"/>
        <v>36.26510215347917</v>
      </c>
      <c r="X187" s="68">
        <f t="shared" si="133"/>
        <v>67.550714618034533</v>
      </c>
      <c r="Y187" s="76">
        <f t="shared" si="108"/>
        <v>26.888438611128208</v>
      </c>
      <c r="Z187" s="77">
        <f t="shared" si="109"/>
        <v>28.340160077204281</v>
      </c>
      <c r="AA187" s="77">
        <f t="shared" si="134"/>
        <v>55.22859868833249</v>
      </c>
      <c r="AB187" s="70">
        <f t="shared" si="135"/>
        <v>5.2230474228460482</v>
      </c>
      <c r="AC187" s="72">
        <f t="shared" si="136"/>
        <v>1.5187378837369372</v>
      </c>
      <c r="AD187" s="80">
        <f t="shared" si="137"/>
        <v>2.1912873080569044</v>
      </c>
      <c r="AE187" s="89">
        <f>Fishery!X193</f>
        <v>8.6383914499645336</v>
      </c>
      <c r="AF187" s="89">
        <f t="shared" si="150"/>
        <v>0.67550714618034535</v>
      </c>
      <c r="AG187" s="70">
        <f t="shared" si="151"/>
        <v>12.348416641758375</v>
      </c>
      <c r="AI187" s="56">
        <f t="shared" si="110"/>
        <v>79.099917008625894</v>
      </c>
      <c r="AK187" s="68">
        <f t="shared" si="142"/>
        <v>7.494309484484555</v>
      </c>
      <c r="AL187" s="57">
        <f t="shared" si="111"/>
        <v>0.55933053867138538</v>
      </c>
      <c r="AM187" s="58">
        <f t="shared" si="112"/>
        <v>7.0743491942840704</v>
      </c>
      <c r="AN187" s="58">
        <f t="shared" si="113"/>
        <v>1.5187378837369372</v>
      </c>
      <c r="AO187" s="20">
        <f t="shared" si="114"/>
        <v>0.16849402394770549</v>
      </c>
      <c r="AP187" s="20">
        <f t="shared" si="115"/>
        <v>9.1165867094415973E-2</v>
      </c>
      <c r="AQ187" s="58">
        <f t="shared" si="145"/>
        <v>9.412077507734514</v>
      </c>
      <c r="AR187" s="59">
        <f t="shared" si="116"/>
        <v>1.363851251647235</v>
      </c>
      <c r="AS187" s="64">
        <f t="shared" si="146"/>
        <v>0.16849402394770549</v>
      </c>
      <c r="AT187" s="58">
        <f t="shared" si="147"/>
        <v>0.2431089789184426</v>
      </c>
      <c r="AU187" s="89">
        <f>Fishery!Y193</f>
        <v>1.2498800236207224</v>
      </c>
      <c r="AV187" s="80">
        <f t="shared" si="148"/>
        <v>7.4943094844845556E-2</v>
      </c>
      <c r="AW187" s="70">
        <f t="shared" si="149"/>
        <v>1.6614830264868705</v>
      </c>
      <c r="BC187" s="68">
        <f t="shared" si="143"/>
        <v>4.0548929061067991</v>
      </c>
      <c r="BD187" s="57">
        <f t="shared" si="117"/>
        <v>0.8505928819908195</v>
      </c>
      <c r="BE187" s="58">
        <f t="shared" si="118"/>
        <v>2.1912873080569044</v>
      </c>
      <c r="BF187" s="58">
        <f t="shared" si="119"/>
        <v>0.2431089789184426</v>
      </c>
      <c r="BG187" s="58">
        <f t="shared" si="120"/>
        <v>0.13153725183996193</v>
      </c>
      <c r="BH187" s="58">
        <f t="shared" si="138"/>
        <v>3.4165264208061288</v>
      </c>
      <c r="BI187" s="70">
        <f t="shared" si="121"/>
        <v>0.74780749495267973</v>
      </c>
      <c r="BJ187" s="72">
        <f t="shared" si="139"/>
        <v>9.1165867094415973E-2</v>
      </c>
      <c r="BK187" s="58">
        <f t="shared" si="106"/>
        <v>0.13153725183996193</v>
      </c>
      <c r="BL187" s="80">
        <f>Fishery!Z193</f>
        <v>0.43457063585231698</v>
      </c>
      <c r="BM187" s="80">
        <f t="shared" si="140"/>
        <v>2.0274464530533994E-2</v>
      </c>
      <c r="BN187" s="70">
        <f t="shared" si="141"/>
        <v>0.65727375478669492</v>
      </c>
    </row>
    <row r="188" spans="1:66" x14ac:dyDescent="0.2">
      <c r="A188" s="4">
        <v>14</v>
      </c>
      <c r="B188">
        <v>3</v>
      </c>
      <c r="C188" s="9">
        <f t="shared" si="122"/>
        <v>4.166666666666667</v>
      </c>
      <c r="D188" s="9">
        <f t="shared" si="154"/>
        <v>4.875</v>
      </c>
      <c r="E188" s="9">
        <f t="shared" si="155"/>
        <v>3.0271407550597904</v>
      </c>
      <c r="F188" s="9">
        <f t="shared" si="123"/>
        <v>4.166666666666667</v>
      </c>
      <c r="I188" s="68">
        <f t="shared" si="144"/>
        <v>42.035624287397198</v>
      </c>
      <c r="J188" s="85">
        <f t="shared" si="124"/>
        <v>25.17027252278319</v>
      </c>
      <c r="K188" s="89">
        <f t="shared" si="125"/>
        <v>39.849285408025629</v>
      </c>
      <c r="L188" s="80">
        <f t="shared" si="126"/>
        <v>0.89466098190625187</v>
      </c>
      <c r="M188" s="86">
        <f t="shared" si="127"/>
        <v>65.914218912715071</v>
      </c>
      <c r="O188" s="68">
        <f t="shared" si="128"/>
        <v>74.84803945902604</v>
      </c>
      <c r="P188" s="76">
        <f t="shared" si="129"/>
        <v>25.17027252278319</v>
      </c>
      <c r="Q188" s="83">
        <f t="shared" si="107"/>
        <v>8.3900908409277299</v>
      </c>
      <c r="R188" s="85">
        <f t="shared" si="130"/>
        <v>17.738768825232636</v>
      </c>
      <c r="S188" s="80">
        <f t="shared" si="131"/>
        <v>4.7790621605860135</v>
      </c>
      <c r="T188" s="80">
        <f t="shared" si="132"/>
        <v>0.60542343697761347</v>
      </c>
      <c r="U188" s="89">
        <f t="shared" si="152"/>
        <v>7.4848039459026046</v>
      </c>
      <c r="V188" s="70">
        <f t="shared" si="153"/>
        <v>23.123254422796261</v>
      </c>
      <c r="X188" s="68">
        <f t="shared" si="133"/>
        <v>59.249276779465092</v>
      </c>
      <c r="Y188" s="76">
        <f t="shared" si="108"/>
        <v>39.849285408025629</v>
      </c>
      <c r="Z188" s="77">
        <f t="shared" si="109"/>
        <v>17.738768825232636</v>
      </c>
      <c r="AA188" s="77">
        <f t="shared" si="134"/>
        <v>57.588054233258262</v>
      </c>
      <c r="AB188" s="70">
        <f t="shared" si="135"/>
        <v>4.7079264411556814</v>
      </c>
      <c r="AC188" s="72">
        <f t="shared" si="136"/>
        <v>1.2610260235065425</v>
      </c>
      <c r="AD188" s="80">
        <f t="shared" si="137"/>
        <v>1.9169988176322732</v>
      </c>
      <c r="AE188" s="89">
        <f>Fishery!X194</f>
        <v>7.5768028338765987</v>
      </c>
      <c r="AF188" s="89">
        <f t="shared" si="150"/>
        <v>0.59249276779465088</v>
      </c>
      <c r="AG188" s="70">
        <f t="shared" si="151"/>
        <v>10.754827675015415</v>
      </c>
      <c r="AI188" s="56">
        <f t="shared" si="110"/>
        <v>70.388093924795768</v>
      </c>
      <c r="AK188" s="68">
        <f t="shared" si="142"/>
        <v>7.0944664759384608</v>
      </c>
      <c r="AL188" s="57">
        <f t="shared" si="111"/>
        <v>0.89466098190625187</v>
      </c>
      <c r="AM188" s="58">
        <f t="shared" si="112"/>
        <v>4.7790621605860135</v>
      </c>
      <c r="AN188" s="58">
        <f t="shared" si="113"/>
        <v>1.2610260235065425</v>
      </c>
      <c r="AO188" s="20">
        <f t="shared" si="114"/>
        <v>0.15099436373464403</v>
      </c>
      <c r="AP188" s="20">
        <f t="shared" si="115"/>
        <v>8.6077530722826964E-2</v>
      </c>
      <c r="AQ188" s="58">
        <f t="shared" si="145"/>
        <v>7.1718210604562795</v>
      </c>
      <c r="AR188" s="59">
        <f t="shared" si="116"/>
        <v>1.0278235609333959</v>
      </c>
      <c r="AS188" s="64">
        <f t="shared" si="146"/>
        <v>0.15099436373464403</v>
      </c>
      <c r="AT188" s="58">
        <f t="shared" si="147"/>
        <v>0.22954008192753864</v>
      </c>
      <c r="AU188" s="89">
        <f>Fishery!Y194</f>
        <v>1.1831953223816267</v>
      </c>
      <c r="AV188" s="80">
        <f t="shared" si="148"/>
        <v>7.0944664759384615E-2</v>
      </c>
      <c r="AW188" s="70">
        <f t="shared" si="149"/>
        <v>1.5637297680438094</v>
      </c>
      <c r="BC188" s="68">
        <f t="shared" si="143"/>
        <v>4.0443506693922124</v>
      </c>
      <c r="BD188" s="57">
        <f t="shared" si="117"/>
        <v>0.60542343697761347</v>
      </c>
      <c r="BE188" s="58">
        <f t="shared" si="118"/>
        <v>1.9169988176322732</v>
      </c>
      <c r="BF188" s="58">
        <f t="shared" si="119"/>
        <v>0.22954008192753864</v>
      </c>
      <c r="BG188" s="58">
        <f t="shared" si="120"/>
        <v>0.13085417869610591</v>
      </c>
      <c r="BH188" s="58">
        <f t="shared" si="138"/>
        <v>2.882816515233531</v>
      </c>
      <c r="BI188" s="70">
        <f t="shared" si="121"/>
        <v>0.64502619918618109</v>
      </c>
      <c r="BJ188" s="72">
        <f t="shared" si="139"/>
        <v>8.6077530722826964E-2</v>
      </c>
      <c r="BK188" s="58">
        <f t="shared" si="106"/>
        <v>0.13085417869610591</v>
      </c>
      <c r="BL188" s="80">
        <f>Fishery!Z194</f>
        <v>0.43344080416047037</v>
      </c>
      <c r="BM188" s="80">
        <f t="shared" si="140"/>
        <v>2.0221753346961063E-2</v>
      </c>
      <c r="BN188" s="70">
        <f t="shared" si="141"/>
        <v>0.65037251357940318</v>
      </c>
    </row>
    <row r="189" spans="1:66" x14ac:dyDescent="0.2">
      <c r="A189" s="4">
        <v>14</v>
      </c>
      <c r="B189">
        <v>4</v>
      </c>
      <c r="C189" s="9">
        <f t="shared" si="122"/>
        <v>4.166666666666667</v>
      </c>
      <c r="D189" s="9">
        <f t="shared" si="154"/>
        <v>3.25</v>
      </c>
      <c r="E189" s="9">
        <f t="shared" si="155"/>
        <v>2.0180938367065271</v>
      </c>
      <c r="F189" s="9">
        <f t="shared" si="123"/>
        <v>4.166666666666667</v>
      </c>
      <c r="I189" s="68">
        <f t="shared" si="144"/>
        <v>83.384403711368606</v>
      </c>
      <c r="J189" s="85">
        <f t="shared" si="124"/>
        <v>39.682233496549379</v>
      </c>
      <c r="K189" s="89">
        <f t="shared" si="125"/>
        <v>69.739475177122827</v>
      </c>
      <c r="L189" s="80">
        <f t="shared" si="126"/>
        <v>1.622404090232255</v>
      </c>
      <c r="M189" s="86">
        <f t="shared" si="127"/>
        <v>111.04411276390447</v>
      </c>
      <c r="O189" s="68">
        <f t="shared" si="128"/>
        <v>59.486894026830939</v>
      </c>
      <c r="P189" s="76">
        <f t="shared" si="129"/>
        <v>39.682233496549379</v>
      </c>
      <c r="Q189" s="83">
        <f t="shared" si="107"/>
        <v>13.227411165516459</v>
      </c>
      <c r="R189" s="85">
        <f t="shared" si="130"/>
        <v>12.438131667009499</v>
      </c>
      <c r="S189" s="80">
        <f t="shared" si="131"/>
        <v>3.4722961089371496</v>
      </c>
      <c r="T189" s="80">
        <f t="shared" si="132"/>
        <v>0.470190035903087</v>
      </c>
      <c r="U189" s="89">
        <f t="shared" si="152"/>
        <v>5.9486894026830939</v>
      </c>
      <c r="V189" s="70">
        <f t="shared" si="153"/>
        <v>16.380617811849735</v>
      </c>
      <c r="X189" s="68">
        <f t="shared" si="133"/>
        <v>52.272571423040709</v>
      </c>
      <c r="Y189" s="76">
        <f t="shared" si="108"/>
        <v>69.739475177122827</v>
      </c>
      <c r="Z189" s="77">
        <f t="shared" si="109"/>
        <v>12.438131667009499</v>
      </c>
      <c r="AA189" s="77">
        <f t="shared" si="134"/>
        <v>82.177606844132328</v>
      </c>
      <c r="AB189" s="70">
        <f t="shared" si="135"/>
        <v>5.9134836569463642</v>
      </c>
      <c r="AC189" s="72">
        <f t="shared" si="136"/>
        <v>1.0170635023937498</v>
      </c>
      <c r="AD189" s="80">
        <f t="shared" si="137"/>
        <v>1.6526693912148462</v>
      </c>
      <c r="AE189" s="89">
        <f>Fishery!X195</f>
        <v>6.6846211265380351</v>
      </c>
      <c r="AF189" s="89">
        <f t="shared" si="150"/>
        <v>0.52272571423040715</v>
      </c>
      <c r="AG189" s="70">
        <f t="shared" si="151"/>
        <v>9.35435402014663</v>
      </c>
      <c r="AI189" s="56">
        <f t="shared" si="110"/>
        <v>62.710260377557063</v>
      </c>
      <c r="AK189" s="68">
        <f t="shared" si="142"/>
        <v>6.4856416708658307</v>
      </c>
      <c r="AL189" s="57">
        <f t="shared" si="111"/>
        <v>1.622404090232255</v>
      </c>
      <c r="AM189" s="58">
        <f t="shared" si="112"/>
        <v>3.4722961089371496</v>
      </c>
      <c r="AN189" s="58">
        <f t="shared" si="113"/>
        <v>1.0170635023937498</v>
      </c>
      <c r="AO189" s="20">
        <f t="shared" si="114"/>
        <v>0.12619064364861399</v>
      </c>
      <c r="AP189" s="20">
        <f t="shared" si="115"/>
        <v>7.6894687644227772E-2</v>
      </c>
      <c r="AQ189" s="58">
        <f t="shared" si="145"/>
        <v>6.3148490328559959</v>
      </c>
      <c r="AR189" s="59">
        <f t="shared" si="116"/>
        <v>0.84047447767830752</v>
      </c>
      <c r="AS189" s="64">
        <f t="shared" si="146"/>
        <v>0.12619064364861399</v>
      </c>
      <c r="AT189" s="58">
        <f t="shared" si="147"/>
        <v>0.20505250038460737</v>
      </c>
      <c r="AU189" s="89">
        <f>Fishery!Y195</f>
        <v>1.0816572202628834</v>
      </c>
      <c r="AV189" s="80">
        <f t="shared" si="148"/>
        <v>6.4856416708658313E-2</v>
      </c>
      <c r="AW189" s="70">
        <f t="shared" si="149"/>
        <v>1.4129003642961047</v>
      </c>
      <c r="BC189" s="68">
        <f t="shared" si="143"/>
        <v>3.9520472836505194</v>
      </c>
      <c r="BD189" s="57">
        <f t="shared" si="117"/>
        <v>0.470190035903087</v>
      </c>
      <c r="BE189" s="58">
        <f t="shared" si="118"/>
        <v>1.6526693912148462</v>
      </c>
      <c r="BF189" s="58">
        <f t="shared" si="119"/>
        <v>0.20505250038460737</v>
      </c>
      <c r="BG189" s="58">
        <f t="shared" si="120"/>
        <v>0.12494942185767557</v>
      </c>
      <c r="BH189" s="58">
        <f t="shared" si="138"/>
        <v>2.4528613493602158</v>
      </c>
      <c r="BI189" s="70">
        <f t="shared" si="121"/>
        <v>0.55444158285216816</v>
      </c>
      <c r="BJ189" s="72">
        <f t="shared" si="139"/>
        <v>7.6894687644227772E-2</v>
      </c>
      <c r="BK189" s="58">
        <f t="shared" si="106"/>
        <v>0.12494942185767557</v>
      </c>
      <c r="BL189" s="80">
        <f>Fishery!Z195</f>
        <v>0.42354847359541925</v>
      </c>
      <c r="BM189" s="80">
        <f t="shared" si="140"/>
        <v>1.9760236418252596E-2</v>
      </c>
      <c r="BN189" s="70">
        <f t="shared" si="141"/>
        <v>0.6253925830973226</v>
      </c>
    </row>
    <row r="190" spans="1:66" x14ac:dyDescent="0.2">
      <c r="A190" s="4">
        <v>14</v>
      </c>
      <c r="B190">
        <v>5</v>
      </c>
      <c r="C190" s="9">
        <f t="shared" si="122"/>
        <v>4.166666666666667</v>
      </c>
      <c r="D190" s="9">
        <f t="shared" si="154"/>
        <v>2.1150000000000029</v>
      </c>
      <c r="E190" s="9">
        <f t="shared" si="155"/>
        <v>1.313313373733634</v>
      </c>
      <c r="F190" s="9">
        <f t="shared" si="123"/>
        <v>4.166666666666667</v>
      </c>
      <c r="I190" s="68">
        <f t="shared" si="144"/>
        <v>174.5233145465248</v>
      </c>
      <c r="J190" s="85">
        <f t="shared" si="124"/>
        <v>77.553734758023012</v>
      </c>
      <c r="K190" s="89">
        <f t="shared" si="125"/>
        <v>133.47912919459515</v>
      </c>
      <c r="L190" s="80">
        <f t="shared" si="126"/>
        <v>3.0674421719400486</v>
      </c>
      <c r="M190" s="86">
        <f t="shared" si="127"/>
        <v>214.10030612455822</v>
      </c>
      <c r="O190" s="68">
        <f t="shared" si="128"/>
        <v>55.546829774245268</v>
      </c>
      <c r="P190" s="76">
        <f t="shared" si="129"/>
        <v>77.553734758023012</v>
      </c>
      <c r="Q190" s="83">
        <f t="shared" si="107"/>
        <v>25.851244919341003</v>
      </c>
      <c r="R190" s="85">
        <f t="shared" si="130"/>
        <v>10.620848118562028</v>
      </c>
      <c r="S190" s="80">
        <f t="shared" si="131"/>
        <v>2.9288927145892538</v>
      </c>
      <c r="T190" s="80">
        <f t="shared" si="132"/>
        <v>0.42305098475421116</v>
      </c>
      <c r="U190" s="89">
        <f t="shared" si="152"/>
        <v>5.5546829774245268</v>
      </c>
      <c r="V190" s="70">
        <f t="shared" si="153"/>
        <v>13.972791817905494</v>
      </c>
      <c r="X190" s="68">
        <f t="shared" si="133"/>
        <v>47.801324403784733</v>
      </c>
      <c r="Y190" s="76">
        <f t="shared" si="108"/>
        <v>133.47912919459515</v>
      </c>
      <c r="Z190" s="77">
        <f t="shared" si="109"/>
        <v>10.620848118562028</v>
      </c>
      <c r="AA190" s="77">
        <f t="shared" si="134"/>
        <v>144.09997731315718</v>
      </c>
      <c r="AB190" s="70">
        <f t="shared" si="135"/>
        <v>9.6700515894824495</v>
      </c>
      <c r="AC190" s="72">
        <f t="shared" si="136"/>
        <v>0.840161663968787</v>
      </c>
      <c r="AD190" s="80">
        <f t="shared" si="137"/>
        <v>1.4562413332148734</v>
      </c>
      <c r="AE190" s="89">
        <f>Fishery!X196</f>
        <v>6.1128376562931708</v>
      </c>
      <c r="AF190" s="89">
        <f t="shared" si="150"/>
        <v>0.47801324403784734</v>
      </c>
      <c r="AG190" s="70">
        <f t="shared" si="151"/>
        <v>8.4092406534768323</v>
      </c>
      <c r="AI190" s="56">
        <f t="shared" si="110"/>
        <v>57.468086996765706</v>
      </c>
      <c r="AK190" s="68">
        <f t="shared" si="142"/>
        <v>5.8587056212907367</v>
      </c>
      <c r="AL190" s="57">
        <f t="shared" si="111"/>
        <v>3.0674421719400486</v>
      </c>
      <c r="AM190" s="58">
        <f t="shared" si="112"/>
        <v>2.9288927145892538</v>
      </c>
      <c r="AN190" s="58">
        <f t="shared" si="113"/>
        <v>0.840161663968787</v>
      </c>
      <c r="AO190" s="20">
        <f t="shared" si="114"/>
        <v>0.10297329467083102</v>
      </c>
      <c r="AP190" s="20">
        <f t="shared" si="115"/>
        <v>6.693085435871092E-2</v>
      </c>
      <c r="AQ190" s="58">
        <f t="shared" si="145"/>
        <v>7.0064006995276316</v>
      </c>
      <c r="AR190" s="59">
        <f t="shared" si="116"/>
        <v>0.8103431783194921</v>
      </c>
      <c r="AS190" s="64">
        <f t="shared" si="146"/>
        <v>0.10297329467083102</v>
      </c>
      <c r="AT190" s="58">
        <f t="shared" si="147"/>
        <v>0.17848227828989582</v>
      </c>
      <c r="AU190" s="89">
        <f>Fishery!Y196</f>
        <v>0.97709857532382993</v>
      </c>
      <c r="AV190" s="80">
        <f t="shared" si="148"/>
        <v>5.8587056212907371E-2</v>
      </c>
      <c r="AW190" s="70">
        <f t="shared" si="149"/>
        <v>1.2585541482845568</v>
      </c>
      <c r="BC190" s="68">
        <f t="shared" si="143"/>
        <v>3.8080569716902377</v>
      </c>
      <c r="BD190" s="57">
        <f t="shared" si="117"/>
        <v>0.42305098475421116</v>
      </c>
      <c r="BE190" s="58">
        <f t="shared" si="118"/>
        <v>1.4562413332148734</v>
      </c>
      <c r="BF190" s="58">
        <f t="shared" si="119"/>
        <v>0.17848227828989582</v>
      </c>
      <c r="BG190" s="58">
        <f t="shared" si="120"/>
        <v>0.116010383197109</v>
      </c>
      <c r="BH190" s="58">
        <f t="shared" si="138"/>
        <v>2.1737849794560891</v>
      </c>
      <c r="BI190" s="70">
        <f t="shared" si="121"/>
        <v>0.49056487176974595</v>
      </c>
      <c r="BJ190" s="72">
        <f t="shared" si="139"/>
        <v>6.693085435871092E-2</v>
      </c>
      <c r="BK190" s="58">
        <f t="shared" si="106"/>
        <v>0.116010383197109</v>
      </c>
      <c r="BL190" s="80">
        <f>Fishery!Z196</f>
        <v>0.4081167561927439</v>
      </c>
      <c r="BM190" s="80">
        <f t="shared" si="140"/>
        <v>1.904028485845119E-2</v>
      </c>
      <c r="BN190" s="70">
        <f t="shared" si="141"/>
        <v>0.59105799374856383</v>
      </c>
    </row>
    <row r="191" spans="1:66" x14ac:dyDescent="0.2">
      <c r="A191" s="4">
        <v>14</v>
      </c>
      <c r="B191">
        <v>6</v>
      </c>
      <c r="C191" s="9">
        <f t="shared" si="122"/>
        <v>4.166666666666667</v>
      </c>
      <c r="D191" s="9">
        <f t="shared" si="154"/>
        <v>1.470000000000002</v>
      </c>
      <c r="E191" s="9">
        <f t="shared" si="155"/>
        <v>0.91279936614110724</v>
      </c>
      <c r="F191" s="9">
        <f t="shared" si="123"/>
        <v>4.166666666666667</v>
      </c>
      <c r="I191" s="68">
        <f t="shared" si="144"/>
        <v>341.99535709997139</v>
      </c>
      <c r="J191" s="85">
        <f t="shared" si="124"/>
        <v>180.54435083113293</v>
      </c>
      <c r="K191" s="89">
        <f t="shared" si="125"/>
        <v>260.03319357063015</v>
      </c>
      <c r="L191" s="80">
        <f t="shared" si="126"/>
        <v>5.5023828248817281</v>
      </c>
      <c r="M191" s="86">
        <f t="shared" si="127"/>
        <v>446.07992722664483</v>
      </c>
      <c r="O191" s="68">
        <f t="shared" si="128"/>
        <v>65.989328174693824</v>
      </c>
      <c r="P191" s="76">
        <f t="shared" si="129"/>
        <v>180.54435083113293</v>
      </c>
      <c r="Q191" s="83">
        <f t="shared" si="107"/>
        <v>60.181450277044313</v>
      </c>
      <c r="R191" s="85">
        <f t="shared" si="130"/>
        <v>12.543602852062984</v>
      </c>
      <c r="S191" s="80">
        <f t="shared" si="131"/>
        <v>3.1851182049917028</v>
      </c>
      <c r="T191" s="80">
        <f t="shared" si="132"/>
        <v>0.48110098877083407</v>
      </c>
      <c r="U191" s="89">
        <f t="shared" si="152"/>
        <v>6.5989328174693824</v>
      </c>
      <c r="V191" s="70">
        <f t="shared" si="153"/>
        <v>16.209822045825522</v>
      </c>
      <c r="X191" s="68">
        <f t="shared" si="133"/>
        <v>47.521331096356406</v>
      </c>
      <c r="Y191" s="76">
        <f t="shared" si="108"/>
        <v>260.03319357063015</v>
      </c>
      <c r="Z191" s="77">
        <f t="shared" si="109"/>
        <v>12.543602852062984</v>
      </c>
      <c r="AA191" s="77">
        <f t="shared" si="134"/>
        <v>272.57679642269312</v>
      </c>
      <c r="AB191" s="70">
        <f t="shared" si="135"/>
        <v>17.820024954672256</v>
      </c>
      <c r="AC191" s="72">
        <f t="shared" si="136"/>
        <v>0.76457340900003501</v>
      </c>
      <c r="AD191" s="80">
        <f t="shared" si="137"/>
        <v>1.3858337407308712</v>
      </c>
      <c r="AE191" s="89">
        <f>Fishery!X197</f>
        <v>6.0770320870018226</v>
      </c>
      <c r="AF191" s="89">
        <f t="shared" si="150"/>
        <v>0.47521331096356406</v>
      </c>
      <c r="AG191" s="70">
        <f t="shared" si="151"/>
        <v>8.227439236732728</v>
      </c>
      <c r="AI191" s="56">
        <f t="shared" si="110"/>
        <v>56.529644010053246</v>
      </c>
      <c r="AK191" s="68">
        <f t="shared" si="142"/>
        <v>5.3630190299857219</v>
      </c>
      <c r="AL191" s="57">
        <f t="shared" si="111"/>
        <v>5.5023828248817281</v>
      </c>
      <c r="AM191" s="58">
        <f t="shared" si="112"/>
        <v>3.1851182049917028</v>
      </c>
      <c r="AN191" s="58">
        <f t="shared" si="113"/>
        <v>0.76457340900003501</v>
      </c>
      <c r="AO191" s="20">
        <f t="shared" si="114"/>
        <v>8.6285919347966991E-2</v>
      </c>
      <c r="AP191" s="20">
        <f t="shared" si="115"/>
        <v>5.8649341404699837E-2</v>
      </c>
      <c r="AQ191" s="58">
        <f t="shared" si="145"/>
        <v>9.5970096996261312</v>
      </c>
      <c r="AR191" s="59">
        <f t="shared" si="116"/>
        <v>0.96941586961724635</v>
      </c>
      <c r="AS191" s="64">
        <f t="shared" si="146"/>
        <v>8.6285919347966991E-2</v>
      </c>
      <c r="AT191" s="58">
        <f t="shared" si="147"/>
        <v>0.15639824374586622</v>
      </c>
      <c r="AU191" s="89">
        <f>Fishery!Y197</f>
        <v>0.89442934879516345</v>
      </c>
      <c r="AV191" s="80">
        <f t="shared" si="148"/>
        <v>5.3630190299857217E-2</v>
      </c>
      <c r="AW191" s="70">
        <f t="shared" si="149"/>
        <v>1.1371135118889968</v>
      </c>
      <c r="BC191" s="68">
        <f t="shared" si="143"/>
        <v>3.6452938837111164</v>
      </c>
      <c r="BD191" s="57">
        <f t="shared" si="117"/>
        <v>0.48110098877083407</v>
      </c>
      <c r="BE191" s="58">
        <f t="shared" si="118"/>
        <v>1.3858337407308712</v>
      </c>
      <c r="BF191" s="58">
        <f t="shared" si="119"/>
        <v>0.15639824374586622</v>
      </c>
      <c r="BG191" s="58">
        <f t="shared" si="120"/>
        <v>0.10630533998897339</v>
      </c>
      <c r="BH191" s="58">
        <f t="shared" si="138"/>
        <v>2.1296383132365451</v>
      </c>
      <c r="BI191" s="70">
        <f t="shared" si="121"/>
        <v>0.47227195471278194</v>
      </c>
      <c r="BJ191" s="72">
        <f t="shared" si="139"/>
        <v>5.8649341404699837E-2</v>
      </c>
      <c r="BK191" s="58">
        <f t="shared" si="106"/>
        <v>0.10630533998897339</v>
      </c>
      <c r="BL191" s="80">
        <f>Fishery!Z197</f>
        <v>0.39067312444359248</v>
      </c>
      <c r="BM191" s="80">
        <f t="shared" si="140"/>
        <v>1.8226469418555581E-2</v>
      </c>
      <c r="BN191" s="70">
        <f t="shared" si="141"/>
        <v>0.55562780583726568</v>
      </c>
    </row>
    <row r="192" spans="1:66" x14ac:dyDescent="0.2">
      <c r="A192" s="4">
        <v>14</v>
      </c>
      <c r="B192">
        <v>7</v>
      </c>
      <c r="C192" s="9">
        <f t="shared" si="122"/>
        <v>4.166666666666667</v>
      </c>
      <c r="D192" s="9">
        <f t="shared" si="154"/>
        <v>1.3149999999999995</v>
      </c>
      <c r="E192" s="9">
        <f t="shared" si="155"/>
        <v>0.81655181392894827</v>
      </c>
      <c r="F192" s="9">
        <f t="shared" si="123"/>
        <v>4.166666666666667</v>
      </c>
      <c r="I192" s="68">
        <f t="shared" si="144"/>
        <v>503.10975465107725</v>
      </c>
      <c r="J192" s="85">
        <f t="shared" si="124"/>
        <v>426.59530551727516</v>
      </c>
      <c r="K192" s="89">
        <f t="shared" si="125"/>
        <v>437.0304806442677</v>
      </c>
      <c r="L192" s="80">
        <f t="shared" si="126"/>
        <v>7.7629806417308371</v>
      </c>
      <c r="M192" s="86">
        <f t="shared" si="127"/>
        <v>871.38876680327371</v>
      </c>
      <c r="O192" s="68">
        <f t="shared" si="128"/>
        <v>105.98962293355171</v>
      </c>
      <c r="P192" s="76">
        <f t="shared" si="129"/>
        <v>426.59530551727516</v>
      </c>
      <c r="Q192" s="83">
        <f t="shared" si="107"/>
        <v>142.19843517242506</v>
      </c>
      <c r="R192" s="85">
        <f t="shared" si="130"/>
        <v>23.017192285448576</v>
      </c>
      <c r="S192" s="80">
        <f t="shared" si="131"/>
        <v>4.9062578301318034</v>
      </c>
      <c r="T192" s="80">
        <f t="shared" si="132"/>
        <v>0.74289236714926421</v>
      </c>
      <c r="U192" s="89">
        <f t="shared" si="152"/>
        <v>10.598962293355171</v>
      </c>
      <c r="V192" s="70">
        <f t="shared" si="153"/>
        <v>28.666342482729643</v>
      </c>
      <c r="X192" s="68">
        <f t="shared" si="133"/>
        <v>54.291145794241551</v>
      </c>
      <c r="Y192" s="76">
        <f t="shared" si="108"/>
        <v>437.0304806442677</v>
      </c>
      <c r="Z192" s="77">
        <f t="shared" si="109"/>
        <v>23.017192285448576</v>
      </c>
      <c r="AA192" s="77">
        <f t="shared" si="134"/>
        <v>460.04767292971627</v>
      </c>
      <c r="AB192" s="70">
        <f t="shared" si="135"/>
        <v>30.191554075947803</v>
      </c>
      <c r="AC192" s="72">
        <f t="shared" si="136"/>
        <v>0.83771206962659772</v>
      </c>
      <c r="AD192" s="80">
        <f t="shared" si="137"/>
        <v>1.5221293065497796</v>
      </c>
      <c r="AE192" s="89">
        <f>Fishery!X198</f>
        <v>6.9427565983520303</v>
      </c>
      <c r="AF192" s="89">
        <f t="shared" si="150"/>
        <v>0.54291145794241558</v>
      </c>
      <c r="AG192" s="70">
        <f t="shared" si="151"/>
        <v>9.3025979745284069</v>
      </c>
      <c r="AI192" s="56">
        <f t="shared" si="110"/>
        <v>62.939029588042786</v>
      </c>
      <c r="AK192" s="68">
        <f t="shared" si="142"/>
        <v>5.1433314301466968</v>
      </c>
      <c r="AL192" s="57">
        <f t="shared" si="111"/>
        <v>7.7629806417308371</v>
      </c>
      <c r="AM192" s="58">
        <f t="shared" si="112"/>
        <v>4.9062578301318034</v>
      </c>
      <c r="AN192" s="58">
        <f t="shared" si="113"/>
        <v>0.83771206962659772</v>
      </c>
      <c r="AO192" s="20">
        <f t="shared" si="114"/>
        <v>7.9361574601004597E-2</v>
      </c>
      <c r="AP192" s="20">
        <f t="shared" si="115"/>
        <v>5.4075222961737876E-2</v>
      </c>
      <c r="AQ192" s="58">
        <f t="shared" si="145"/>
        <v>13.640387339051982</v>
      </c>
      <c r="AR192" s="59">
        <f t="shared" si="116"/>
        <v>1.3412557356719879</v>
      </c>
      <c r="AS192" s="64">
        <f t="shared" si="146"/>
        <v>7.9361574601004597E-2</v>
      </c>
      <c r="AT192" s="58">
        <f t="shared" si="147"/>
        <v>0.14420059456463433</v>
      </c>
      <c r="AU192" s="89">
        <f>Fishery!Y198</f>
        <v>0.85779046391264702</v>
      </c>
      <c r="AV192" s="80">
        <f t="shared" si="148"/>
        <v>5.143331430146697E-2</v>
      </c>
      <c r="AW192" s="70">
        <f t="shared" si="149"/>
        <v>1.0813526330782859</v>
      </c>
      <c r="BC192" s="68">
        <f t="shared" si="143"/>
        <v>3.5045523636545397</v>
      </c>
      <c r="BD192" s="57">
        <f t="shared" si="117"/>
        <v>0.74289236714926421</v>
      </c>
      <c r="BE192" s="58">
        <f t="shared" si="118"/>
        <v>1.5221293065497796</v>
      </c>
      <c r="BF192" s="58">
        <f t="shared" si="119"/>
        <v>0.14420059456463433</v>
      </c>
      <c r="BG192" s="58">
        <f t="shared" si="120"/>
        <v>9.8255098156772969E-2</v>
      </c>
      <c r="BH192" s="58">
        <f t="shared" si="138"/>
        <v>2.5074773664204515</v>
      </c>
      <c r="BI192" s="70">
        <f t="shared" si="121"/>
        <v>0.53400779571145474</v>
      </c>
      <c r="BJ192" s="72">
        <f t="shared" si="139"/>
        <v>5.4075222961737876E-2</v>
      </c>
      <c r="BK192" s="58">
        <f t="shared" si="106"/>
        <v>9.8255098156772969E-2</v>
      </c>
      <c r="BL192" s="80">
        <f>Fishery!Z198</f>
        <v>0.37558958628905925</v>
      </c>
      <c r="BM192" s="80">
        <f t="shared" si="140"/>
        <v>1.7522761818272697E-2</v>
      </c>
      <c r="BN192" s="70">
        <f t="shared" si="141"/>
        <v>0.52791990740757011</v>
      </c>
    </row>
    <row r="193" spans="1:66" x14ac:dyDescent="0.2">
      <c r="A193" s="4">
        <v>14</v>
      </c>
      <c r="B193">
        <v>8</v>
      </c>
      <c r="C193" s="9">
        <f t="shared" si="122"/>
        <v>4.166666666666667</v>
      </c>
      <c r="D193" s="9">
        <f t="shared" si="154"/>
        <v>1.6500000000000015</v>
      </c>
      <c r="E193" s="9">
        <f t="shared" si="155"/>
        <v>1.0245707170971607</v>
      </c>
      <c r="F193" s="9">
        <f t="shared" si="123"/>
        <v>4.166666666666667</v>
      </c>
      <c r="I193" s="68">
        <f t="shared" si="144"/>
        <v>343.83568809315614</v>
      </c>
      <c r="J193" s="85">
        <f t="shared" si="124"/>
        <v>562.37808357120423</v>
      </c>
      <c r="K193" s="89">
        <f t="shared" si="125"/>
        <v>383.53535098978364</v>
      </c>
      <c r="L193" s="80">
        <f t="shared" si="126"/>
        <v>5.5023158406620425</v>
      </c>
      <c r="M193" s="86">
        <f t="shared" si="127"/>
        <v>951.41575040164992</v>
      </c>
      <c r="O193" s="68">
        <f t="shared" si="128"/>
        <v>204.4501570975807</v>
      </c>
      <c r="P193" s="76">
        <f t="shared" si="129"/>
        <v>562.37808357120423</v>
      </c>
      <c r="Q193" s="83">
        <f t="shared" si="107"/>
        <v>187.45936119040141</v>
      </c>
      <c r="R193" s="85">
        <f t="shared" si="130"/>
        <v>57.014051680618586</v>
      </c>
      <c r="S193" s="80">
        <f t="shared" si="131"/>
        <v>9.815292975513433</v>
      </c>
      <c r="T193" s="80">
        <f t="shared" si="132"/>
        <v>1.4099939060590763</v>
      </c>
      <c r="U193" s="89">
        <f t="shared" si="152"/>
        <v>20.445015709758071</v>
      </c>
      <c r="V193" s="70">
        <f t="shared" si="153"/>
        <v>68.239338562191094</v>
      </c>
      <c r="X193" s="68">
        <f t="shared" si="133"/>
        <v>69.716321682020904</v>
      </c>
      <c r="Y193" s="76">
        <f t="shared" si="108"/>
        <v>383.53535098978364</v>
      </c>
      <c r="Z193" s="77">
        <f t="shared" si="109"/>
        <v>57.014051680618586</v>
      </c>
      <c r="AA193" s="77">
        <f t="shared" si="134"/>
        <v>440.54940267040223</v>
      </c>
      <c r="AB193" s="70">
        <f t="shared" si="135"/>
        <v>31.097715896938801</v>
      </c>
      <c r="AC193" s="72">
        <f t="shared" si="136"/>
        <v>1.1156527214235665</v>
      </c>
      <c r="AD193" s="80">
        <f t="shared" si="137"/>
        <v>1.9231990842166378</v>
      </c>
      <c r="AE193" s="89">
        <f>Fishery!X199</f>
        <v>8.9153294757323351</v>
      </c>
      <c r="AF193" s="89">
        <f t="shared" si="150"/>
        <v>0.6971632168202091</v>
      </c>
      <c r="AG193" s="70">
        <f t="shared" si="151"/>
        <v>11.95418128137254</v>
      </c>
      <c r="AI193" s="56">
        <f t="shared" si="110"/>
        <v>78.498829296152579</v>
      </c>
      <c r="AK193" s="68">
        <f t="shared" si="142"/>
        <v>5.3342493049289361</v>
      </c>
      <c r="AL193" s="57">
        <f t="shared" si="111"/>
        <v>5.5023158406620425</v>
      </c>
      <c r="AM193" s="58">
        <f t="shared" si="112"/>
        <v>9.815292975513433</v>
      </c>
      <c r="AN193" s="58">
        <f t="shared" si="113"/>
        <v>1.1156527214235665</v>
      </c>
      <c r="AO193" s="20">
        <f t="shared" si="114"/>
        <v>8.5362646941404524E-2</v>
      </c>
      <c r="AP193" s="20">
        <f t="shared" si="115"/>
        <v>5.5181608467240434E-2</v>
      </c>
      <c r="AQ193" s="58">
        <f t="shared" si="145"/>
        <v>16.573805793007686</v>
      </c>
      <c r="AR193" s="59">
        <f t="shared" si="116"/>
        <v>1.8848556061886097</v>
      </c>
      <c r="AS193" s="64">
        <f t="shared" si="146"/>
        <v>8.5362646941404524E-2</v>
      </c>
      <c r="AT193" s="58">
        <f t="shared" si="147"/>
        <v>0.14715095591264116</v>
      </c>
      <c r="AU193" s="89">
        <f>Fishery!Y199</f>
        <v>0.88963121432954229</v>
      </c>
      <c r="AV193" s="80">
        <f t="shared" si="148"/>
        <v>5.3342493049289362E-2</v>
      </c>
      <c r="AW193" s="70">
        <f t="shared" si="149"/>
        <v>1.1221448171835879</v>
      </c>
      <c r="BC193" s="68">
        <f t="shared" si="143"/>
        <v>3.4482583092027399</v>
      </c>
      <c r="BD193" s="57">
        <f t="shared" si="117"/>
        <v>1.4099939060590763</v>
      </c>
      <c r="BE193" s="58">
        <f t="shared" si="118"/>
        <v>1.9231990842166378</v>
      </c>
      <c r="BF193" s="58">
        <f t="shared" si="119"/>
        <v>0.14715095591264116</v>
      </c>
      <c r="BG193" s="58">
        <f t="shared" si="120"/>
        <v>9.5123882935885903E-2</v>
      </c>
      <c r="BH193" s="58">
        <f t="shared" si="138"/>
        <v>3.5754678291242414</v>
      </c>
      <c r="BI193" s="70">
        <f t="shared" si="121"/>
        <v>0.71761771902367566</v>
      </c>
      <c r="BJ193" s="72">
        <f t="shared" si="139"/>
        <v>5.5181608467240434E-2</v>
      </c>
      <c r="BK193" s="58">
        <f t="shared" si="106"/>
        <v>9.5123882935885903E-2</v>
      </c>
      <c r="BL193" s="80">
        <f>Fishery!Z199</f>
        <v>0.36955644469832072</v>
      </c>
      <c r="BM193" s="80">
        <f t="shared" si="140"/>
        <v>1.7241291546013698E-2</v>
      </c>
      <c r="BN193" s="70">
        <f t="shared" si="141"/>
        <v>0.51986193610144704</v>
      </c>
    </row>
    <row r="194" spans="1:66" x14ac:dyDescent="0.2">
      <c r="A194" s="4">
        <v>14</v>
      </c>
      <c r="B194">
        <v>9</v>
      </c>
      <c r="C194" s="9">
        <f t="shared" si="122"/>
        <v>4.166666666666667</v>
      </c>
      <c r="D194" s="9">
        <f t="shared" si="154"/>
        <v>2.4750000000000023</v>
      </c>
      <c r="E194" s="9">
        <f t="shared" si="155"/>
        <v>1.5368560756457412</v>
      </c>
      <c r="F194" s="9">
        <f t="shared" si="123"/>
        <v>4.166666666666667</v>
      </c>
      <c r="I194" s="68">
        <f t="shared" si="144"/>
        <v>95.142575040164999</v>
      </c>
      <c r="J194" s="85">
        <f t="shared" si="124"/>
        <v>217.1869673033224</v>
      </c>
      <c r="K194" s="89">
        <f t="shared" si="125"/>
        <v>124.26857673442622</v>
      </c>
      <c r="L194" s="80">
        <f t="shared" si="126"/>
        <v>1.7115437193737155</v>
      </c>
      <c r="M194" s="86">
        <f t="shared" si="127"/>
        <v>343.16708775712232</v>
      </c>
      <c r="O194" s="68">
        <f t="shared" si="128"/>
        <v>285.34408388100127</v>
      </c>
      <c r="P194" s="76">
        <f t="shared" si="129"/>
        <v>217.1869673033224</v>
      </c>
      <c r="Q194" s="83">
        <f t="shared" si="107"/>
        <v>72.39565576777413</v>
      </c>
      <c r="R194" s="85">
        <f t="shared" si="130"/>
        <v>93.174120966642448</v>
      </c>
      <c r="S194" s="80">
        <f t="shared" si="131"/>
        <v>15.399379544461636</v>
      </c>
      <c r="T194" s="80">
        <f t="shared" si="132"/>
        <v>2.0336642447945739</v>
      </c>
      <c r="U194" s="89">
        <f t="shared" si="152"/>
        <v>28.534408388100129</v>
      </c>
      <c r="V194" s="70">
        <f t="shared" si="153"/>
        <v>110.60716475589867</v>
      </c>
      <c r="X194" s="68">
        <f t="shared" si="133"/>
        <v>81.633128414096888</v>
      </c>
      <c r="Y194" s="76">
        <f t="shared" si="108"/>
        <v>124.26857673442622</v>
      </c>
      <c r="Z194" s="77">
        <f t="shared" si="109"/>
        <v>93.174120966642448</v>
      </c>
      <c r="AA194" s="77">
        <f t="shared" si="134"/>
        <v>217.44269770106865</v>
      </c>
      <c r="AB194" s="70">
        <f t="shared" si="135"/>
        <v>19.413551166731946</v>
      </c>
      <c r="AC194" s="72">
        <f t="shared" si="136"/>
        <v>1.4685188851677859</v>
      </c>
      <c r="AD194" s="80">
        <f t="shared" si="137"/>
        <v>2.3272166317729828</v>
      </c>
      <c r="AE194" s="89">
        <f>Fishery!X200</f>
        <v>10.439251790504736</v>
      </c>
      <c r="AF194" s="89">
        <f t="shared" si="150"/>
        <v>0.81633128414096889</v>
      </c>
      <c r="AG194" s="70">
        <f t="shared" si="151"/>
        <v>14.234987307445504</v>
      </c>
      <c r="AI194" s="56">
        <f t="shared" si="110"/>
        <v>91.193075327668637</v>
      </c>
      <c r="AK194" s="68">
        <f t="shared" si="142"/>
        <v>5.9964171968619278</v>
      </c>
      <c r="AL194" s="57">
        <f t="shared" si="111"/>
        <v>1.7115437193737155</v>
      </c>
      <c r="AM194" s="58">
        <f t="shared" si="112"/>
        <v>15.399379544461636</v>
      </c>
      <c r="AN194" s="58">
        <f t="shared" si="113"/>
        <v>1.4685188851677859</v>
      </c>
      <c r="AO194" s="20">
        <f t="shared" si="114"/>
        <v>0.10787105759646437</v>
      </c>
      <c r="AP194" s="20">
        <f t="shared" si="115"/>
        <v>6.4105232624421804E-2</v>
      </c>
      <c r="AQ194" s="58">
        <f t="shared" si="145"/>
        <v>18.751418439224025</v>
      </c>
      <c r="AR194" s="59">
        <f t="shared" si="116"/>
        <v>2.44201771936573</v>
      </c>
      <c r="AS194" s="64">
        <f t="shared" si="146"/>
        <v>0.10787105759646437</v>
      </c>
      <c r="AT194" s="58">
        <f t="shared" si="147"/>
        <v>0.17094728699845813</v>
      </c>
      <c r="AU194" s="89">
        <f>Fishery!Y200</f>
        <v>1.0000657276257348</v>
      </c>
      <c r="AV194" s="80">
        <f t="shared" si="148"/>
        <v>5.9964171968619279E-2</v>
      </c>
      <c r="AW194" s="70">
        <f t="shared" si="149"/>
        <v>1.2788840722206571</v>
      </c>
      <c r="BC194" s="68">
        <f t="shared" si="143"/>
        <v>3.5635297167098181</v>
      </c>
      <c r="BD194" s="57">
        <f t="shared" si="117"/>
        <v>2.0336642447945739</v>
      </c>
      <c r="BE194" s="58">
        <f t="shared" si="118"/>
        <v>2.3272166317729828</v>
      </c>
      <c r="BF194" s="58">
        <f t="shared" si="119"/>
        <v>0.17094728699845813</v>
      </c>
      <c r="BG194" s="58">
        <f t="shared" si="120"/>
        <v>0.10158995233499164</v>
      </c>
      <c r="BH194" s="58">
        <f t="shared" si="138"/>
        <v>4.6334181159010059</v>
      </c>
      <c r="BI194" s="70">
        <f t="shared" si="121"/>
        <v>0.90414649837592986</v>
      </c>
      <c r="BJ194" s="72">
        <f t="shared" si="139"/>
        <v>6.4105232624421804E-2</v>
      </c>
      <c r="BK194" s="58">
        <f t="shared" si="106"/>
        <v>0.10158995233499164</v>
      </c>
      <c r="BL194" s="80">
        <f>Fishery!Z200</f>
        <v>0.38191030212831595</v>
      </c>
      <c r="BM194" s="80">
        <f t="shared" si="140"/>
        <v>1.7817648583549089E-2</v>
      </c>
      <c r="BN194" s="70">
        <f t="shared" si="141"/>
        <v>0.54760548708772938</v>
      </c>
    </row>
    <row r="195" spans="1:66" x14ac:dyDescent="0.2">
      <c r="A195" s="4">
        <v>14</v>
      </c>
      <c r="B195">
        <v>10</v>
      </c>
      <c r="C195" s="9">
        <f t="shared" si="122"/>
        <v>4.166666666666667</v>
      </c>
      <c r="D195" s="9">
        <f t="shared" si="154"/>
        <v>3.7900000000000045</v>
      </c>
      <c r="E195" s="9">
        <f t="shared" si="155"/>
        <v>2.353407889574691</v>
      </c>
      <c r="F195" s="9">
        <f t="shared" si="123"/>
        <v>4.166666666666667</v>
      </c>
      <c r="I195" s="68">
        <f t="shared" si="144"/>
        <v>34.317708775712234</v>
      </c>
      <c r="J195" s="85">
        <f t="shared" si="124"/>
        <v>62.176798080111162</v>
      </c>
      <c r="K195" s="89">
        <f t="shared" si="125"/>
        <v>44.766250008579064</v>
      </c>
      <c r="L195" s="80">
        <f t="shared" si="126"/>
        <v>0.72202234860901993</v>
      </c>
      <c r="M195" s="86">
        <f t="shared" si="127"/>
        <v>107.66507043729925</v>
      </c>
      <c r="O195" s="68">
        <f t="shared" si="128"/>
        <v>226.47490282085687</v>
      </c>
      <c r="P195" s="76">
        <f t="shared" si="129"/>
        <v>62.176798080111162</v>
      </c>
      <c r="Q195" s="83">
        <f t="shared" si="107"/>
        <v>20.725599360037055</v>
      </c>
      <c r="R195" s="85">
        <f t="shared" si="130"/>
        <v>73.857146077322241</v>
      </c>
      <c r="S195" s="80">
        <f t="shared" si="131"/>
        <v>14.294655476950986</v>
      </c>
      <c r="T195" s="80">
        <f t="shared" si="132"/>
        <v>1.7269491761239257</v>
      </c>
      <c r="U195" s="89">
        <f t="shared" si="152"/>
        <v>22.647490282085688</v>
      </c>
      <c r="V195" s="70">
        <f t="shared" si="153"/>
        <v>89.878750730397144</v>
      </c>
      <c r="X195" s="68">
        <f t="shared" si="133"/>
        <v>81.529062555491763</v>
      </c>
      <c r="Y195" s="76">
        <f t="shared" si="108"/>
        <v>44.766250008579064</v>
      </c>
      <c r="Z195" s="77">
        <f t="shared" si="109"/>
        <v>73.857146077322241</v>
      </c>
      <c r="AA195" s="77">
        <f t="shared" si="134"/>
        <v>118.62339608590131</v>
      </c>
      <c r="AB195" s="70">
        <f t="shared" si="135"/>
        <v>12.030033885201473</v>
      </c>
      <c r="AC195" s="72">
        <f t="shared" si="136"/>
        <v>1.7153186307085024</v>
      </c>
      <c r="AD195" s="80">
        <f t="shared" si="137"/>
        <v>2.4867487859656308</v>
      </c>
      <c r="AE195" s="89">
        <f>Fishery!X201</f>
        <v>10.425943839163423</v>
      </c>
      <c r="AF195" s="89">
        <f t="shared" si="150"/>
        <v>0.8152906255549176</v>
      </c>
      <c r="AG195" s="70">
        <f t="shared" si="151"/>
        <v>14.628011255837556</v>
      </c>
      <c r="AI195" s="56">
        <f t="shared" si="110"/>
        <v>92.354852126514928</v>
      </c>
      <c r="AK195" s="68">
        <f t="shared" si="142"/>
        <v>7.0131172735325382</v>
      </c>
      <c r="AL195" s="57">
        <f t="shared" si="111"/>
        <v>0.72202234860901993</v>
      </c>
      <c r="AM195" s="58">
        <f t="shared" si="112"/>
        <v>14.294655476950986</v>
      </c>
      <c r="AN195" s="58">
        <f t="shared" si="113"/>
        <v>1.7153186307085024</v>
      </c>
      <c r="AO195" s="20">
        <f t="shared" si="114"/>
        <v>0.14755144167696138</v>
      </c>
      <c r="AP195" s="20">
        <f t="shared" si="115"/>
        <v>8.0216153843551519E-2</v>
      </c>
      <c r="AQ195" s="58">
        <f t="shared" si="145"/>
        <v>16.959764051789019</v>
      </c>
      <c r="AR195" s="59">
        <f t="shared" si="116"/>
        <v>2.317729887964191</v>
      </c>
      <c r="AS195" s="64">
        <f t="shared" si="146"/>
        <v>0.14755144167696138</v>
      </c>
      <c r="AT195" s="58">
        <f t="shared" si="147"/>
        <v>0.21390974358280404</v>
      </c>
      <c r="AU195" s="89">
        <f>Fishery!Y201</f>
        <v>1.1696281294020545</v>
      </c>
      <c r="AV195" s="80">
        <f t="shared" si="148"/>
        <v>7.0131172735325389E-2</v>
      </c>
      <c r="AW195" s="70">
        <f t="shared" si="149"/>
        <v>1.5310893146618199</v>
      </c>
      <c r="BC195" s="68">
        <f t="shared" si="143"/>
        <v>3.8126722974906269</v>
      </c>
      <c r="BD195" s="57">
        <f t="shared" si="117"/>
        <v>1.7269491761239257</v>
      </c>
      <c r="BE195" s="58">
        <f t="shared" si="118"/>
        <v>2.4867487859656308</v>
      </c>
      <c r="BF195" s="58">
        <f t="shared" si="119"/>
        <v>0.21390974358280404</v>
      </c>
      <c r="BG195" s="58">
        <f t="shared" si="120"/>
        <v>0.11629176038441966</v>
      </c>
      <c r="BH195" s="58">
        <f t="shared" si="138"/>
        <v>4.5438994660567804</v>
      </c>
      <c r="BI195" s="70">
        <f t="shared" si="121"/>
        <v>0.9201062194987043</v>
      </c>
      <c r="BJ195" s="72">
        <f t="shared" si="139"/>
        <v>8.0216153843551519E-2</v>
      </c>
      <c r="BK195" s="58">
        <f t="shared" si="106"/>
        <v>0.11629176038441966</v>
      </c>
      <c r="BL195" s="80">
        <f>Fishery!Z201</f>
        <v>0.40861138949482695</v>
      </c>
      <c r="BM195" s="80">
        <f t="shared" si="140"/>
        <v>1.9063361487453134E-2</v>
      </c>
      <c r="BN195" s="70">
        <f t="shared" si="141"/>
        <v>0.6051193037227981</v>
      </c>
    </row>
    <row r="196" spans="1:66" x14ac:dyDescent="0.2">
      <c r="A196" s="4">
        <v>14</v>
      </c>
      <c r="B196">
        <v>11</v>
      </c>
      <c r="C196" s="9">
        <f t="shared" si="122"/>
        <v>4.166666666666667</v>
      </c>
      <c r="D196" s="9">
        <f t="shared" si="154"/>
        <v>5.5949999999999998</v>
      </c>
      <c r="E196" s="9">
        <f t="shared" si="155"/>
        <v>3.4742261588840053</v>
      </c>
      <c r="F196" s="9">
        <f t="shared" si="123"/>
        <v>4.166666666666667</v>
      </c>
      <c r="I196" s="68">
        <f t="shared" si="144"/>
        <v>20.269154482386988</v>
      </c>
      <c r="J196" s="85">
        <f t="shared" si="124"/>
        <v>24.749111653580083</v>
      </c>
      <c r="K196" s="89">
        <f t="shared" si="125"/>
        <v>24.537598613670845</v>
      </c>
      <c r="L196" s="80">
        <f t="shared" si="126"/>
        <v>0.46439953402154283</v>
      </c>
      <c r="M196" s="86">
        <f t="shared" si="127"/>
        <v>49.75110980127247</v>
      </c>
      <c r="O196" s="68">
        <f t="shared" si="128"/>
        <v>152.62792334952837</v>
      </c>
      <c r="P196" s="76">
        <f t="shared" si="129"/>
        <v>24.749111653580083</v>
      </c>
      <c r="Q196" s="83">
        <f t="shared" si="107"/>
        <v>8.2497038845266939</v>
      </c>
      <c r="R196" s="85">
        <f t="shared" si="130"/>
        <v>46.192389569619138</v>
      </c>
      <c r="S196" s="80">
        <f t="shared" si="131"/>
        <v>10.490867274772903</v>
      </c>
      <c r="T196" s="80">
        <f t="shared" si="132"/>
        <v>1.2242968782947181</v>
      </c>
      <c r="U196" s="89">
        <f t="shared" si="152"/>
        <v>15.262792334952838</v>
      </c>
      <c r="V196" s="70">
        <f t="shared" si="153"/>
        <v>57.907553722686757</v>
      </c>
      <c r="X196" s="68">
        <f t="shared" si="133"/>
        <v>75.661760567618103</v>
      </c>
      <c r="Y196" s="76">
        <f t="shared" si="108"/>
        <v>24.537598613670845</v>
      </c>
      <c r="Z196" s="77">
        <f t="shared" si="109"/>
        <v>46.192389569619138</v>
      </c>
      <c r="AA196" s="77">
        <f t="shared" si="134"/>
        <v>70.729988183289976</v>
      </c>
      <c r="AB196" s="70">
        <f t="shared" si="135"/>
        <v>7.3076486095568196</v>
      </c>
      <c r="AC196" s="72">
        <f t="shared" si="136"/>
        <v>1.7335348833314266</v>
      </c>
      <c r="AD196" s="80">
        <f t="shared" si="137"/>
        <v>2.4276673687574868</v>
      </c>
      <c r="AE196" s="89">
        <f>Fishery!X202</f>
        <v>9.6756327341958333</v>
      </c>
      <c r="AF196" s="89">
        <f t="shared" si="150"/>
        <v>0.75661760567618108</v>
      </c>
      <c r="AG196" s="70">
        <f t="shared" si="151"/>
        <v>13.836834986284746</v>
      </c>
      <c r="AI196" s="56">
        <f t="shared" si="110"/>
        <v>87.30969706279852</v>
      </c>
      <c r="AK196" s="68">
        <f t="shared" si="142"/>
        <v>7.6372127317082672</v>
      </c>
      <c r="AL196" s="57">
        <f t="shared" si="111"/>
        <v>0.46439953402154283</v>
      </c>
      <c r="AM196" s="58">
        <f t="shared" si="112"/>
        <v>10.490867274772903</v>
      </c>
      <c r="AN196" s="58">
        <f t="shared" si="113"/>
        <v>1.7335348833314266</v>
      </c>
      <c r="AO196" s="20">
        <f t="shared" si="114"/>
        <v>0.17498105492810057</v>
      </c>
      <c r="AP196" s="20">
        <f t="shared" si="115"/>
        <v>9.1892251769263161E-2</v>
      </c>
      <c r="AQ196" s="58">
        <f t="shared" si="145"/>
        <v>12.955674998823236</v>
      </c>
      <c r="AR196" s="59">
        <f t="shared" si="116"/>
        <v>1.8404854277301568</v>
      </c>
      <c r="AS196" s="64">
        <f t="shared" si="146"/>
        <v>0.17498105492810057</v>
      </c>
      <c r="AT196" s="58">
        <f t="shared" si="147"/>
        <v>0.24504600471803509</v>
      </c>
      <c r="AU196" s="89">
        <f>Fishery!Y202</f>
        <v>1.2737130284339386</v>
      </c>
      <c r="AV196" s="80">
        <f t="shared" si="148"/>
        <v>7.6372127317082678E-2</v>
      </c>
      <c r="AW196" s="70">
        <f t="shared" si="149"/>
        <v>1.6937400880800744</v>
      </c>
      <c r="BC196" s="68">
        <f t="shared" si="143"/>
        <v>4.0107237634721482</v>
      </c>
      <c r="BD196" s="57">
        <f t="shared" si="117"/>
        <v>1.2242968782947181</v>
      </c>
      <c r="BE196" s="58">
        <f t="shared" si="118"/>
        <v>2.4276673687574868</v>
      </c>
      <c r="BF196" s="58">
        <f t="shared" si="119"/>
        <v>0.24504600471803509</v>
      </c>
      <c r="BG196" s="58">
        <f t="shared" si="120"/>
        <v>0.12868724085504155</v>
      </c>
      <c r="BH196" s="58">
        <f t="shared" si="138"/>
        <v>4.025697492625282</v>
      </c>
      <c r="BI196" s="70">
        <f t="shared" si="121"/>
        <v>0.85338726336948056</v>
      </c>
      <c r="BJ196" s="72">
        <f t="shared" si="139"/>
        <v>9.1892251769263161E-2</v>
      </c>
      <c r="BK196" s="58">
        <f t="shared" si="106"/>
        <v>0.12868724085504155</v>
      </c>
      <c r="BL196" s="80">
        <f>Fishery!Z202</f>
        <v>0.42983694427420305</v>
      </c>
      <c r="BM196" s="80">
        <f t="shared" si="140"/>
        <v>2.005361881736074E-2</v>
      </c>
      <c r="BN196" s="70">
        <f t="shared" si="141"/>
        <v>0.6504164368985077</v>
      </c>
    </row>
    <row r="197" spans="1:66" x14ac:dyDescent="0.2">
      <c r="A197" s="5">
        <v>14</v>
      </c>
      <c r="B197" s="2">
        <v>12</v>
      </c>
      <c r="C197" s="9">
        <f t="shared" si="122"/>
        <v>4.166666666666667</v>
      </c>
      <c r="D197" s="9">
        <f t="shared" si="154"/>
        <v>7.8900000000000023</v>
      </c>
      <c r="E197" s="9">
        <f t="shared" si="155"/>
        <v>4.8993108835736932</v>
      </c>
      <c r="F197" s="9">
        <f t="shared" si="123"/>
        <v>4.166666666666667</v>
      </c>
      <c r="I197" s="68">
        <f t="shared" si="144"/>
        <v>25.138945308632074</v>
      </c>
      <c r="J197" s="85">
        <f t="shared" si="124"/>
        <v>20.455245729595305</v>
      </c>
      <c r="K197" s="89">
        <f t="shared" si="125"/>
        <v>27.065409990097564</v>
      </c>
      <c r="L197" s="80">
        <f t="shared" si="126"/>
        <v>0.57644076346299855</v>
      </c>
      <c r="M197" s="86">
        <f t="shared" si="127"/>
        <v>48.097096483155866</v>
      </c>
      <c r="O197" s="68">
        <f t="shared" si="128"/>
        <v>101.71093833922446</v>
      </c>
      <c r="P197" s="76">
        <f t="shared" si="129"/>
        <v>20.455245729595305</v>
      </c>
      <c r="Q197" s="83">
        <f t="shared" si="107"/>
        <v>6.8184152431984346</v>
      </c>
      <c r="R197" s="85">
        <f t="shared" si="130"/>
        <v>27.376329961656992</v>
      </c>
      <c r="S197" s="80">
        <f t="shared" si="131"/>
        <v>6.9967530732486631</v>
      </c>
      <c r="T197" s="80">
        <f t="shared" si="132"/>
        <v>0.83394925541577003</v>
      </c>
      <c r="U197" s="89">
        <f t="shared" si="152"/>
        <v>10.171093833922447</v>
      </c>
      <c r="V197" s="70">
        <f t="shared" si="153"/>
        <v>35.207032290321422</v>
      </c>
      <c r="X197" s="68">
        <f t="shared" si="133"/>
        <v>67.289542326194933</v>
      </c>
      <c r="Y197" s="76">
        <f t="shared" si="108"/>
        <v>27.065409990097564</v>
      </c>
      <c r="Z197" s="77">
        <f t="shared" si="109"/>
        <v>27.376329961656992</v>
      </c>
      <c r="AA197" s="77">
        <f t="shared" si="134"/>
        <v>54.441739951754556</v>
      </c>
      <c r="AB197" s="70">
        <f t="shared" si="135"/>
        <v>5.1136293695882218</v>
      </c>
      <c r="AC197" s="72">
        <f t="shared" si="136"/>
        <v>1.5429619132934986</v>
      </c>
      <c r="AD197" s="80">
        <f t="shared" si="137"/>
        <v>2.2068841222579598</v>
      </c>
      <c r="AE197" s="89">
        <f>Fishery!X203</f>
        <v>8.6049927138363973</v>
      </c>
      <c r="AF197" s="89">
        <f t="shared" si="150"/>
        <v>0.6728954232619494</v>
      </c>
      <c r="AG197" s="70">
        <f t="shared" si="151"/>
        <v>12.354838749387856</v>
      </c>
      <c r="AI197" s="56">
        <f t="shared" si="110"/>
        <v>79.0325431808632</v>
      </c>
      <c r="AK197" s="68">
        <f t="shared" si="142"/>
        <v>7.6433962839465064</v>
      </c>
      <c r="AL197" s="57">
        <f t="shared" si="111"/>
        <v>0.57644076346299855</v>
      </c>
      <c r="AM197" s="58">
        <f t="shared" si="112"/>
        <v>6.9967530732486631</v>
      </c>
      <c r="AN197" s="58">
        <f t="shared" si="113"/>
        <v>1.5429619132934986</v>
      </c>
      <c r="AO197" s="20">
        <f t="shared" si="114"/>
        <v>0.17526452026034178</v>
      </c>
      <c r="AP197" s="20">
        <f t="shared" si="115"/>
        <v>9.4004707024514744E-2</v>
      </c>
      <c r="AQ197" s="58">
        <f t="shared" si="145"/>
        <v>9.3854249772900165</v>
      </c>
      <c r="AR197" s="59">
        <f t="shared" si="116"/>
        <v>1.3636794670171091</v>
      </c>
      <c r="AS197" s="64">
        <f t="shared" si="146"/>
        <v>0.17526452026034178</v>
      </c>
      <c r="AT197" s="58">
        <f t="shared" si="147"/>
        <v>0.2506792187320393</v>
      </c>
      <c r="AU197" s="89">
        <f>Fishery!Y203</f>
        <v>1.2747443040215816</v>
      </c>
      <c r="AV197" s="80">
        <f t="shared" si="148"/>
        <v>7.6433962839465061E-2</v>
      </c>
      <c r="AW197" s="70">
        <f t="shared" si="149"/>
        <v>1.7006880430139626</v>
      </c>
      <c r="BC197" s="68">
        <f t="shared" si="143"/>
        <v>4.0996045707217732</v>
      </c>
      <c r="BD197" s="57">
        <f t="shared" si="117"/>
        <v>0.83394925541577003</v>
      </c>
      <c r="BE197" s="58">
        <f t="shared" si="118"/>
        <v>2.2068841222579598</v>
      </c>
      <c r="BF197" s="58">
        <f t="shared" si="119"/>
        <v>0.2506792187320393</v>
      </c>
      <c r="BG197" s="58">
        <f t="shared" si="120"/>
        <v>0.13445406109026284</v>
      </c>
      <c r="BH197" s="58">
        <f t="shared" si="138"/>
        <v>3.4259666574960321</v>
      </c>
      <c r="BI197" s="70">
        <f t="shared" si="121"/>
        <v>0.75224800744703679</v>
      </c>
      <c r="BJ197" s="72">
        <f t="shared" si="139"/>
        <v>9.4004707024514744E-2</v>
      </c>
      <c r="BK197" s="58">
        <f t="shared" si="106"/>
        <v>0.13445406109026284</v>
      </c>
      <c r="BL197" s="80">
        <f>Fishery!Z203</f>
        <v>0.43936247054972222</v>
      </c>
      <c r="BM197" s="80">
        <f t="shared" si="140"/>
        <v>2.0498022853608865E-2</v>
      </c>
      <c r="BN197" s="70">
        <f t="shared" si="141"/>
        <v>0.66782123866449983</v>
      </c>
    </row>
    <row r="198" spans="1:66" x14ac:dyDescent="0.2">
      <c r="A198" s="3">
        <v>15</v>
      </c>
      <c r="B198">
        <v>1</v>
      </c>
      <c r="C198" s="9">
        <f t="shared" si="122"/>
        <v>4.166666666666667</v>
      </c>
      <c r="D198" s="9">
        <f t="shared" si="154"/>
        <v>8.6</v>
      </c>
      <c r="E198" s="9">
        <f t="shared" si="155"/>
        <v>13.7359780283143</v>
      </c>
      <c r="F198" s="9">
        <f t="shared" si="123"/>
        <v>4.166666666666667</v>
      </c>
      <c r="I198" s="68">
        <f t="shared" si="144"/>
        <v>43.119005317296001</v>
      </c>
      <c r="J198" s="85">
        <f t="shared" si="124"/>
        <v>25.053457694951586</v>
      </c>
      <c r="K198" s="89">
        <f t="shared" si="125"/>
        <v>40.636284520412033</v>
      </c>
      <c r="L198" s="80">
        <f t="shared" si="126"/>
        <v>0.93164944509006264</v>
      </c>
      <c r="M198" s="86">
        <f t="shared" si="127"/>
        <v>66.621391660453682</v>
      </c>
      <c r="O198" s="68">
        <f t="shared" si="128"/>
        <v>72.628813879729279</v>
      </c>
      <c r="P198" s="76">
        <f t="shared" si="129"/>
        <v>25.053457694951586</v>
      </c>
      <c r="Q198" s="83">
        <f t="shared" si="107"/>
        <v>8.3511525649838614</v>
      </c>
      <c r="R198" s="85">
        <f t="shared" si="130"/>
        <v>17.111741814768106</v>
      </c>
      <c r="S198" s="80">
        <f t="shared" si="131"/>
        <v>4.7077566134015685</v>
      </c>
      <c r="T198" s="80">
        <f t="shared" si="132"/>
        <v>0.59283037311975084</v>
      </c>
      <c r="U198" s="89">
        <f t="shared" si="152"/>
        <v>7.2628813879729286</v>
      </c>
      <c r="V198" s="70">
        <f t="shared" si="153"/>
        <v>22.412328801289423</v>
      </c>
      <c r="X198" s="68">
        <f t="shared" si="133"/>
        <v>58.901353680044039</v>
      </c>
      <c r="Y198" s="76">
        <f t="shared" si="108"/>
        <v>40.636284520412033</v>
      </c>
      <c r="Z198" s="77">
        <f t="shared" si="109"/>
        <v>17.111741814768106</v>
      </c>
      <c r="AA198" s="77">
        <f t="shared" si="134"/>
        <v>57.748026335180143</v>
      </c>
      <c r="AB198" s="70">
        <f t="shared" si="135"/>
        <v>4.6787355093717657</v>
      </c>
      <c r="AC198" s="72">
        <f t="shared" si="136"/>
        <v>1.2726502633179897</v>
      </c>
      <c r="AD198" s="80">
        <f t="shared" si="137"/>
        <v>1.9231216710889827</v>
      </c>
      <c r="AE198" s="89">
        <f>Fishery!X204</f>
        <v>7.5323103966865776</v>
      </c>
      <c r="AF198" s="89">
        <f t="shared" si="150"/>
        <v>0.58901353680044044</v>
      </c>
      <c r="AG198" s="70">
        <f t="shared" si="151"/>
        <v>10.72808233109355</v>
      </c>
      <c r="AI198" s="56">
        <f t="shared" si="110"/>
        <v>70.184743989469538</v>
      </c>
      <c r="AK198" s="68">
        <f t="shared" si="142"/>
        <v>7.2021562822427247</v>
      </c>
      <c r="AL198" s="57">
        <f t="shared" si="111"/>
        <v>0.93164944509006264</v>
      </c>
      <c r="AM198" s="58">
        <f t="shared" si="112"/>
        <v>4.7077566134015685</v>
      </c>
      <c r="AN198" s="58">
        <f t="shared" si="113"/>
        <v>1.2726502633179897</v>
      </c>
      <c r="AO198" s="20">
        <f t="shared" si="114"/>
        <v>0.15561316534154507</v>
      </c>
      <c r="AP198" s="20">
        <f t="shared" si="115"/>
        <v>8.8181055864531496E-2</v>
      </c>
      <c r="AQ198" s="58">
        <f t="shared" si="145"/>
        <v>7.1558505430156965</v>
      </c>
      <c r="AR198" s="59">
        <f t="shared" si="116"/>
        <v>1.0258087881243416</v>
      </c>
      <c r="AS198" s="64">
        <f t="shared" si="146"/>
        <v>0.15561316534154507</v>
      </c>
      <c r="AT198" s="58">
        <f t="shared" si="147"/>
        <v>0.23514948230541732</v>
      </c>
      <c r="AU198" s="89">
        <f>Fishery!Y204</f>
        <v>1.2011555277782606</v>
      </c>
      <c r="AV198" s="80">
        <f t="shared" si="148"/>
        <v>7.2021562822427249E-2</v>
      </c>
      <c r="AW198" s="70">
        <f t="shared" si="149"/>
        <v>1.591918175425223</v>
      </c>
      <c r="BC198" s="68">
        <f t="shared" si="143"/>
        <v>4.0812340271827701</v>
      </c>
      <c r="BD198" s="57">
        <f t="shared" si="117"/>
        <v>0.59283037311975084</v>
      </c>
      <c r="BE198" s="58">
        <f t="shared" si="118"/>
        <v>1.9231216710889827</v>
      </c>
      <c r="BF198" s="58">
        <f t="shared" si="119"/>
        <v>0.23514948230541732</v>
      </c>
      <c r="BG198" s="58">
        <f t="shared" si="120"/>
        <v>0.13325176947707595</v>
      </c>
      <c r="BH198" s="58">
        <f t="shared" si="138"/>
        <v>2.8843532959912266</v>
      </c>
      <c r="BI198" s="70">
        <f t="shared" si="121"/>
        <v>0.64698452735783785</v>
      </c>
      <c r="BJ198" s="72">
        <f t="shared" si="139"/>
        <v>8.8181055864531496E-2</v>
      </c>
      <c r="BK198" s="58">
        <f t="shared" si="106"/>
        <v>0.13325176947707595</v>
      </c>
      <c r="BL198" s="80">
        <f>Fishery!Z204</f>
        <v>0.43739366422818554</v>
      </c>
      <c r="BM198" s="80">
        <f t="shared" si="140"/>
        <v>2.0406170135913851E-2</v>
      </c>
      <c r="BN198" s="70">
        <f t="shared" si="141"/>
        <v>0.65882648956979306</v>
      </c>
    </row>
    <row r="199" spans="1:66" x14ac:dyDescent="0.2">
      <c r="A199" s="3">
        <v>15</v>
      </c>
      <c r="B199">
        <v>2</v>
      </c>
      <c r="C199" s="9">
        <f t="shared" si="122"/>
        <v>4.166666666666667</v>
      </c>
      <c r="D199" s="9">
        <f t="shared" si="154"/>
        <v>6.990000000000002</v>
      </c>
      <c r="E199" s="9">
        <f t="shared" si="155"/>
        <v>11.164475164874069</v>
      </c>
      <c r="F199" s="9">
        <f t="shared" si="123"/>
        <v>4.166666666666667</v>
      </c>
      <c r="I199" s="68">
        <f t="shared" si="144"/>
        <v>86.309144567245184</v>
      </c>
      <c r="J199" s="85">
        <f t="shared" si="124"/>
        <v>40.020585978281083</v>
      </c>
      <c r="K199" s="89">
        <f t="shared" si="125"/>
        <v>71.717228981252518</v>
      </c>
      <c r="L199" s="80">
        <f t="shared" si="126"/>
        <v>1.6991249424672046</v>
      </c>
      <c r="M199" s="86">
        <f t="shared" si="127"/>
        <v>113.43693990200082</v>
      </c>
      <c r="O199" s="68">
        <f t="shared" si="128"/>
        <v>57.961103338100287</v>
      </c>
      <c r="P199" s="76">
        <f t="shared" si="129"/>
        <v>40.020585978281083</v>
      </c>
      <c r="Q199" s="83">
        <f t="shared" si="107"/>
        <v>13.340195326093694</v>
      </c>
      <c r="R199" s="85">
        <f t="shared" si="130"/>
        <v>12.040467267248619</v>
      </c>
      <c r="S199" s="80">
        <f t="shared" si="131"/>
        <v>3.4231537180149592</v>
      </c>
      <c r="T199" s="80">
        <f t="shared" si="132"/>
        <v>0.46152984006211112</v>
      </c>
      <c r="U199" s="89">
        <f t="shared" si="152"/>
        <v>5.796110333810029</v>
      </c>
      <c r="V199" s="70">
        <f t="shared" si="153"/>
        <v>15.925150825325689</v>
      </c>
      <c r="X199" s="68">
        <f t="shared" si="133"/>
        <v>51.933394008279294</v>
      </c>
      <c r="Y199" s="76">
        <f t="shared" si="108"/>
        <v>71.717228981252518</v>
      </c>
      <c r="Z199" s="77">
        <f t="shared" si="109"/>
        <v>12.040467267248619</v>
      </c>
      <c r="AA199" s="77">
        <f t="shared" si="134"/>
        <v>83.757696248501134</v>
      </c>
      <c r="AB199" s="70">
        <f t="shared" si="135"/>
        <v>5.9873852197343602</v>
      </c>
      <c r="AC199" s="72">
        <f t="shared" si="136"/>
        <v>1.0223867418555357</v>
      </c>
      <c r="AD199" s="80">
        <f t="shared" si="137"/>
        <v>1.65413076357144</v>
      </c>
      <c r="AE199" s="89">
        <f>Fishery!X205</f>
        <v>6.6412470882874635</v>
      </c>
      <c r="AF199" s="89">
        <f t="shared" si="150"/>
        <v>0.51933394008279299</v>
      </c>
      <c r="AG199" s="70">
        <f t="shared" si="151"/>
        <v>9.3177645937144398</v>
      </c>
      <c r="AI199" s="56">
        <f t="shared" si="110"/>
        <v>62.476936107177139</v>
      </c>
      <c r="AK199" s="68">
        <f t="shared" si="142"/>
        <v>6.5621665428641496</v>
      </c>
      <c r="AL199" s="57">
        <f t="shared" si="111"/>
        <v>1.6991249424672046</v>
      </c>
      <c r="AM199" s="58">
        <f t="shared" si="112"/>
        <v>3.4231537180149592</v>
      </c>
      <c r="AN199" s="58">
        <f t="shared" si="113"/>
        <v>1.0223867418555357</v>
      </c>
      <c r="AO199" s="20">
        <f t="shared" si="114"/>
        <v>0.12918608920885691</v>
      </c>
      <c r="AP199" s="20">
        <f t="shared" si="115"/>
        <v>7.8379348405144433E-2</v>
      </c>
      <c r="AQ199" s="58">
        <f t="shared" si="145"/>
        <v>6.3522308399517007</v>
      </c>
      <c r="AR199" s="59">
        <f t="shared" si="116"/>
        <v>0.84157756852345456</v>
      </c>
      <c r="AS199" s="64">
        <f t="shared" si="146"/>
        <v>0.12918608920885691</v>
      </c>
      <c r="AT199" s="58">
        <f t="shared" si="147"/>
        <v>0.20901159574705178</v>
      </c>
      <c r="AU199" s="89">
        <f>Fishery!Y205</f>
        <v>1.094419824878939</v>
      </c>
      <c r="AV199" s="80">
        <f t="shared" si="148"/>
        <v>6.5621665428641493E-2</v>
      </c>
      <c r="AW199" s="70">
        <f t="shared" si="149"/>
        <v>1.4326175098348477</v>
      </c>
      <c r="BC199" s="68">
        <f t="shared" si="143"/>
        <v>3.9813755560336963</v>
      </c>
      <c r="BD199" s="57">
        <f t="shared" si="117"/>
        <v>0.46152984006211112</v>
      </c>
      <c r="BE199" s="58">
        <f t="shared" si="118"/>
        <v>1.65413076357144</v>
      </c>
      <c r="BF199" s="58">
        <f t="shared" si="119"/>
        <v>0.20901159574705178</v>
      </c>
      <c r="BG199" s="58">
        <f t="shared" si="120"/>
        <v>0.12681081054546098</v>
      </c>
      <c r="BH199" s="58">
        <f t="shared" si="138"/>
        <v>2.451483009926064</v>
      </c>
      <c r="BI199" s="70">
        <f t="shared" si="121"/>
        <v>0.55517952247375213</v>
      </c>
      <c r="BJ199" s="72">
        <f t="shared" si="139"/>
        <v>7.8379348405144433E-2</v>
      </c>
      <c r="BK199" s="58">
        <f t="shared" si="106"/>
        <v>0.12681081054546098</v>
      </c>
      <c r="BL199" s="80">
        <f>Fishery!Z205</f>
        <v>0.42669164069579135</v>
      </c>
      <c r="BM199" s="80">
        <f t="shared" si="140"/>
        <v>1.9906877780168482E-2</v>
      </c>
      <c r="BN199" s="70">
        <f t="shared" si="141"/>
        <v>0.63188179964639679</v>
      </c>
    </row>
    <row r="200" spans="1:66" x14ac:dyDescent="0.2">
      <c r="A200" s="3">
        <v>15</v>
      </c>
      <c r="B200">
        <v>3</v>
      </c>
      <c r="C200" s="9">
        <f t="shared" si="122"/>
        <v>4.166666666666667</v>
      </c>
      <c r="D200" s="9">
        <f t="shared" si="154"/>
        <v>4.875</v>
      </c>
      <c r="E200" s="9">
        <f t="shared" si="155"/>
        <v>7.7863828939572342</v>
      </c>
      <c r="F200" s="9">
        <f t="shared" si="123"/>
        <v>4.166666666666667</v>
      </c>
      <c r="I200" s="68">
        <f t="shared" si="144"/>
        <v>181.36558898373337</v>
      </c>
      <c r="J200" s="85">
        <f t="shared" si="124"/>
        <v>79.224748311075146</v>
      </c>
      <c r="K200" s="89">
        <f t="shared" si="125"/>
        <v>138.03090916516001</v>
      </c>
      <c r="L200" s="80">
        <f t="shared" si="126"/>
        <v>3.218822542367612</v>
      </c>
      <c r="M200" s="86">
        <f t="shared" si="127"/>
        <v>220.47448001860278</v>
      </c>
      <c r="O200" s="68">
        <f t="shared" si="128"/>
        <v>54.60293539902213</v>
      </c>
      <c r="P200" s="76">
        <f t="shared" si="129"/>
        <v>79.224748311075146</v>
      </c>
      <c r="Q200" s="83">
        <f t="shared" si="107"/>
        <v>26.408249437025049</v>
      </c>
      <c r="R200" s="85">
        <f t="shared" si="130"/>
        <v>10.389088771533041</v>
      </c>
      <c r="S200" s="80">
        <f t="shared" si="131"/>
        <v>2.9072299821590497</v>
      </c>
      <c r="T200" s="80">
        <f t="shared" si="132"/>
        <v>0.41836703646859158</v>
      </c>
      <c r="U200" s="89">
        <f t="shared" si="152"/>
        <v>5.4602935399022137</v>
      </c>
      <c r="V200" s="70">
        <f t="shared" si="153"/>
        <v>13.714685790160683</v>
      </c>
      <c r="X200" s="68">
        <f t="shared" si="133"/>
        <v>47.566530515313175</v>
      </c>
      <c r="Y200" s="76">
        <f t="shared" si="108"/>
        <v>138.03090916516001</v>
      </c>
      <c r="Z200" s="77">
        <f t="shared" si="109"/>
        <v>10.389088771533041</v>
      </c>
      <c r="AA200" s="77">
        <f t="shared" si="134"/>
        <v>148.41999793669305</v>
      </c>
      <c r="AB200" s="70">
        <f t="shared" si="135"/>
        <v>9.9255679192641306</v>
      </c>
      <c r="AC200" s="72">
        <f t="shared" si="136"/>
        <v>0.84419663919068566</v>
      </c>
      <c r="AD200" s="80">
        <f t="shared" si="137"/>
        <v>1.4578167463971756</v>
      </c>
      <c r="AE200" s="89">
        <f>Fishery!X206</f>
        <v>6.0828121927559557</v>
      </c>
      <c r="AF200" s="89">
        <f t="shared" si="150"/>
        <v>0.47566530515313177</v>
      </c>
      <c r="AG200" s="70">
        <f t="shared" si="151"/>
        <v>8.3848255783438166</v>
      </c>
      <c r="AI200" s="56">
        <f t="shared" si="110"/>
        <v>57.313425401426834</v>
      </c>
      <c r="AK200" s="68">
        <f t="shared" si="142"/>
        <v>5.915900879918861</v>
      </c>
      <c r="AL200" s="57">
        <f t="shared" si="111"/>
        <v>3.218822542367612</v>
      </c>
      <c r="AM200" s="58">
        <f t="shared" si="112"/>
        <v>2.9072299821590497</v>
      </c>
      <c r="AN200" s="58">
        <f t="shared" si="113"/>
        <v>0.84419663919068566</v>
      </c>
      <c r="AO200" s="20">
        <f t="shared" si="114"/>
        <v>0.10499364966307426</v>
      </c>
      <c r="AP200" s="20">
        <f t="shared" si="115"/>
        <v>6.7991342436635141E-2</v>
      </c>
      <c r="AQ200" s="58">
        <f t="shared" si="145"/>
        <v>7.1432341558170558</v>
      </c>
      <c r="AR200" s="59">
        <f t="shared" si="116"/>
        <v>0.81887556449045573</v>
      </c>
      <c r="AS200" s="64">
        <f t="shared" si="146"/>
        <v>0.10499364966307426</v>
      </c>
      <c r="AT200" s="58">
        <f t="shared" si="147"/>
        <v>0.1813102464976937</v>
      </c>
      <c r="AU200" s="89">
        <f>Fishery!Y206</f>
        <v>0.98663744095956507</v>
      </c>
      <c r="AV200" s="80">
        <f t="shared" si="148"/>
        <v>5.915900879918861E-2</v>
      </c>
      <c r="AW200" s="70">
        <f t="shared" si="149"/>
        <v>1.2729413371203331</v>
      </c>
      <c r="BC200" s="68">
        <f t="shared" si="143"/>
        <v>3.8309940061948025</v>
      </c>
      <c r="BD200" s="57">
        <f t="shared" si="117"/>
        <v>0.41836703646859158</v>
      </c>
      <c r="BE200" s="58">
        <f t="shared" si="118"/>
        <v>1.4578167463971756</v>
      </c>
      <c r="BF200" s="58">
        <f t="shared" si="119"/>
        <v>0.1813102464976937</v>
      </c>
      <c r="BG200" s="58">
        <f t="shared" si="120"/>
        <v>0.11741212060400401</v>
      </c>
      <c r="BH200" s="58">
        <f t="shared" si="138"/>
        <v>2.1749061499674651</v>
      </c>
      <c r="BI200" s="70">
        <f t="shared" si="121"/>
        <v>0.49143065793329227</v>
      </c>
      <c r="BJ200" s="72">
        <f t="shared" si="139"/>
        <v>6.7991342436635141E-2</v>
      </c>
      <c r="BK200" s="58">
        <f t="shared" si="106"/>
        <v>0.11741212060400401</v>
      </c>
      <c r="BL200" s="80">
        <f>Fishery!Z206</f>
        <v>0.41057496209362071</v>
      </c>
      <c r="BM200" s="80">
        <f t="shared" si="140"/>
        <v>1.9154970030974012E-2</v>
      </c>
      <c r="BN200" s="70">
        <f t="shared" si="141"/>
        <v>0.59597842513425991</v>
      </c>
    </row>
    <row r="201" spans="1:66" x14ac:dyDescent="0.2">
      <c r="A201" s="3">
        <v>15</v>
      </c>
      <c r="B201">
        <v>4</v>
      </c>
      <c r="C201" s="9">
        <f t="shared" si="122"/>
        <v>4.166666666666667</v>
      </c>
      <c r="D201" s="9">
        <f t="shared" si="154"/>
        <v>3.25</v>
      </c>
      <c r="E201" s="9">
        <f t="shared" si="155"/>
        <v>5.1909219293048228</v>
      </c>
      <c r="F201" s="9">
        <f t="shared" si="123"/>
        <v>4.166666666666667</v>
      </c>
      <c r="I201" s="68">
        <f t="shared" si="144"/>
        <v>354.11883725778307</v>
      </c>
      <c r="J201" s="85">
        <f t="shared" si="124"/>
        <v>186.56263987261858</v>
      </c>
      <c r="K201" s="89">
        <f t="shared" si="125"/>
        <v>269.32025673749365</v>
      </c>
      <c r="L201" s="80">
        <f t="shared" si="126"/>
        <v>5.7509514351898181</v>
      </c>
      <c r="M201" s="86">
        <f t="shared" si="127"/>
        <v>461.63384804530199</v>
      </c>
      <c r="O201" s="68">
        <f t="shared" si="128"/>
        <v>65.854531107875346</v>
      </c>
      <c r="P201" s="76">
        <f t="shared" si="129"/>
        <v>186.56263987261858</v>
      </c>
      <c r="Q201" s="83">
        <f t="shared" si="107"/>
        <v>62.187546624206192</v>
      </c>
      <c r="R201" s="85">
        <f t="shared" si="130"/>
        <v>12.521191588283996</v>
      </c>
      <c r="S201" s="80">
        <f t="shared" si="131"/>
        <v>3.2084670766573087</v>
      </c>
      <c r="T201" s="80">
        <f t="shared" si="132"/>
        <v>0.4825412587275687</v>
      </c>
      <c r="U201" s="89">
        <f t="shared" si="152"/>
        <v>6.5854531107875349</v>
      </c>
      <c r="V201" s="70">
        <f t="shared" si="153"/>
        <v>16.212199923668873</v>
      </c>
      <c r="X201" s="68">
        <f t="shared" si="133"/>
        <v>47.53352342518852</v>
      </c>
      <c r="Y201" s="76">
        <f t="shared" si="108"/>
        <v>269.32025673749365</v>
      </c>
      <c r="Z201" s="77">
        <f t="shared" si="109"/>
        <v>12.521191588283996</v>
      </c>
      <c r="AA201" s="77">
        <f t="shared" si="134"/>
        <v>281.84144832577766</v>
      </c>
      <c r="AB201" s="70">
        <f t="shared" si="135"/>
        <v>18.397664994628851</v>
      </c>
      <c r="AC201" s="72">
        <f t="shared" si="136"/>
        <v>0.77195267802915668</v>
      </c>
      <c r="AD201" s="80">
        <f t="shared" si="137"/>
        <v>1.3931849996942056</v>
      </c>
      <c r="AE201" s="89">
        <f>Fishery!X207</f>
        <v>6.0785912431074838</v>
      </c>
      <c r="AF201" s="89">
        <f t="shared" si="150"/>
        <v>0.47533523425188523</v>
      </c>
      <c r="AG201" s="70">
        <f t="shared" si="151"/>
        <v>8.2437289208308471</v>
      </c>
      <c r="AI201" s="56">
        <f t="shared" si="110"/>
        <v>56.610605307912778</v>
      </c>
      <c r="AK201" s="68">
        <f t="shared" si="142"/>
        <v>5.4133912405638522</v>
      </c>
      <c r="AL201" s="57">
        <f t="shared" si="111"/>
        <v>5.7509514351898181</v>
      </c>
      <c r="AM201" s="58">
        <f t="shared" si="112"/>
        <v>3.2084670766573087</v>
      </c>
      <c r="AN201" s="58">
        <f t="shared" si="113"/>
        <v>0.77195267802915668</v>
      </c>
      <c r="AO201" s="20">
        <f t="shared" si="114"/>
        <v>8.7914414170240332E-2</v>
      </c>
      <c r="AP201" s="20">
        <f t="shared" si="115"/>
        <v>5.9498972491220714E-2</v>
      </c>
      <c r="AQ201" s="58">
        <f t="shared" si="145"/>
        <v>9.8787845765377451</v>
      </c>
      <c r="AR201" s="59">
        <f t="shared" si="116"/>
        <v>0.99033436545418174</v>
      </c>
      <c r="AS201" s="64">
        <f t="shared" si="146"/>
        <v>8.7914414170240332E-2</v>
      </c>
      <c r="AT201" s="58">
        <f t="shared" si="147"/>
        <v>0.15866392664325524</v>
      </c>
      <c r="AU201" s="89">
        <f>Fishery!Y207</f>
        <v>0.90283028551622702</v>
      </c>
      <c r="AV201" s="80">
        <f t="shared" si="148"/>
        <v>5.4133912405638522E-2</v>
      </c>
      <c r="AW201" s="70">
        <f t="shared" si="149"/>
        <v>1.1494086263297225</v>
      </c>
      <c r="BC201" s="68">
        <f t="shared" si="143"/>
        <v>3.6636906421604074</v>
      </c>
      <c r="BD201" s="57">
        <f t="shared" si="117"/>
        <v>0.4825412587275687</v>
      </c>
      <c r="BE201" s="58">
        <f t="shared" si="118"/>
        <v>1.3931849996942056</v>
      </c>
      <c r="BF201" s="58">
        <f t="shared" si="119"/>
        <v>0.15866392664325524</v>
      </c>
      <c r="BG201" s="58">
        <f t="shared" si="120"/>
        <v>0.10738103297162992</v>
      </c>
      <c r="BH201" s="58">
        <f t="shared" si="138"/>
        <v>2.1417712180366597</v>
      </c>
      <c r="BI201" s="70">
        <f t="shared" si="121"/>
        <v>0.47512514716821874</v>
      </c>
      <c r="BJ201" s="72">
        <f t="shared" si="139"/>
        <v>5.9498972491220714E-2</v>
      </c>
      <c r="BK201" s="58">
        <f t="shared" si="106"/>
        <v>0.10738103297162992</v>
      </c>
      <c r="BL201" s="80">
        <f>Fishery!Z207</f>
        <v>0.39264474026725327</v>
      </c>
      <c r="BM201" s="80">
        <f t="shared" si="140"/>
        <v>1.8318453210802037E-2</v>
      </c>
      <c r="BN201" s="70">
        <f t="shared" si="141"/>
        <v>0.55952474573010391</v>
      </c>
    </row>
    <row r="202" spans="1:66" x14ac:dyDescent="0.2">
      <c r="A202" s="3">
        <v>15</v>
      </c>
      <c r="B202">
        <v>5</v>
      </c>
      <c r="C202" s="9">
        <f t="shared" si="122"/>
        <v>4.166666666666667</v>
      </c>
      <c r="D202" s="9">
        <f t="shared" si="154"/>
        <v>2.1150000000000029</v>
      </c>
      <c r="E202" s="9">
        <f t="shared" si="155"/>
        <v>3.3780922709168357</v>
      </c>
      <c r="F202" s="9">
        <f t="shared" si="123"/>
        <v>4.166666666666667</v>
      </c>
      <c r="I202" s="68">
        <f t="shared" si="144"/>
        <v>510.44508990945837</v>
      </c>
      <c r="J202" s="85">
        <f t="shared" si="124"/>
        <v>439.94056050058299</v>
      </c>
      <c r="K202" s="89">
        <f t="shared" si="125"/>
        <v>447.33316922997295</v>
      </c>
      <c r="L202" s="80">
        <f t="shared" si="126"/>
        <v>7.9640249937181116</v>
      </c>
      <c r="M202" s="86">
        <f t="shared" si="127"/>
        <v>895.23775472427405</v>
      </c>
      <c r="O202" s="68">
        <f t="shared" si="128"/>
        <v>107.73454608472643</v>
      </c>
      <c r="P202" s="76">
        <f t="shared" si="129"/>
        <v>439.94056050058299</v>
      </c>
      <c r="Q202" s="83">
        <f t="shared" si="107"/>
        <v>146.64685350019434</v>
      </c>
      <c r="R202" s="85">
        <f t="shared" si="130"/>
        <v>23.603535859352505</v>
      </c>
      <c r="S202" s="80">
        <f t="shared" si="131"/>
        <v>5.042661598671625</v>
      </c>
      <c r="T202" s="80">
        <f t="shared" si="132"/>
        <v>0.75872427382109153</v>
      </c>
      <c r="U202" s="89">
        <f t="shared" si="152"/>
        <v>10.773454608472644</v>
      </c>
      <c r="V202" s="70">
        <f t="shared" si="153"/>
        <v>29.404921731845221</v>
      </c>
      <c r="X202" s="68">
        <f t="shared" si="133"/>
        <v>54.772440032349991</v>
      </c>
      <c r="Y202" s="76">
        <f t="shared" si="108"/>
        <v>447.33316922997295</v>
      </c>
      <c r="Z202" s="77">
        <f t="shared" si="109"/>
        <v>23.603535859352505</v>
      </c>
      <c r="AA202" s="77">
        <f t="shared" si="134"/>
        <v>470.93670508932547</v>
      </c>
      <c r="AB202" s="70">
        <f t="shared" si="135"/>
        <v>30.908765059292371</v>
      </c>
      <c r="AC202" s="72">
        <f t="shared" si="136"/>
        <v>0.85456612279674504</v>
      </c>
      <c r="AD202" s="80">
        <f t="shared" si="137"/>
        <v>1.5429472272068394</v>
      </c>
      <c r="AE202" s="89">
        <f>Fishery!X208</f>
        <v>7.0043045487312723</v>
      </c>
      <c r="AF202" s="89">
        <f t="shared" si="150"/>
        <v>0.54772440032349989</v>
      </c>
      <c r="AG202" s="70">
        <f t="shared" si="151"/>
        <v>9.4018178987348566</v>
      </c>
      <c r="AI202" s="56">
        <f t="shared" si="110"/>
        <v>63.494413663327194</v>
      </c>
      <c r="AK202" s="68">
        <f t="shared" si="142"/>
        <v>5.2007063058965217</v>
      </c>
      <c r="AL202" s="57">
        <f t="shared" si="111"/>
        <v>7.9640249937181116</v>
      </c>
      <c r="AM202" s="58">
        <f t="shared" si="112"/>
        <v>5.042661598671625</v>
      </c>
      <c r="AN202" s="58">
        <f t="shared" si="113"/>
        <v>0.85456612279674504</v>
      </c>
      <c r="AO202" s="20">
        <f t="shared" si="114"/>
        <v>8.1142038240575531E-2</v>
      </c>
      <c r="AP202" s="20">
        <f t="shared" si="115"/>
        <v>5.4939231546883391E-2</v>
      </c>
      <c r="AQ202" s="58">
        <f t="shared" si="145"/>
        <v>13.997333984973942</v>
      </c>
      <c r="AR202" s="59">
        <f t="shared" si="116"/>
        <v>1.3757461100873862</v>
      </c>
      <c r="AS202" s="64">
        <f t="shared" si="146"/>
        <v>8.1142038240575531E-2</v>
      </c>
      <c r="AT202" s="58">
        <f t="shared" si="147"/>
        <v>0.14650461745835572</v>
      </c>
      <c r="AU202" s="89">
        <f>Fishery!Y208</f>
        <v>0.86735928559073383</v>
      </c>
      <c r="AV202" s="80">
        <f t="shared" si="148"/>
        <v>5.2007063058965221E-2</v>
      </c>
      <c r="AW202" s="70">
        <f t="shared" si="149"/>
        <v>1.0950059412896651</v>
      </c>
      <c r="BC202" s="68">
        <f t="shared" si="143"/>
        <v>3.5212673250806787</v>
      </c>
      <c r="BD202" s="57">
        <f t="shared" si="117"/>
        <v>0.75872427382109153</v>
      </c>
      <c r="BE202" s="58">
        <f t="shared" si="118"/>
        <v>1.5429472272068394</v>
      </c>
      <c r="BF202" s="58">
        <f t="shared" si="119"/>
        <v>0.14650461745835572</v>
      </c>
      <c r="BG202" s="58">
        <f t="shared" si="120"/>
        <v>9.9194588597446703E-2</v>
      </c>
      <c r="BH202" s="58">
        <f t="shared" si="138"/>
        <v>2.5473707070837333</v>
      </c>
      <c r="BI202" s="70">
        <f t="shared" si="121"/>
        <v>0.54200214254329693</v>
      </c>
      <c r="BJ202" s="72">
        <f t="shared" si="139"/>
        <v>5.4939231546883391E-2</v>
      </c>
      <c r="BK202" s="58">
        <f t="shared" si="106"/>
        <v>9.9194588597446703E-2</v>
      </c>
      <c r="BL202" s="80">
        <f>Fishery!Z208</f>
        <v>0.37738096070594324</v>
      </c>
      <c r="BM202" s="80">
        <f t="shared" si="140"/>
        <v>1.7606336625403392E-2</v>
      </c>
      <c r="BN202" s="70">
        <f t="shared" si="141"/>
        <v>0.53151478085027337</v>
      </c>
    </row>
    <row r="203" spans="1:66" x14ac:dyDescent="0.2">
      <c r="A203" s="3">
        <v>15</v>
      </c>
      <c r="B203">
        <v>6</v>
      </c>
      <c r="C203" s="9">
        <f t="shared" si="122"/>
        <v>4.166666666666667</v>
      </c>
      <c r="D203" s="9">
        <f t="shared" si="154"/>
        <v>1.470000000000002</v>
      </c>
      <c r="E203" s="9">
        <f t="shared" si="155"/>
        <v>2.3478939187932615</v>
      </c>
      <c r="F203" s="9">
        <f t="shared" si="123"/>
        <v>4.166666666666667</v>
      </c>
      <c r="I203" s="68">
        <f t="shared" si="144"/>
        <v>329.45836089956998</v>
      </c>
      <c r="J203" s="85">
        <f t="shared" si="124"/>
        <v>551.32233063182764</v>
      </c>
      <c r="K203" s="89">
        <f t="shared" si="125"/>
        <v>372.3471216515249</v>
      </c>
      <c r="L203" s="80">
        <f t="shared" si="126"/>
        <v>5.3470083436004563</v>
      </c>
      <c r="M203" s="86">
        <f t="shared" si="127"/>
        <v>929.01646062695295</v>
      </c>
      <c r="O203" s="68">
        <f t="shared" si="128"/>
        <v>209.17754565647874</v>
      </c>
      <c r="P203" s="76">
        <f t="shared" si="129"/>
        <v>551.32233063182764</v>
      </c>
      <c r="Q203" s="83">
        <f t="shared" si="107"/>
        <v>183.77411021060922</v>
      </c>
      <c r="R203" s="85">
        <f t="shared" si="130"/>
        <v>59.102049213939033</v>
      </c>
      <c r="S203" s="80">
        <f t="shared" si="131"/>
        <v>10.184662597711451</v>
      </c>
      <c r="T203" s="80">
        <f t="shared" si="132"/>
        <v>1.4509127178906212</v>
      </c>
      <c r="U203" s="89">
        <f t="shared" si="152"/>
        <v>20.917754565647876</v>
      </c>
      <c r="V203" s="70">
        <f t="shared" si="153"/>
        <v>70.737624529541108</v>
      </c>
      <c r="X203" s="68">
        <f t="shared" si="133"/>
        <v>70.63622559062722</v>
      </c>
      <c r="Y203" s="76">
        <f t="shared" si="108"/>
        <v>372.3471216515249</v>
      </c>
      <c r="Z203" s="77">
        <f t="shared" si="109"/>
        <v>59.102049213939033</v>
      </c>
      <c r="AA203" s="77">
        <f t="shared" si="134"/>
        <v>431.44917086546394</v>
      </c>
      <c r="AB203" s="70">
        <f t="shared" si="135"/>
        <v>30.659451254962686</v>
      </c>
      <c r="AC203" s="72">
        <f t="shared" si="136"/>
        <v>1.1464043181731887</v>
      </c>
      <c r="AD203" s="80">
        <f t="shared" si="137"/>
        <v>1.9598087879191579</v>
      </c>
      <c r="AE203" s="89">
        <f>Fishery!X209</f>
        <v>9.0329668701526202</v>
      </c>
      <c r="AF203" s="89">
        <f t="shared" si="150"/>
        <v>0.70636225590627222</v>
      </c>
      <c r="AG203" s="70">
        <f t="shared" si="151"/>
        <v>12.139179976244968</v>
      </c>
      <c r="AI203" s="56">
        <f t="shared" si="110"/>
        <v>79.514260422906005</v>
      </c>
      <c r="AK203" s="68">
        <f t="shared" si="142"/>
        <v>5.4098979599938017</v>
      </c>
      <c r="AL203" s="57">
        <f t="shared" si="111"/>
        <v>5.3470083436004563</v>
      </c>
      <c r="AM203" s="58">
        <f t="shared" si="112"/>
        <v>10.184662597711451</v>
      </c>
      <c r="AN203" s="58">
        <f t="shared" si="113"/>
        <v>1.1464043181731887</v>
      </c>
      <c r="AO203" s="20">
        <f t="shared" si="114"/>
        <v>8.7800987812635303E-2</v>
      </c>
      <c r="AP203" s="20">
        <f t="shared" si="115"/>
        <v>5.6286799771061533E-2</v>
      </c>
      <c r="AQ203" s="58">
        <f t="shared" si="145"/>
        <v>16.822163047068795</v>
      </c>
      <c r="AR203" s="59">
        <f t="shared" si="116"/>
        <v>1.9298938726281814</v>
      </c>
      <c r="AS203" s="64">
        <f t="shared" si="146"/>
        <v>8.7800987812635303E-2</v>
      </c>
      <c r="AT203" s="58">
        <f t="shared" si="147"/>
        <v>0.15009813272283073</v>
      </c>
      <c r="AU203" s="89">
        <f>Fishery!Y209</f>
        <v>0.90224768593044169</v>
      </c>
      <c r="AV203" s="80">
        <f t="shared" si="148"/>
        <v>5.4098979599938021E-2</v>
      </c>
      <c r="AW203" s="70">
        <f t="shared" si="149"/>
        <v>1.1401468064659077</v>
      </c>
      <c r="BC203" s="68">
        <f t="shared" si="143"/>
        <v>3.4681368722849881</v>
      </c>
      <c r="BD203" s="57">
        <f t="shared" si="117"/>
        <v>1.4509127178906212</v>
      </c>
      <c r="BE203" s="58">
        <f t="shared" si="118"/>
        <v>1.9598087879191579</v>
      </c>
      <c r="BF203" s="58">
        <f t="shared" si="119"/>
        <v>0.15009813272283073</v>
      </c>
      <c r="BG203" s="58">
        <f t="shared" si="120"/>
        <v>9.6223786919221607E-2</v>
      </c>
      <c r="BH203" s="58">
        <f t="shared" si="138"/>
        <v>3.6570434254518314</v>
      </c>
      <c r="BI203" s="70">
        <f t="shared" si="121"/>
        <v>0.73289676662663017</v>
      </c>
      <c r="BJ203" s="72">
        <f t="shared" si="139"/>
        <v>5.6286799771061533E-2</v>
      </c>
      <c r="BK203" s="58">
        <f t="shared" si="106"/>
        <v>9.6223786919221607E-2</v>
      </c>
      <c r="BL203" s="80">
        <f>Fishery!Z209</f>
        <v>0.37168686836141496</v>
      </c>
      <c r="BM203" s="80">
        <f t="shared" si="140"/>
        <v>1.7340684361424941E-2</v>
      </c>
      <c r="BN203" s="70">
        <f t="shared" si="141"/>
        <v>0.52419745505169812</v>
      </c>
    </row>
    <row r="204" spans="1:66" x14ac:dyDescent="0.2">
      <c r="A204" s="3">
        <v>15</v>
      </c>
      <c r="B204">
        <v>7</v>
      </c>
      <c r="C204" s="9">
        <f t="shared" si="122"/>
        <v>4.166666666666667</v>
      </c>
      <c r="D204" s="9">
        <f t="shared" si="154"/>
        <v>1.3149999999999995</v>
      </c>
      <c r="E204" s="9">
        <f t="shared" si="155"/>
        <v>2.1003268729341045</v>
      </c>
      <c r="F204" s="9">
        <f t="shared" si="123"/>
        <v>4.166666666666667</v>
      </c>
      <c r="I204" s="68">
        <f t="shared" si="144"/>
        <v>92.902646062695311</v>
      </c>
      <c r="J204" s="85">
        <f t="shared" si="124"/>
        <v>210.90581377213161</v>
      </c>
      <c r="K204" s="89">
        <f t="shared" si="125"/>
        <v>121.79552330802626</v>
      </c>
      <c r="L204" s="80">
        <f t="shared" si="126"/>
        <v>1.6987916998364774</v>
      </c>
      <c r="M204" s="86">
        <f t="shared" si="127"/>
        <v>334.40012877999436</v>
      </c>
      <c r="O204" s="68">
        <f t="shared" si="128"/>
        <v>283.7726140084884</v>
      </c>
      <c r="P204" s="76">
        <f t="shared" si="129"/>
        <v>210.90581377213161</v>
      </c>
      <c r="Q204" s="83">
        <f t="shared" si="107"/>
        <v>70.30193792404387</v>
      </c>
      <c r="R204" s="85">
        <f t="shared" si="130"/>
        <v>93.006592084379591</v>
      </c>
      <c r="S204" s="80">
        <f t="shared" si="131"/>
        <v>15.566959018364088</v>
      </c>
      <c r="T204" s="80">
        <f t="shared" si="132"/>
        <v>2.0386848741779695</v>
      </c>
      <c r="U204" s="89">
        <f t="shared" si="152"/>
        <v>28.377261400848841</v>
      </c>
      <c r="V204" s="70">
        <f t="shared" si="153"/>
        <v>110.61223597692165</v>
      </c>
      <c r="X204" s="68">
        <f t="shared" si="133"/>
        <v>81.937603818243645</v>
      </c>
      <c r="Y204" s="76">
        <f t="shared" si="108"/>
        <v>121.79552330802626</v>
      </c>
      <c r="Z204" s="77">
        <f t="shared" si="109"/>
        <v>93.006592084379591</v>
      </c>
      <c r="AA204" s="77">
        <f t="shared" si="134"/>
        <v>214.80211539240585</v>
      </c>
      <c r="AB204" s="70">
        <f t="shared" si="135"/>
        <v>19.238044217299091</v>
      </c>
      <c r="AC204" s="72">
        <f t="shared" si="136"/>
        <v>1.498288016220618</v>
      </c>
      <c r="AD204" s="80">
        <f t="shared" si="137"/>
        <v>2.3546310712793952</v>
      </c>
      <c r="AE204" s="89">
        <f>Fishery!X210</f>
        <v>10.478188132522407</v>
      </c>
      <c r="AF204" s="89">
        <f t="shared" si="150"/>
        <v>0.81937603818243643</v>
      </c>
      <c r="AG204" s="70">
        <f t="shared" si="151"/>
        <v>14.331107220022421</v>
      </c>
      <c r="AI204" s="56">
        <f t="shared" si="110"/>
        <v>91.624953529017063</v>
      </c>
      <c r="AK204" s="68">
        <f t="shared" si="142"/>
        <v>6.0952397369107176</v>
      </c>
      <c r="AL204" s="57">
        <f t="shared" si="111"/>
        <v>1.6987916998364774</v>
      </c>
      <c r="AM204" s="58">
        <f t="shared" si="112"/>
        <v>15.566959018364088</v>
      </c>
      <c r="AN204" s="58">
        <f t="shared" si="113"/>
        <v>1.498288016220618</v>
      </c>
      <c r="AO204" s="20">
        <f t="shared" si="114"/>
        <v>0.11145584235124631</v>
      </c>
      <c r="AP204" s="20">
        <f t="shared" si="115"/>
        <v>6.5684314356123957E-2</v>
      </c>
      <c r="AQ204" s="58">
        <f t="shared" si="145"/>
        <v>18.941178891128551</v>
      </c>
      <c r="AR204" s="59">
        <f t="shared" si="116"/>
        <v>2.4709014017672879</v>
      </c>
      <c r="AS204" s="64">
        <f t="shared" si="146"/>
        <v>0.11145584235124631</v>
      </c>
      <c r="AT204" s="58">
        <f t="shared" si="147"/>
        <v>0.17515817161633057</v>
      </c>
      <c r="AU204" s="89">
        <f>Fishery!Y210</f>
        <v>1.0165470750995957</v>
      </c>
      <c r="AV204" s="80">
        <f t="shared" si="148"/>
        <v>6.0952397369107181E-2</v>
      </c>
      <c r="AW204" s="70">
        <f t="shared" si="149"/>
        <v>1.3031610890671725</v>
      </c>
      <c r="BC204" s="68">
        <f t="shared" si="143"/>
        <v>3.5921099738627116</v>
      </c>
      <c r="BD204" s="57">
        <f t="shared" si="117"/>
        <v>2.0386848741779695</v>
      </c>
      <c r="BE204" s="58">
        <f t="shared" si="118"/>
        <v>2.3546310712793952</v>
      </c>
      <c r="BF204" s="58">
        <f t="shared" si="119"/>
        <v>0.17515817161633057</v>
      </c>
      <c r="BG204" s="58">
        <f t="shared" si="120"/>
        <v>0.10322603251459177</v>
      </c>
      <c r="BH204" s="58">
        <f t="shared" si="138"/>
        <v>4.6717001495882879</v>
      </c>
      <c r="BI204" s="70">
        <f t="shared" si="121"/>
        <v>0.91308942812482563</v>
      </c>
      <c r="BJ204" s="72">
        <f t="shared" si="139"/>
        <v>6.5684314356123957E-2</v>
      </c>
      <c r="BK204" s="58">
        <f t="shared" si="106"/>
        <v>0.10322603251459177</v>
      </c>
      <c r="BL204" s="80">
        <f>Fishery!Z210</f>
        <v>0.38497330300438115</v>
      </c>
      <c r="BM204" s="80">
        <f t="shared" si="140"/>
        <v>1.7960549869313558E-2</v>
      </c>
      <c r="BN204" s="70">
        <f t="shared" si="141"/>
        <v>0.55388364987509686</v>
      </c>
    </row>
    <row r="205" spans="1:66" x14ac:dyDescent="0.2">
      <c r="A205" s="3">
        <v>15</v>
      </c>
      <c r="B205">
        <v>8</v>
      </c>
      <c r="C205" s="9">
        <f t="shared" si="122"/>
        <v>4.166666666666667</v>
      </c>
      <c r="D205" s="9">
        <f t="shared" si="154"/>
        <v>1.6500000000000015</v>
      </c>
      <c r="E205" s="9">
        <f t="shared" si="155"/>
        <v>2.635391133339374</v>
      </c>
      <c r="F205" s="9">
        <f t="shared" si="123"/>
        <v>4.166666666666667</v>
      </c>
      <c r="I205" s="68">
        <f t="shared" si="144"/>
        <v>33.441012877999434</v>
      </c>
      <c r="J205" s="85">
        <f t="shared" si="124"/>
        <v>59.795888840920171</v>
      </c>
      <c r="K205" s="89">
        <f t="shared" si="125"/>
        <v>43.655312541670121</v>
      </c>
      <c r="L205" s="80">
        <f t="shared" si="126"/>
        <v>0.71353483970785703</v>
      </c>
      <c r="M205" s="86">
        <f t="shared" si="127"/>
        <v>104.16473622229815</v>
      </c>
      <c r="O205" s="68">
        <f t="shared" si="128"/>
        <v>223.5125512610422</v>
      </c>
      <c r="P205" s="76">
        <f t="shared" si="129"/>
        <v>59.795888840920171</v>
      </c>
      <c r="Q205" s="83">
        <f t="shared" si="107"/>
        <v>19.931962946973389</v>
      </c>
      <c r="R205" s="85">
        <f t="shared" si="130"/>
        <v>72.945684374786424</v>
      </c>
      <c r="S205" s="80">
        <f t="shared" si="131"/>
        <v>14.307341080120075</v>
      </c>
      <c r="T205" s="80">
        <f t="shared" si="132"/>
        <v>1.717463811848932</v>
      </c>
      <c r="U205" s="89">
        <f t="shared" si="152"/>
        <v>22.35125512610422</v>
      </c>
      <c r="V205" s="70">
        <f t="shared" si="153"/>
        <v>88.970489266755422</v>
      </c>
      <c r="X205" s="68">
        <f t="shared" si="133"/>
        <v>81.590143331137298</v>
      </c>
      <c r="Y205" s="76">
        <f t="shared" si="108"/>
        <v>43.655312541670121</v>
      </c>
      <c r="Z205" s="77">
        <f t="shared" si="109"/>
        <v>72.945684374786424</v>
      </c>
      <c r="AA205" s="77">
        <f t="shared" si="134"/>
        <v>116.60099691645655</v>
      </c>
      <c r="AB205" s="70">
        <f t="shared" si="135"/>
        <v>11.846667580702686</v>
      </c>
      <c r="AC205" s="72">
        <f t="shared" si="136"/>
        <v>1.7408985205057856</v>
      </c>
      <c r="AD205" s="80">
        <f t="shared" si="137"/>
        <v>2.5077449616892249</v>
      </c>
      <c r="AE205" s="89">
        <f>Fishery!X211</f>
        <v>10.433754854236723</v>
      </c>
      <c r="AF205" s="89">
        <f t="shared" si="150"/>
        <v>0.81590143331137299</v>
      </c>
      <c r="AG205" s="70">
        <f t="shared" si="151"/>
        <v>14.682398336431733</v>
      </c>
      <c r="AI205" s="56">
        <f t="shared" si="110"/>
        <v>92.544501180700308</v>
      </c>
      <c r="AK205" s="68">
        <f t="shared" si="142"/>
        <v>7.1123726855104294</v>
      </c>
      <c r="AL205" s="57">
        <f t="shared" si="111"/>
        <v>0.71353483970785703</v>
      </c>
      <c r="AM205" s="58">
        <f t="shared" si="112"/>
        <v>14.307341080120075</v>
      </c>
      <c r="AN205" s="58">
        <f t="shared" si="113"/>
        <v>1.7408985205057856</v>
      </c>
      <c r="AO205" s="20">
        <f t="shared" si="114"/>
        <v>0.15175753565278452</v>
      </c>
      <c r="AP205" s="20">
        <f t="shared" si="115"/>
        <v>8.1976891016831643E-2</v>
      </c>
      <c r="AQ205" s="58">
        <f t="shared" si="145"/>
        <v>16.995508867003334</v>
      </c>
      <c r="AR205" s="59">
        <f t="shared" si="116"/>
        <v>2.326671799290601</v>
      </c>
      <c r="AS205" s="64">
        <f t="shared" si="146"/>
        <v>0.15175753565278452</v>
      </c>
      <c r="AT205" s="58">
        <f t="shared" si="147"/>
        <v>0.21860504271155104</v>
      </c>
      <c r="AU205" s="89">
        <f>Fishery!Y211</f>
        <v>1.1861816700483605</v>
      </c>
      <c r="AV205" s="80">
        <f t="shared" si="148"/>
        <v>7.1123726855104291E-2</v>
      </c>
      <c r="AW205" s="70">
        <f t="shared" si="149"/>
        <v>1.5565442484126961</v>
      </c>
      <c r="BC205" s="68">
        <f t="shared" si="143"/>
        <v>3.8419851640525806</v>
      </c>
      <c r="BD205" s="57">
        <f t="shared" si="117"/>
        <v>1.717463811848932</v>
      </c>
      <c r="BE205" s="58">
        <f t="shared" si="118"/>
        <v>2.5077449616892249</v>
      </c>
      <c r="BF205" s="58">
        <f t="shared" si="119"/>
        <v>0.21860504271155104</v>
      </c>
      <c r="BG205" s="58">
        <f t="shared" si="120"/>
        <v>0.11808680000640108</v>
      </c>
      <c r="BH205" s="58">
        <f t="shared" si="138"/>
        <v>4.5619006162561089</v>
      </c>
      <c r="BI205" s="70">
        <f t="shared" si="121"/>
        <v>0.92579217758291077</v>
      </c>
      <c r="BJ205" s="72">
        <f t="shared" si="139"/>
        <v>8.1976891016831643E-2</v>
      </c>
      <c r="BK205" s="58">
        <f t="shared" si="106"/>
        <v>0.11808680000640108</v>
      </c>
      <c r="BL205" s="80">
        <f>Fishery!Z211</f>
        <v>0.41175290552384408</v>
      </c>
      <c r="BM205" s="80">
        <f t="shared" si="140"/>
        <v>1.9209925820262902E-2</v>
      </c>
      <c r="BN205" s="70">
        <f t="shared" si="141"/>
        <v>0.61181659654707676</v>
      </c>
    </row>
    <row r="206" spans="1:66" x14ac:dyDescent="0.2">
      <c r="A206" s="3">
        <v>15</v>
      </c>
      <c r="B206">
        <v>9</v>
      </c>
      <c r="C206" s="9">
        <f t="shared" si="122"/>
        <v>4.166666666666667</v>
      </c>
      <c r="D206" s="9">
        <f t="shared" si="154"/>
        <v>2.4750000000000023</v>
      </c>
      <c r="E206" s="9">
        <f t="shared" si="155"/>
        <v>3.9530867000090613</v>
      </c>
      <c r="F206" s="9">
        <f t="shared" si="123"/>
        <v>4.166666666666667</v>
      </c>
      <c r="I206" s="68">
        <f t="shared" si="144"/>
        <v>20.499529117163377</v>
      </c>
      <c r="J206" s="85">
        <f t="shared" si="124"/>
        <v>24.602547761513264</v>
      </c>
      <c r="K206" s="89">
        <f t="shared" si="125"/>
        <v>24.774093625555825</v>
      </c>
      <c r="L206" s="80">
        <f t="shared" si="126"/>
        <v>0.47458574657660768</v>
      </c>
      <c r="M206" s="86">
        <f t="shared" si="127"/>
        <v>49.851227133645693</v>
      </c>
      <c r="O206" s="68">
        <f t="shared" si="128"/>
        <v>150.0189810513416</v>
      </c>
      <c r="P206" s="76">
        <f t="shared" si="129"/>
        <v>24.602547761513264</v>
      </c>
      <c r="Q206" s="83">
        <f t="shared" si="107"/>
        <v>8.2008492538377542</v>
      </c>
      <c r="R206" s="85">
        <f t="shared" si="130"/>
        <v>45.325239679099333</v>
      </c>
      <c r="S206" s="80">
        <f t="shared" si="131"/>
        <v>10.419293494400732</v>
      </c>
      <c r="T206" s="80">
        <f t="shared" si="132"/>
        <v>1.2113726935344944</v>
      </c>
      <c r="U206" s="89">
        <f t="shared" si="152"/>
        <v>15.00189810513416</v>
      </c>
      <c r="V206" s="70">
        <f t="shared" si="153"/>
        <v>56.955905867034559</v>
      </c>
      <c r="X206" s="68">
        <f t="shared" si="133"/>
        <v>75.532508222388685</v>
      </c>
      <c r="Y206" s="76">
        <f t="shared" si="108"/>
        <v>24.774093625555825</v>
      </c>
      <c r="Z206" s="77">
        <f t="shared" si="109"/>
        <v>45.325239679099333</v>
      </c>
      <c r="AA206" s="77">
        <f t="shared" si="134"/>
        <v>70.099333304655161</v>
      </c>
      <c r="AB206" s="70">
        <f t="shared" si="135"/>
        <v>7.2140358114846554</v>
      </c>
      <c r="AC206" s="72">
        <f t="shared" si="136"/>
        <v>1.7486573277194561</v>
      </c>
      <c r="AD206" s="80">
        <f t="shared" si="137"/>
        <v>2.4396384322449864</v>
      </c>
      <c r="AE206" s="89">
        <f>Fishery!X212</f>
        <v>9.6591039326837986</v>
      </c>
      <c r="AF206" s="89">
        <f t="shared" si="150"/>
        <v>0.75532508222388683</v>
      </c>
      <c r="AG206" s="70">
        <f t="shared" si="151"/>
        <v>13.847399692648242</v>
      </c>
      <c r="AI206" s="56">
        <f t="shared" si="110"/>
        <v>87.286924973955564</v>
      </c>
      <c r="AK206" s="68">
        <f t="shared" si="142"/>
        <v>7.7170186668541154</v>
      </c>
      <c r="AL206" s="57">
        <f t="shared" si="111"/>
        <v>0.47458574657660768</v>
      </c>
      <c r="AM206" s="58">
        <f t="shared" si="112"/>
        <v>10.419293494400732</v>
      </c>
      <c r="AN206" s="58">
        <f t="shared" si="113"/>
        <v>1.7486573277194561</v>
      </c>
      <c r="AO206" s="20">
        <f t="shared" si="114"/>
        <v>0.1786571313137246</v>
      </c>
      <c r="AP206" s="20">
        <f t="shared" si="115"/>
        <v>9.3470029155748383E-2</v>
      </c>
      <c r="AQ206" s="58">
        <f t="shared" si="145"/>
        <v>12.914663729166268</v>
      </c>
      <c r="AR206" s="59">
        <f t="shared" si="116"/>
        <v>1.8372694180083617</v>
      </c>
      <c r="AS206" s="64">
        <f t="shared" si="146"/>
        <v>0.1786571313137246</v>
      </c>
      <c r="AT206" s="58">
        <f t="shared" si="147"/>
        <v>0.24925341108199572</v>
      </c>
      <c r="AU206" s="89">
        <f>Fishery!Y212</f>
        <v>1.2870228396062251</v>
      </c>
      <c r="AV206" s="80">
        <f t="shared" si="148"/>
        <v>7.7170186668541155E-2</v>
      </c>
      <c r="AW206" s="70">
        <f t="shared" si="149"/>
        <v>1.7149333820019454</v>
      </c>
      <c r="BC206" s="68">
        <f t="shared" si="143"/>
        <v>4.0373980847127653</v>
      </c>
      <c r="BD206" s="57">
        <f t="shared" si="117"/>
        <v>1.2113726935344944</v>
      </c>
      <c r="BE206" s="58">
        <f t="shared" si="118"/>
        <v>2.4396384322449864</v>
      </c>
      <c r="BF206" s="58">
        <f t="shared" si="119"/>
        <v>0.24925341108199572</v>
      </c>
      <c r="BG206" s="58">
        <f t="shared" si="120"/>
        <v>0.13040466635553846</v>
      </c>
      <c r="BH206" s="58">
        <f t="shared" si="138"/>
        <v>4.0306692032170144</v>
      </c>
      <c r="BI206" s="70">
        <f t="shared" si="121"/>
        <v>0.85624571411244199</v>
      </c>
      <c r="BJ206" s="72">
        <f t="shared" si="139"/>
        <v>9.3470029155748383E-2</v>
      </c>
      <c r="BK206" s="58">
        <f t="shared" si="106"/>
        <v>0.13040466635553846</v>
      </c>
      <c r="BL206" s="80">
        <f>Fishery!Z212</f>
        <v>0.43269568234962941</v>
      </c>
      <c r="BM206" s="80">
        <f t="shared" si="140"/>
        <v>2.0186990423563828E-2</v>
      </c>
      <c r="BN206" s="70">
        <f t="shared" si="141"/>
        <v>0.65657037786091621</v>
      </c>
    </row>
    <row r="207" spans="1:66" x14ac:dyDescent="0.2">
      <c r="A207" s="3">
        <v>15</v>
      </c>
      <c r="B207">
        <v>10</v>
      </c>
      <c r="C207" s="9">
        <f t="shared" si="122"/>
        <v>4.166666666666667</v>
      </c>
      <c r="D207" s="9">
        <f t="shared" si="154"/>
        <v>3.7900000000000045</v>
      </c>
      <c r="E207" s="9">
        <f t="shared" si="155"/>
        <v>6.0534135729431702</v>
      </c>
      <c r="F207" s="9">
        <f t="shared" si="123"/>
        <v>4.166666666666667</v>
      </c>
      <c r="I207" s="68">
        <f t="shared" si="144"/>
        <v>25.831670754727121</v>
      </c>
      <c r="J207" s="85">
        <f t="shared" si="124"/>
        <v>20.672288710124597</v>
      </c>
      <c r="K207" s="89">
        <f t="shared" si="125"/>
        <v>27.725785360198763</v>
      </c>
      <c r="L207" s="80">
        <f t="shared" si="126"/>
        <v>0.59652345815874086</v>
      </c>
      <c r="M207" s="86">
        <f t="shared" si="127"/>
        <v>48.994597528482103</v>
      </c>
      <c r="O207" s="68">
        <f t="shared" si="128"/>
        <v>100.03364138932839</v>
      </c>
      <c r="P207" s="76">
        <f t="shared" si="129"/>
        <v>20.672288710124597</v>
      </c>
      <c r="Q207" s="83">
        <f t="shared" si="107"/>
        <v>6.8907629033748661</v>
      </c>
      <c r="R207" s="85">
        <f t="shared" si="130"/>
        <v>26.842159149269023</v>
      </c>
      <c r="S207" s="80">
        <f t="shared" si="131"/>
        <v>6.9301456642544466</v>
      </c>
      <c r="T207" s="80">
        <f t="shared" si="132"/>
        <v>0.82464531432834676</v>
      </c>
      <c r="U207" s="89">
        <f t="shared" si="152"/>
        <v>10.00336413893284</v>
      </c>
      <c r="V207" s="70">
        <f t="shared" si="153"/>
        <v>34.596950127851812</v>
      </c>
      <c r="X207" s="68">
        <f t="shared" si="133"/>
        <v>67.082830277066535</v>
      </c>
      <c r="Y207" s="76">
        <f t="shared" si="108"/>
        <v>27.725785360198763</v>
      </c>
      <c r="Z207" s="77">
        <f t="shared" si="109"/>
        <v>26.842159149269023</v>
      </c>
      <c r="AA207" s="77">
        <f t="shared" si="134"/>
        <v>54.567944509467786</v>
      </c>
      <c r="AB207" s="70">
        <f t="shared" si="135"/>
        <v>5.0881314786710501</v>
      </c>
      <c r="AC207" s="72">
        <f t="shared" si="136"/>
        <v>1.5491248041952035</v>
      </c>
      <c r="AD207" s="80">
        <f t="shared" si="137"/>
        <v>2.212037506245101</v>
      </c>
      <c r="AE207" s="89">
        <f>Fishery!X213</f>
        <v>8.5785583584355329</v>
      </c>
      <c r="AF207" s="89">
        <f t="shared" si="150"/>
        <v>0.67082830277066541</v>
      </c>
      <c r="AG207" s="70">
        <f t="shared" si="151"/>
        <v>12.339720668875838</v>
      </c>
      <c r="AI207" s="56">
        <f t="shared" si="110"/>
        <v>78.902242483403214</v>
      </c>
      <c r="AK207" s="68">
        <f t="shared" si="142"/>
        <v>7.6975722789124248</v>
      </c>
      <c r="AL207" s="57">
        <f t="shared" si="111"/>
        <v>0.59652345815874086</v>
      </c>
      <c r="AM207" s="58">
        <f t="shared" si="112"/>
        <v>6.9301456642544466</v>
      </c>
      <c r="AN207" s="58">
        <f t="shared" si="113"/>
        <v>1.5491248041952035</v>
      </c>
      <c r="AO207" s="20">
        <f t="shared" si="114"/>
        <v>0.17775785696724308</v>
      </c>
      <c r="AP207" s="20">
        <f t="shared" si="115"/>
        <v>9.5184482290366051E-2</v>
      </c>
      <c r="AQ207" s="58">
        <f t="shared" si="145"/>
        <v>9.348736265866</v>
      </c>
      <c r="AR207" s="59">
        <f t="shared" si="116"/>
        <v>1.3590677100299302</v>
      </c>
      <c r="AS207" s="64">
        <f t="shared" si="146"/>
        <v>0.17775785696724308</v>
      </c>
      <c r="AT207" s="58">
        <f t="shared" si="147"/>
        <v>0.25382528610764282</v>
      </c>
      <c r="AU207" s="89">
        <f>Fishery!Y213</f>
        <v>1.2837796252887195</v>
      </c>
      <c r="AV207" s="80">
        <f t="shared" si="148"/>
        <v>7.6975722789124248E-2</v>
      </c>
      <c r="AW207" s="70">
        <f t="shared" si="149"/>
        <v>1.7153627683636055</v>
      </c>
      <c r="BC207" s="68">
        <f t="shared" si="143"/>
        <v>4.1218399274242552</v>
      </c>
      <c r="BD207" s="57">
        <f t="shared" si="117"/>
        <v>0.82464531432834676</v>
      </c>
      <c r="BE207" s="58">
        <f t="shared" si="118"/>
        <v>2.212037506245101</v>
      </c>
      <c r="BF207" s="58">
        <f t="shared" si="119"/>
        <v>0.25382528610764282</v>
      </c>
      <c r="BG207" s="58">
        <f t="shared" si="120"/>
        <v>0.13591651509847033</v>
      </c>
      <c r="BH207" s="58">
        <f t="shared" si="138"/>
        <v>3.4264246217795611</v>
      </c>
      <c r="BI207" s="70">
        <f t="shared" si="121"/>
        <v>0.75352549115384693</v>
      </c>
      <c r="BJ207" s="72">
        <f t="shared" si="139"/>
        <v>9.5184482290366051E-2</v>
      </c>
      <c r="BK207" s="58">
        <f t="shared" si="106"/>
        <v>0.13591651509847033</v>
      </c>
      <c r="BL207" s="80">
        <f>Fishery!Z213</f>
        <v>0.44174547629718552</v>
      </c>
      <c r="BM207" s="80">
        <f t="shared" si="140"/>
        <v>2.0609199637121278E-2</v>
      </c>
      <c r="BN207" s="70">
        <f t="shared" si="141"/>
        <v>0.67284647368602191</v>
      </c>
    </row>
    <row r="208" spans="1:66" x14ac:dyDescent="0.2">
      <c r="A208" s="3">
        <v>15</v>
      </c>
      <c r="B208">
        <v>11</v>
      </c>
      <c r="C208" s="9">
        <f t="shared" si="122"/>
        <v>4.166666666666667</v>
      </c>
      <c r="D208" s="9">
        <f t="shared" si="154"/>
        <v>5.5949999999999998</v>
      </c>
      <c r="E208" s="9">
        <f t="shared" si="155"/>
        <v>8.936371752141687</v>
      </c>
      <c r="F208" s="9">
        <f t="shared" si="123"/>
        <v>4.166666666666667</v>
      </c>
      <c r="I208" s="68">
        <f t="shared" si="144"/>
        <v>44.647521830959469</v>
      </c>
      <c r="J208" s="85">
        <f t="shared" si="124"/>
        <v>25.587725521030904</v>
      </c>
      <c r="K208" s="89">
        <f t="shared" si="125"/>
        <v>41.928299792881802</v>
      </c>
      <c r="L208" s="80">
        <f t="shared" si="126"/>
        <v>0.96929707405624888</v>
      </c>
      <c r="M208" s="86">
        <f t="shared" si="127"/>
        <v>68.485322387968949</v>
      </c>
      <c r="O208" s="68">
        <f t="shared" si="128"/>
        <v>71.638146059676359</v>
      </c>
      <c r="P208" s="76">
        <f t="shared" si="129"/>
        <v>25.587725521030904</v>
      </c>
      <c r="Q208" s="83">
        <f t="shared" si="107"/>
        <v>8.5292418403436354</v>
      </c>
      <c r="R208" s="85">
        <f t="shared" si="130"/>
        <v>16.818770345018141</v>
      </c>
      <c r="S208" s="80">
        <f t="shared" si="131"/>
        <v>4.6657894448897519</v>
      </c>
      <c r="T208" s="80">
        <f t="shared" si="132"/>
        <v>0.58728788275101396</v>
      </c>
      <c r="U208" s="89">
        <f t="shared" si="152"/>
        <v>7.1638146059676364</v>
      </c>
      <c r="V208" s="70">
        <f t="shared" si="153"/>
        <v>22.071847672658905</v>
      </c>
      <c r="X208" s="68">
        <f t="shared" si="133"/>
        <v>58.693486885491438</v>
      </c>
      <c r="Y208" s="76">
        <f t="shared" si="108"/>
        <v>41.928299792881802</v>
      </c>
      <c r="Z208" s="77">
        <f t="shared" si="109"/>
        <v>16.818770345018141</v>
      </c>
      <c r="AA208" s="77">
        <f t="shared" si="134"/>
        <v>58.747070137899939</v>
      </c>
      <c r="AB208" s="70">
        <f t="shared" si="135"/>
        <v>4.7228650301823798</v>
      </c>
      <c r="AC208" s="72">
        <f t="shared" si="136"/>
        <v>1.2742347788005568</v>
      </c>
      <c r="AD208" s="80">
        <f t="shared" si="137"/>
        <v>1.9246714517452939</v>
      </c>
      <c r="AE208" s="89">
        <f>Fishery!X214</f>
        <v>7.5057283723371961</v>
      </c>
      <c r="AF208" s="89">
        <f t="shared" si="150"/>
        <v>0.58693486885491442</v>
      </c>
      <c r="AG208" s="70">
        <f t="shared" si="151"/>
        <v>10.704634602883047</v>
      </c>
      <c r="AI208" s="56">
        <f t="shared" si="110"/>
        <v>70.029137449804367</v>
      </c>
      <c r="AK208" s="68">
        <f t="shared" si="142"/>
        <v>7.2366620012798348</v>
      </c>
      <c r="AL208" s="57">
        <f t="shared" si="111"/>
        <v>0.96929707405624888</v>
      </c>
      <c r="AM208" s="58">
        <f t="shared" si="112"/>
        <v>4.6657894448897519</v>
      </c>
      <c r="AN208" s="58">
        <f t="shared" si="113"/>
        <v>1.2742347788005568</v>
      </c>
      <c r="AO208" s="20">
        <f t="shared" si="114"/>
        <v>0.15710783076230239</v>
      </c>
      <c r="AP208" s="20">
        <f t="shared" si="115"/>
        <v>8.8988984333346455E-2</v>
      </c>
      <c r="AQ208" s="58">
        <f t="shared" si="145"/>
        <v>7.1554181128422076</v>
      </c>
      <c r="AR208" s="59">
        <f t="shared" si="116"/>
        <v>1.0238876462137858</v>
      </c>
      <c r="AS208" s="64">
        <f t="shared" si="146"/>
        <v>0.15710783076230239</v>
      </c>
      <c r="AT208" s="58">
        <f t="shared" si="147"/>
        <v>0.23730395822225722</v>
      </c>
      <c r="AU208" s="89">
        <f>Fishery!Y214</f>
        <v>1.2069102953141413</v>
      </c>
      <c r="AV208" s="80">
        <f t="shared" si="148"/>
        <v>7.2366620012798352E-2</v>
      </c>
      <c r="AW208" s="70">
        <f t="shared" si="149"/>
        <v>1.601322084298701</v>
      </c>
      <c r="BC208" s="68">
        <f t="shared" si="143"/>
        <v>4.0989885630330836</v>
      </c>
      <c r="BD208" s="57">
        <f t="shared" si="117"/>
        <v>0.58728788275101396</v>
      </c>
      <c r="BE208" s="58">
        <f t="shared" si="118"/>
        <v>1.9246714517452939</v>
      </c>
      <c r="BF208" s="58">
        <f t="shared" si="119"/>
        <v>0.23730395822225722</v>
      </c>
      <c r="BG208" s="58">
        <f t="shared" si="120"/>
        <v>0.13441365791900819</v>
      </c>
      <c r="BH208" s="58">
        <f t="shared" si="138"/>
        <v>2.8836769506375735</v>
      </c>
      <c r="BI208" s="70">
        <f t="shared" si="121"/>
        <v>0.64750825231551645</v>
      </c>
      <c r="BJ208" s="72">
        <f t="shared" si="139"/>
        <v>8.8988984333346455E-2</v>
      </c>
      <c r="BK208" s="58">
        <f t="shared" si="106"/>
        <v>0.13441365791900819</v>
      </c>
      <c r="BL208" s="80">
        <f>Fishery!Z214</f>
        <v>0.43929645182637678</v>
      </c>
      <c r="BM208" s="80">
        <f t="shared" si="140"/>
        <v>2.049494281516542E-2</v>
      </c>
      <c r="BN208" s="70">
        <f t="shared" si="141"/>
        <v>0.6626990940787314</v>
      </c>
    </row>
    <row r="209" spans="1:66" x14ac:dyDescent="0.2">
      <c r="A209" s="1">
        <v>15</v>
      </c>
      <c r="B209" s="2">
        <v>12</v>
      </c>
      <c r="C209" s="9">
        <f t="shared" si="122"/>
        <v>4.166666666666667</v>
      </c>
      <c r="D209" s="9">
        <f t="shared" si="154"/>
        <v>7.8900000000000023</v>
      </c>
      <c r="E209" s="9">
        <f t="shared" si="155"/>
        <v>12.601961237604636</v>
      </c>
      <c r="F209" s="9">
        <f t="shared" si="123"/>
        <v>4.166666666666667</v>
      </c>
      <c r="I209" s="68">
        <f t="shared" si="144"/>
        <v>89.646033245071081</v>
      </c>
      <c r="J209" s="85">
        <f t="shared" si="124"/>
        <v>41.226074356035497</v>
      </c>
      <c r="K209" s="89">
        <f t="shared" si="125"/>
        <v>74.281008073072954</v>
      </c>
      <c r="L209" s="80">
        <f t="shared" si="126"/>
        <v>1.7709929605342616</v>
      </c>
      <c r="M209" s="86">
        <f t="shared" si="127"/>
        <v>117.27807538964271</v>
      </c>
      <c r="O209" s="68">
        <f t="shared" si="128"/>
        <v>57.484521154624247</v>
      </c>
      <c r="P209" s="76">
        <f t="shared" si="129"/>
        <v>41.226074356035497</v>
      </c>
      <c r="Q209" s="83">
        <f t="shared" si="107"/>
        <v>13.742024785345166</v>
      </c>
      <c r="R209" s="85">
        <f t="shared" si="130"/>
        <v>11.907967439814607</v>
      </c>
      <c r="S209" s="80">
        <f t="shared" si="131"/>
        <v>3.4068885800963136</v>
      </c>
      <c r="T209" s="80">
        <f t="shared" si="132"/>
        <v>0.45933889099310798</v>
      </c>
      <c r="U209" s="89">
        <f t="shared" si="152"/>
        <v>5.7484521154624248</v>
      </c>
      <c r="V209" s="70">
        <f t="shared" si="153"/>
        <v>15.774194910904027</v>
      </c>
      <c r="X209" s="68">
        <f t="shared" si="133"/>
        <v>51.787712590420917</v>
      </c>
      <c r="Y209" s="76">
        <f t="shared" si="108"/>
        <v>74.281008073072954</v>
      </c>
      <c r="Z209" s="77">
        <f t="shared" si="109"/>
        <v>11.907967439814607</v>
      </c>
      <c r="AA209" s="77">
        <f t="shared" si="134"/>
        <v>86.188975512887566</v>
      </c>
      <c r="AB209" s="70">
        <f t="shared" si="135"/>
        <v>6.1310589345438853</v>
      </c>
      <c r="AC209" s="72">
        <f t="shared" si="136"/>
        <v>1.0230868128774644</v>
      </c>
      <c r="AD209" s="80">
        <f t="shared" si="137"/>
        <v>1.6552706704726661</v>
      </c>
      <c r="AE209" s="89">
        <f>Fishery!X215</f>
        <v>6.6226173354926567</v>
      </c>
      <c r="AF209" s="89">
        <f t="shared" si="150"/>
        <v>0.5178771259042092</v>
      </c>
      <c r="AG209" s="70">
        <f t="shared" si="151"/>
        <v>9.3009748188427874</v>
      </c>
      <c r="AI209" s="56">
        <f t="shared" si="110"/>
        <v>62.368171622632659</v>
      </c>
      <c r="AK209" s="68">
        <f t="shared" si="142"/>
        <v>6.5851322749655683</v>
      </c>
      <c r="AL209" s="57">
        <f t="shared" si="111"/>
        <v>1.7709929605342616</v>
      </c>
      <c r="AM209" s="58">
        <f t="shared" si="112"/>
        <v>3.4068885800963136</v>
      </c>
      <c r="AN209" s="58">
        <f t="shared" si="113"/>
        <v>1.0230868128774644</v>
      </c>
      <c r="AO209" s="20">
        <f t="shared" si="114"/>
        <v>0.13009190123637959</v>
      </c>
      <c r="AP209" s="20">
        <f t="shared" si="115"/>
        <v>7.8929265534525908E-2</v>
      </c>
      <c r="AQ209" s="58">
        <f t="shared" si="145"/>
        <v>6.4099895202789448</v>
      </c>
      <c r="AR209" s="59">
        <f t="shared" si="116"/>
        <v>0.84457512745752306</v>
      </c>
      <c r="AS209" s="64">
        <f t="shared" si="146"/>
        <v>0.13009190123637959</v>
      </c>
      <c r="AT209" s="58">
        <f t="shared" si="147"/>
        <v>0.21047804142540244</v>
      </c>
      <c r="AU209" s="89">
        <f>Fishery!Y215</f>
        <v>1.0982499855949881</v>
      </c>
      <c r="AV209" s="80">
        <f t="shared" si="148"/>
        <v>6.5851322749655689E-2</v>
      </c>
      <c r="AW209" s="70">
        <f t="shared" si="149"/>
        <v>1.4388199282567702</v>
      </c>
      <c r="BC209" s="68">
        <f t="shared" si="143"/>
        <v>3.9953267572461737</v>
      </c>
      <c r="BD209" s="57">
        <f t="shared" si="117"/>
        <v>0.45933889099310798</v>
      </c>
      <c r="BE209" s="58">
        <f t="shared" si="118"/>
        <v>1.6552706704726661</v>
      </c>
      <c r="BF209" s="58">
        <f t="shared" si="119"/>
        <v>0.21047804142540244</v>
      </c>
      <c r="BG209" s="58">
        <f t="shared" si="120"/>
        <v>0.12770108717733783</v>
      </c>
      <c r="BH209" s="58">
        <f t="shared" si="138"/>
        <v>2.4527886900685143</v>
      </c>
      <c r="BI209" s="70">
        <f t="shared" si="121"/>
        <v>0.55577981114299013</v>
      </c>
      <c r="BJ209" s="72">
        <f t="shared" si="139"/>
        <v>7.8929265534525908E-2</v>
      </c>
      <c r="BK209" s="58">
        <f t="shared" si="106"/>
        <v>0.12770108717733783</v>
      </c>
      <c r="BL209" s="80">
        <f>Fishery!Z215</f>
        <v>0.4281868176393499</v>
      </c>
      <c r="BM209" s="80">
        <f t="shared" si="140"/>
        <v>1.9976633786230869E-2</v>
      </c>
      <c r="BN209" s="70">
        <f t="shared" si="141"/>
        <v>0.63481717035121366</v>
      </c>
    </row>
    <row r="210" spans="1:66" x14ac:dyDescent="0.2">
      <c r="A210" s="4">
        <v>16</v>
      </c>
      <c r="B210">
        <v>1</v>
      </c>
      <c r="C210" s="9">
        <f t="shared" si="122"/>
        <v>4.166666666666667</v>
      </c>
      <c r="D210" s="9">
        <f t="shared" si="154"/>
        <v>8.6</v>
      </c>
      <c r="E210" s="9">
        <f t="shared" si="155"/>
        <v>11.596880177810366</v>
      </c>
      <c r="F210" s="9">
        <f t="shared" si="123"/>
        <v>4.166666666666667</v>
      </c>
      <c r="I210" s="68">
        <f t="shared" si="144"/>
        <v>188.1198203156294</v>
      </c>
      <c r="J210" s="85">
        <f t="shared" si="124"/>
        <v>82.264642886729945</v>
      </c>
      <c r="K210" s="89">
        <f t="shared" si="125"/>
        <v>143.14990763731245</v>
      </c>
      <c r="L210" s="80">
        <f t="shared" si="126"/>
        <v>3.3496263900262488</v>
      </c>
      <c r="M210" s="86">
        <f t="shared" si="127"/>
        <v>228.76417691406866</v>
      </c>
      <c r="O210" s="68">
        <f t="shared" si="128"/>
        <v>54.662397314584837</v>
      </c>
      <c r="P210" s="76">
        <f t="shared" si="129"/>
        <v>82.264642886729945</v>
      </c>
      <c r="Q210" s="83">
        <f t="shared" si="107"/>
        <v>27.42154762890998</v>
      </c>
      <c r="R210" s="85">
        <f t="shared" si="130"/>
        <v>10.398847279473486</v>
      </c>
      <c r="S210" s="80">
        <f t="shared" si="131"/>
        <v>2.9199253158943361</v>
      </c>
      <c r="T210" s="80">
        <f t="shared" si="132"/>
        <v>0.42005559727494146</v>
      </c>
      <c r="U210" s="89">
        <f t="shared" si="152"/>
        <v>5.4662397314584839</v>
      </c>
      <c r="V210" s="70">
        <f t="shared" si="153"/>
        <v>13.738828192642764</v>
      </c>
      <c r="X210" s="68">
        <f t="shared" si="133"/>
        <v>47.559418312865041</v>
      </c>
      <c r="Y210" s="76">
        <f t="shared" si="108"/>
        <v>143.14990763731245</v>
      </c>
      <c r="Z210" s="77">
        <f t="shared" si="109"/>
        <v>10.398847279473486</v>
      </c>
      <c r="AA210" s="77">
        <f t="shared" si="134"/>
        <v>153.54875491678592</v>
      </c>
      <c r="AB210" s="70">
        <f t="shared" si="135"/>
        <v>10.246725137266214</v>
      </c>
      <c r="AC210" s="72">
        <f t="shared" si="136"/>
        <v>0.84683412097558175</v>
      </c>
      <c r="AD210" s="80">
        <f t="shared" si="137"/>
        <v>1.4618897704385136</v>
      </c>
      <c r="AE210" s="89">
        <f>Fishery!X216</f>
        <v>6.081902683668365</v>
      </c>
      <c r="AF210" s="89">
        <f t="shared" si="150"/>
        <v>0.47559418312865043</v>
      </c>
      <c r="AG210" s="70">
        <f t="shared" si="151"/>
        <v>8.3906265750824609</v>
      </c>
      <c r="AI210" s="56">
        <f t="shared" si="110"/>
        <v>57.33696139741155</v>
      </c>
      <c r="AK210" s="68">
        <f t="shared" si="142"/>
        <v>5.9352710848617836</v>
      </c>
      <c r="AL210" s="57">
        <f t="shared" si="111"/>
        <v>3.3496263900262488</v>
      </c>
      <c r="AM210" s="58">
        <f t="shared" si="112"/>
        <v>2.9199253158943361</v>
      </c>
      <c r="AN210" s="58">
        <f t="shared" si="113"/>
        <v>0.84683412097558175</v>
      </c>
      <c r="AO210" s="20">
        <f t="shared" si="114"/>
        <v>0.10568232855238913</v>
      </c>
      <c r="AP210" s="20">
        <f t="shared" si="115"/>
        <v>6.8414777699708412E-2</v>
      </c>
      <c r="AQ210" s="58">
        <f t="shared" si="145"/>
        <v>7.2904829331482643</v>
      </c>
      <c r="AR210" s="59">
        <f t="shared" si="116"/>
        <v>0.82957512067035244</v>
      </c>
      <c r="AS210" s="64">
        <f t="shared" si="146"/>
        <v>0.10568232855238913</v>
      </c>
      <c r="AT210" s="58">
        <f t="shared" si="147"/>
        <v>0.18243940719922241</v>
      </c>
      <c r="AU210" s="89">
        <f>Fishery!Y216</f>
        <v>0.98986794968911795</v>
      </c>
      <c r="AV210" s="80">
        <f t="shared" si="148"/>
        <v>5.9352710848617839E-2</v>
      </c>
      <c r="AW210" s="70">
        <f t="shared" si="149"/>
        <v>1.2779896854407296</v>
      </c>
      <c r="BC210" s="68">
        <f t="shared" si="143"/>
        <v>3.8422719996847232</v>
      </c>
      <c r="BD210" s="57">
        <f t="shared" si="117"/>
        <v>0.42005559727494146</v>
      </c>
      <c r="BE210" s="58">
        <f t="shared" si="118"/>
        <v>1.4618897704385136</v>
      </c>
      <c r="BF210" s="58">
        <f t="shared" si="119"/>
        <v>0.18243940719922241</v>
      </c>
      <c r="BG210" s="58">
        <f t="shared" si="120"/>
        <v>0.11810443295648994</v>
      </c>
      <c r="BH210" s="58">
        <f t="shared" si="138"/>
        <v>2.1824892078691676</v>
      </c>
      <c r="BI210" s="70">
        <f t="shared" si="121"/>
        <v>0.49311535230792419</v>
      </c>
      <c r="BJ210" s="72">
        <f t="shared" si="139"/>
        <v>6.8414777699708412E-2</v>
      </c>
      <c r="BK210" s="58">
        <f t="shared" si="106"/>
        <v>0.11810443295648994</v>
      </c>
      <c r="BL210" s="80">
        <f>Fishery!Z216</f>
        <v>0.41178364624768848</v>
      </c>
      <c r="BM210" s="80">
        <f t="shared" si="140"/>
        <v>1.9211359998423615E-2</v>
      </c>
      <c r="BN210" s="70">
        <f t="shared" si="141"/>
        <v>0.59830285690388685</v>
      </c>
    </row>
    <row r="211" spans="1:66" x14ac:dyDescent="0.2">
      <c r="A211" s="4">
        <v>16</v>
      </c>
      <c r="B211">
        <v>2</v>
      </c>
      <c r="C211" s="9">
        <f t="shared" si="122"/>
        <v>4.166666666666667</v>
      </c>
      <c r="D211" s="9">
        <f t="shared" si="154"/>
        <v>6.990000000000002</v>
      </c>
      <c r="E211" s="9">
        <f t="shared" si="155"/>
        <v>9.4258363305691262</v>
      </c>
      <c r="F211" s="9">
        <f t="shared" si="123"/>
        <v>4.166666666666667</v>
      </c>
      <c r="I211" s="68">
        <f t="shared" si="144"/>
        <v>364.05894489307929</v>
      </c>
      <c r="J211" s="85">
        <f t="shared" si="124"/>
        <v>194.68762493864423</v>
      </c>
      <c r="K211" s="89">
        <f t="shared" si="125"/>
        <v>278.38037644960616</v>
      </c>
      <c r="L211" s="80">
        <f t="shared" si="126"/>
        <v>5.9388414943166694</v>
      </c>
      <c r="M211" s="86">
        <f t="shared" si="127"/>
        <v>479.00684288256707</v>
      </c>
      <c r="O211" s="68">
        <f t="shared" si="128"/>
        <v>66.846189219379767</v>
      </c>
      <c r="P211" s="76">
        <f t="shared" si="129"/>
        <v>194.68762493864423</v>
      </c>
      <c r="Q211" s="83">
        <f t="shared" si="107"/>
        <v>64.895874979548083</v>
      </c>
      <c r="R211" s="85">
        <f t="shared" si="130"/>
        <v>12.778608780356803</v>
      </c>
      <c r="S211" s="80">
        <f t="shared" si="131"/>
        <v>3.2713569698686142</v>
      </c>
      <c r="T211" s="80">
        <f t="shared" si="132"/>
        <v>0.49117622396811417</v>
      </c>
      <c r="U211" s="89">
        <f t="shared" si="152"/>
        <v>6.684618921937977</v>
      </c>
      <c r="V211" s="70">
        <f t="shared" si="153"/>
        <v>16.541141974193533</v>
      </c>
      <c r="X211" s="68">
        <f t="shared" si="133"/>
        <v>47.791089251248152</v>
      </c>
      <c r="Y211" s="76">
        <f t="shared" si="108"/>
        <v>278.38037644960616</v>
      </c>
      <c r="Z211" s="77">
        <f t="shared" si="109"/>
        <v>12.778608780356803</v>
      </c>
      <c r="AA211" s="77">
        <f t="shared" si="134"/>
        <v>291.15898522996298</v>
      </c>
      <c r="AB211" s="70">
        <f t="shared" si="135"/>
        <v>18.996099625644984</v>
      </c>
      <c r="AC211" s="72">
        <f t="shared" si="136"/>
        <v>0.77960920308457271</v>
      </c>
      <c r="AD211" s="80">
        <f t="shared" si="137"/>
        <v>1.40464831469829</v>
      </c>
      <c r="AE211" s="89">
        <f>Fishery!X217</f>
        <v>6.1115287840678949</v>
      </c>
      <c r="AF211" s="89">
        <f t="shared" si="150"/>
        <v>0.47791089251248153</v>
      </c>
      <c r="AG211" s="70">
        <f t="shared" si="151"/>
        <v>8.2957863018507574</v>
      </c>
      <c r="AI211" s="56">
        <f t="shared" si="110"/>
        <v>56.902636623804383</v>
      </c>
      <c r="AK211" s="68">
        <f t="shared" si="142"/>
        <v>5.4376189878270518</v>
      </c>
      <c r="AL211" s="57">
        <f t="shared" si="111"/>
        <v>5.9388414943166694</v>
      </c>
      <c r="AM211" s="58">
        <f t="shared" si="112"/>
        <v>3.2713569698686142</v>
      </c>
      <c r="AN211" s="58">
        <f t="shared" si="113"/>
        <v>0.77960920308457271</v>
      </c>
      <c r="AO211" s="20">
        <f t="shared" si="114"/>
        <v>8.8703100770331861E-2</v>
      </c>
      <c r="AP211" s="20">
        <f t="shared" si="115"/>
        <v>5.9932268234160473E-2</v>
      </c>
      <c r="AQ211" s="58">
        <f t="shared" si="145"/>
        <v>10.138443036274348</v>
      </c>
      <c r="AR211" s="59">
        <f t="shared" si="116"/>
        <v>1.012158357650635</v>
      </c>
      <c r="AS211" s="64">
        <f t="shared" si="146"/>
        <v>8.8703100770331861E-2</v>
      </c>
      <c r="AT211" s="58">
        <f t="shared" si="147"/>
        <v>0.1598193819577613</v>
      </c>
      <c r="AU211" s="89">
        <f>Fishery!Y217</f>
        <v>0.90687092159941751</v>
      </c>
      <c r="AV211" s="80">
        <f t="shared" si="148"/>
        <v>5.4376189878270517E-2</v>
      </c>
      <c r="AW211" s="70">
        <f t="shared" si="149"/>
        <v>1.1553934043275107</v>
      </c>
      <c r="BC211" s="68">
        <f t="shared" si="143"/>
        <v>3.6739283847291802</v>
      </c>
      <c r="BD211" s="57">
        <f t="shared" si="117"/>
        <v>0.49117622396811417</v>
      </c>
      <c r="BE211" s="58">
        <f t="shared" si="118"/>
        <v>1.40464831469829</v>
      </c>
      <c r="BF211" s="58">
        <f t="shared" si="119"/>
        <v>0.1598193819577613</v>
      </c>
      <c r="BG211" s="58">
        <f t="shared" si="120"/>
        <v>0.10798199820895012</v>
      </c>
      <c r="BH211" s="58">
        <f t="shared" si="138"/>
        <v>2.1636259188331155</v>
      </c>
      <c r="BI211" s="70">
        <f t="shared" si="121"/>
        <v>0.47950945171226461</v>
      </c>
      <c r="BJ211" s="72">
        <f t="shared" si="139"/>
        <v>5.9932268234160473E-2</v>
      </c>
      <c r="BK211" s="58">
        <f t="shared" si="106"/>
        <v>0.10798199820895012</v>
      </c>
      <c r="BL211" s="80">
        <f>Fishery!Z217</f>
        <v>0.39374193873853802</v>
      </c>
      <c r="BM211" s="80">
        <f t="shared" si="140"/>
        <v>1.8369641923645902E-2</v>
      </c>
      <c r="BN211" s="70">
        <f t="shared" si="141"/>
        <v>0.5616562051816486</v>
      </c>
    </row>
    <row r="212" spans="1:66" x14ac:dyDescent="0.2">
      <c r="A212" s="4">
        <v>16</v>
      </c>
      <c r="B212">
        <v>3</v>
      </c>
      <c r="C212" s="9">
        <f t="shared" si="122"/>
        <v>4.166666666666667</v>
      </c>
      <c r="D212" s="9">
        <f t="shared" si="154"/>
        <v>4.875</v>
      </c>
      <c r="E212" s="9">
        <f t="shared" si="155"/>
        <v>6.5738128914913414</v>
      </c>
      <c r="F212" s="9">
        <f t="shared" si="123"/>
        <v>4.166666666666667</v>
      </c>
      <c r="I212" s="68">
        <f t="shared" si="144"/>
        <v>511.75286013981179</v>
      </c>
      <c r="J212" s="85">
        <f t="shared" si="124"/>
        <v>453.87516855878903</v>
      </c>
      <c r="K212" s="89">
        <f t="shared" si="125"/>
        <v>454.15204560494203</v>
      </c>
      <c r="L212" s="80">
        <f t="shared" si="126"/>
        <v>8.0437518635234433</v>
      </c>
      <c r="M212" s="86">
        <f t="shared" si="127"/>
        <v>916.07096602725449</v>
      </c>
      <c r="O212" s="68">
        <f t="shared" si="128"/>
        <v>110.86288028629423</v>
      </c>
      <c r="P212" s="76">
        <f t="shared" si="129"/>
        <v>453.87516855878903</v>
      </c>
      <c r="Q212" s="83">
        <f t="shared" si="107"/>
        <v>151.29172285292967</v>
      </c>
      <c r="R212" s="85">
        <f t="shared" si="130"/>
        <v>24.59615167071123</v>
      </c>
      <c r="S212" s="80">
        <f t="shared" si="131"/>
        <v>5.2276415200971833</v>
      </c>
      <c r="T212" s="80">
        <f t="shared" si="132"/>
        <v>0.78337016105126245</v>
      </c>
      <c r="U212" s="89">
        <f t="shared" si="152"/>
        <v>11.086288028629424</v>
      </c>
      <c r="V212" s="70">
        <f t="shared" si="153"/>
        <v>30.607163351859676</v>
      </c>
      <c r="X212" s="68">
        <f t="shared" si="133"/>
        <v>55.465254932926371</v>
      </c>
      <c r="Y212" s="76">
        <f t="shared" si="108"/>
        <v>454.15204560494203</v>
      </c>
      <c r="Z212" s="77">
        <f t="shared" si="109"/>
        <v>24.59615167071123</v>
      </c>
      <c r="AA212" s="77">
        <f t="shared" si="134"/>
        <v>478.74819727565324</v>
      </c>
      <c r="AB212" s="70">
        <f t="shared" si="135"/>
        <v>31.459021809147782</v>
      </c>
      <c r="AC212" s="72">
        <f t="shared" si="136"/>
        <v>0.8718050888970913</v>
      </c>
      <c r="AD212" s="80">
        <f t="shared" si="137"/>
        <v>1.5676960792413213</v>
      </c>
      <c r="AE212" s="89">
        <f>Fishery!X218</f>
        <v>7.0929017804169492</v>
      </c>
      <c r="AF212" s="89">
        <f t="shared" si="150"/>
        <v>0.55465254932926367</v>
      </c>
      <c r="AG212" s="70">
        <f t="shared" si="151"/>
        <v>9.5324029485553616</v>
      </c>
      <c r="AI212" s="56">
        <f t="shared" si="110"/>
        <v>64.237660410780805</v>
      </c>
      <c r="AK212" s="68">
        <f t="shared" si="142"/>
        <v>5.239346626107686</v>
      </c>
      <c r="AL212" s="57">
        <f t="shared" si="111"/>
        <v>8.0437518635234433</v>
      </c>
      <c r="AM212" s="58">
        <f t="shared" si="112"/>
        <v>5.2276415200971833</v>
      </c>
      <c r="AN212" s="58">
        <f t="shared" si="113"/>
        <v>0.8718050888970913</v>
      </c>
      <c r="AO212" s="20">
        <f t="shared" si="114"/>
        <v>8.2352259205517975E-2</v>
      </c>
      <c r="AP212" s="20">
        <f t="shared" si="115"/>
        <v>5.5532759924217558E-2</v>
      </c>
      <c r="AQ212" s="58">
        <f t="shared" si="145"/>
        <v>14.281083491647452</v>
      </c>
      <c r="AR212" s="59">
        <f t="shared" si="116"/>
        <v>1.4086122084890698</v>
      </c>
      <c r="AS212" s="64">
        <f t="shared" si="146"/>
        <v>8.2352259205517975E-2</v>
      </c>
      <c r="AT212" s="58">
        <f t="shared" si="147"/>
        <v>0.14808735979791351</v>
      </c>
      <c r="AU212" s="89">
        <f>Fishery!Y218</f>
        <v>0.87380361037318766</v>
      </c>
      <c r="AV212" s="80">
        <f t="shared" si="148"/>
        <v>5.2393466261076861E-2</v>
      </c>
      <c r="AW212" s="70">
        <f t="shared" si="149"/>
        <v>1.1042432293766191</v>
      </c>
      <c r="BC212" s="68">
        <f t="shared" si="143"/>
        <v>3.5330588517467421</v>
      </c>
      <c r="BD212" s="57">
        <f t="shared" si="117"/>
        <v>0.78337016105126245</v>
      </c>
      <c r="BE212" s="58">
        <f t="shared" si="118"/>
        <v>1.5676960792413213</v>
      </c>
      <c r="BF212" s="58">
        <f t="shared" si="119"/>
        <v>0.14808735979791351</v>
      </c>
      <c r="BG212" s="58">
        <f t="shared" si="120"/>
        <v>9.9860038799248055E-2</v>
      </c>
      <c r="BH212" s="58">
        <f t="shared" si="138"/>
        <v>2.5990136388897449</v>
      </c>
      <c r="BI212" s="70">
        <f t="shared" si="121"/>
        <v>0.5518321395910285</v>
      </c>
      <c r="BJ212" s="72">
        <f t="shared" si="139"/>
        <v>5.5532759924217558E-2</v>
      </c>
      <c r="BK212" s="58">
        <f t="shared" si="106"/>
        <v>9.9860038799248055E-2</v>
      </c>
      <c r="BL212" s="80">
        <f>Fishery!Z218</f>
        <v>0.37864468119365907</v>
      </c>
      <c r="BM212" s="80">
        <f t="shared" si="140"/>
        <v>1.766529425873371E-2</v>
      </c>
      <c r="BN212" s="70">
        <f t="shared" si="141"/>
        <v>0.53403747991712469</v>
      </c>
    </row>
    <row r="213" spans="1:66" x14ac:dyDescent="0.2">
      <c r="A213" s="4">
        <v>16</v>
      </c>
      <c r="B213">
        <v>4</v>
      </c>
      <c r="C213" s="9">
        <f t="shared" si="122"/>
        <v>4.166666666666667</v>
      </c>
      <c r="D213" s="9">
        <f t="shared" si="154"/>
        <v>3.25</v>
      </c>
      <c r="E213" s="9">
        <f t="shared" si="155"/>
        <v>4.3825419276608946</v>
      </c>
      <c r="F213" s="9">
        <f t="shared" si="123"/>
        <v>4.166666666666667</v>
      </c>
      <c r="I213" s="68">
        <f t="shared" si="144"/>
        <v>311.94366641161793</v>
      </c>
      <c r="J213" s="85">
        <f t="shared" si="124"/>
        <v>535.9811175734585</v>
      </c>
      <c r="K213" s="89">
        <f t="shared" si="125"/>
        <v>357.24087267391792</v>
      </c>
      <c r="L213" s="80">
        <f t="shared" si="126"/>
        <v>5.1189146435720563</v>
      </c>
      <c r="M213" s="86">
        <f t="shared" si="127"/>
        <v>898.34090489094854</v>
      </c>
      <c r="O213" s="68">
        <f t="shared" si="128"/>
        <v>214.77480362841268</v>
      </c>
      <c r="P213" s="76">
        <f t="shared" si="129"/>
        <v>535.9811175734585</v>
      </c>
      <c r="Q213" s="83">
        <f t="shared" si="107"/>
        <v>178.66037252448618</v>
      </c>
      <c r="R213" s="85">
        <f t="shared" si="130"/>
        <v>61.490540230540425</v>
      </c>
      <c r="S213" s="80">
        <f t="shared" si="131"/>
        <v>10.57319643649782</v>
      </c>
      <c r="T213" s="80">
        <f t="shared" si="132"/>
        <v>1.4973519405141691</v>
      </c>
      <c r="U213" s="89">
        <f t="shared" si="152"/>
        <v>21.47748036284127</v>
      </c>
      <c r="V213" s="70">
        <f t="shared" si="153"/>
        <v>73.561088607552406</v>
      </c>
      <c r="X213" s="68">
        <f t="shared" si="133"/>
        <v>71.575598244902551</v>
      </c>
      <c r="Y213" s="76">
        <f t="shared" si="108"/>
        <v>357.24087267391792</v>
      </c>
      <c r="Z213" s="77">
        <f t="shared" si="109"/>
        <v>61.490540230540425</v>
      </c>
      <c r="AA213" s="77">
        <f t="shared" si="134"/>
        <v>418.73141290445835</v>
      </c>
      <c r="AB213" s="70">
        <f t="shared" si="135"/>
        <v>30.013872070937424</v>
      </c>
      <c r="AC213" s="72">
        <f t="shared" si="136"/>
        <v>1.1745369995581241</v>
      </c>
      <c r="AD213" s="80">
        <f t="shared" si="137"/>
        <v>1.9960229806265655</v>
      </c>
      <c r="AE213" s="89">
        <f>Fishery!X219</f>
        <v>9.1530939295169347</v>
      </c>
      <c r="AF213" s="89">
        <f t="shared" si="150"/>
        <v>0.7157559824490255</v>
      </c>
      <c r="AG213" s="70">
        <f t="shared" si="151"/>
        <v>12.323653909701624</v>
      </c>
      <c r="AI213" s="56">
        <f t="shared" si="110"/>
        <v>80.531376771140913</v>
      </c>
      <c r="AK213" s="68">
        <f t="shared" si="142"/>
        <v>5.4699135289997232</v>
      </c>
      <c r="AL213" s="57">
        <f t="shared" si="111"/>
        <v>5.1189146435720563</v>
      </c>
      <c r="AM213" s="58">
        <f t="shared" si="112"/>
        <v>10.57319643649782</v>
      </c>
      <c r="AN213" s="58">
        <f t="shared" si="113"/>
        <v>1.1745369995581241</v>
      </c>
      <c r="AO213" s="20">
        <f t="shared" si="114"/>
        <v>8.9759862044202623E-2</v>
      </c>
      <c r="AP213" s="20">
        <f t="shared" si="115"/>
        <v>5.7202140325986528E-2</v>
      </c>
      <c r="AQ213" s="58">
        <f t="shared" si="145"/>
        <v>17.013610081998191</v>
      </c>
      <c r="AR213" s="59">
        <f t="shared" si="116"/>
        <v>1.9719564702675592</v>
      </c>
      <c r="AS213" s="64">
        <f t="shared" si="146"/>
        <v>8.9759862044202623E-2</v>
      </c>
      <c r="AT213" s="58">
        <f t="shared" si="147"/>
        <v>0.15253904086929743</v>
      </c>
      <c r="AU213" s="89">
        <f>Fishery!Y219</f>
        <v>0.91225691506116136</v>
      </c>
      <c r="AV213" s="80">
        <f t="shared" si="148"/>
        <v>5.4699135289997231E-2</v>
      </c>
      <c r="AW213" s="70">
        <f t="shared" si="149"/>
        <v>1.1545558179746613</v>
      </c>
      <c r="BC213" s="68">
        <f t="shared" si="143"/>
        <v>3.485864997238632</v>
      </c>
      <c r="BD213" s="57">
        <f t="shared" si="117"/>
        <v>1.4973519405141691</v>
      </c>
      <c r="BE213" s="58">
        <f t="shared" si="118"/>
        <v>1.9960229806265655</v>
      </c>
      <c r="BF213" s="58">
        <f t="shared" si="119"/>
        <v>0.15253904086929743</v>
      </c>
      <c r="BG213" s="58">
        <f t="shared" si="120"/>
        <v>9.7210038231787907E-2</v>
      </c>
      <c r="BH213" s="58">
        <f t="shared" si="138"/>
        <v>3.7431240002418198</v>
      </c>
      <c r="BI213" s="70">
        <f t="shared" si="121"/>
        <v>0.74861200749618384</v>
      </c>
      <c r="BJ213" s="72">
        <f t="shared" si="139"/>
        <v>5.7202140325986528E-2</v>
      </c>
      <c r="BK213" s="58">
        <f t="shared" si="106"/>
        <v>9.7210038231787907E-2</v>
      </c>
      <c r="BL213" s="80">
        <f>Fishery!Z219</f>
        <v>0.37358682545324634</v>
      </c>
      <c r="BM213" s="80">
        <f t="shared" si="140"/>
        <v>1.7429324986193161E-2</v>
      </c>
      <c r="BN213" s="70">
        <f t="shared" si="141"/>
        <v>0.52799900401102073</v>
      </c>
    </row>
    <row r="214" spans="1:66" x14ac:dyDescent="0.2">
      <c r="A214" s="4">
        <v>16</v>
      </c>
      <c r="B214">
        <v>5</v>
      </c>
      <c r="C214" s="9">
        <f t="shared" si="122"/>
        <v>4.166666666666667</v>
      </c>
      <c r="D214" s="9">
        <f t="shared" si="154"/>
        <v>2.1150000000000029</v>
      </c>
      <c r="E214" s="9">
        <f t="shared" si="155"/>
        <v>2.8520234390777861</v>
      </c>
      <c r="F214" s="9">
        <f t="shared" si="123"/>
        <v>4.166666666666667</v>
      </c>
      <c r="I214" s="68">
        <f t="shared" si="144"/>
        <v>89.835090489094867</v>
      </c>
      <c r="J214" s="85">
        <f t="shared" si="124"/>
        <v>202.31030629941677</v>
      </c>
      <c r="K214" s="89">
        <f t="shared" si="125"/>
        <v>118.01448536284465</v>
      </c>
      <c r="L214" s="80">
        <f t="shared" si="126"/>
        <v>1.665394314069701</v>
      </c>
      <c r="M214" s="86">
        <f t="shared" si="127"/>
        <v>321.99018597633113</v>
      </c>
      <c r="O214" s="68">
        <f t="shared" si="128"/>
        <v>281.50234112022088</v>
      </c>
      <c r="P214" s="76">
        <f t="shared" si="129"/>
        <v>202.31030629941677</v>
      </c>
      <c r="Q214" s="83">
        <f t="shared" si="107"/>
        <v>67.436768766472255</v>
      </c>
      <c r="R214" s="85">
        <f t="shared" si="130"/>
        <v>92.45093908980806</v>
      </c>
      <c r="S214" s="80">
        <f t="shared" si="131"/>
        <v>15.655766440926598</v>
      </c>
      <c r="T214" s="80">
        <f t="shared" si="132"/>
        <v>2.0377913116920916</v>
      </c>
      <c r="U214" s="89">
        <f t="shared" si="152"/>
        <v>28.15023411202209</v>
      </c>
      <c r="V214" s="70">
        <f t="shared" si="153"/>
        <v>110.14449684242675</v>
      </c>
      <c r="X214" s="68">
        <f t="shared" si="133"/>
        <v>82.104946909060629</v>
      </c>
      <c r="Y214" s="76">
        <f t="shared" si="108"/>
        <v>118.01448536284465</v>
      </c>
      <c r="Z214" s="77">
        <f t="shared" si="109"/>
        <v>92.45093908980806</v>
      </c>
      <c r="AA214" s="77">
        <f t="shared" si="134"/>
        <v>210.46542445265271</v>
      </c>
      <c r="AB214" s="70">
        <f t="shared" si="135"/>
        <v>18.932272721403798</v>
      </c>
      <c r="AC214" s="72">
        <f t="shared" si="136"/>
        <v>1.5220902099045899</v>
      </c>
      <c r="AD214" s="80">
        <f t="shared" si="137"/>
        <v>2.3774260177363167</v>
      </c>
      <c r="AE214" s="89">
        <f>Fishery!X220</f>
        <v>10.499587981999914</v>
      </c>
      <c r="AF214" s="89">
        <f t="shared" si="150"/>
        <v>0.82104946909060628</v>
      </c>
      <c r="AG214" s="70">
        <f t="shared" si="151"/>
        <v>14.399104209640821</v>
      </c>
      <c r="AI214" s="56">
        <f t="shared" si="110"/>
        <v>91.903889430875779</v>
      </c>
      <c r="AK214" s="68">
        <f t="shared" si="142"/>
        <v>6.1794498675394705</v>
      </c>
      <c r="AL214" s="57">
        <f t="shared" si="111"/>
        <v>1.665394314069701</v>
      </c>
      <c r="AM214" s="58">
        <f t="shared" si="112"/>
        <v>15.655766440926598</v>
      </c>
      <c r="AN214" s="58">
        <f t="shared" si="113"/>
        <v>1.5220902099045899</v>
      </c>
      <c r="AO214" s="20">
        <f t="shared" si="114"/>
        <v>0.11455680199630075</v>
      </c>
      <c r="AP214" s="20">
        <f t="shared" si="115"/>
        <v>6.7099420209071794E-2</v>
      </c>
      <c r="AQ214" s="58">
        <f t="shared" si="145"/>
        <v>19.024907187106262</v>
      </c>
      <c r="AR214" s="59">
        <f t="shared" si="116"/>
        <v>2.4869945577726718</v>
      </c>
      <c r="AS214" s="64">
        <f t="shared" si="146"/>
        <v>0.11455680199630075</v>
      </c>
      <c r="AT214" s="58">
        <f t="shared" si="147"/>
        <v>0.17893178722419145</v>
      </c>
      <c r="AU214" s="89">
        <f>Fishery!Y220</f>
        <v>1.0305914057050067</v>
      </c>
      <c r="AV214" s="80">
        <f t="shared" si="148"/>
        <v>6.1794498675394709E-2</v>
      </c>
      <c r="AW214" s="70">
        <f t="shared" si="149"/>
        <v>1.3240799949254989</v>
      </c>
      <c r="BC214" s="68">
        <f t="shared" si="143"/>
        <v>3.6194926542756787</v>
      </c>
      <c r="BD214" s="57">
        <f t="shared" si="117"/>
        <v>2.0377913116920916</v>
      </c>
      <c r="BE214" s="58">
        <f t="shared" si="118"/>
        <v>2.3774260177363167</v>
      </c>
      <c r="BF214" s="58">
        <f t="shared" si="119"/>
        <v>0.17893178722419145</v>
      </c>
      <c r="BG214" s="58">
        <f t="shared" si="120"/>
        <v>0.10480581659484479</v>
      </c>
      <c r="BH214" s="58">
        <f t="shared" si="138"/>
        <v>4.6989549332474443</v>
      </c>
      <c r="BI214" s="70">
        <f t="shared" si="121"/>
        <v>0.92001481935034968</v>
      </c>
      <c r="BJ214" s="72">
        <f t="shared" si="139"/>
        <v>6.7099420209071794E-2</v>
      </c>
      <c r="BK214" s="58">
        <f t="shared" si="106"/>
        <v>0.10480581659484479</v>
      </c>
      <c r="BL214" s="80">
        <f>Fishery!Z220</f>
        <v>0.38790795728846411</v>
      </c>
      <c r="BM214" s="80">
        <f t="shared" si="140"/>
        <v>1.8097463271378393E-2</v>
      </c>
      <c r="BN214" s="70">
        <f t="shared" si="141"/>
        <v>0.55981319409238073</v>
      </c>
    </row>
    <row r="215" spans="1:66" x14ac:dyDescent="0.2">
      <c r="A215" s="4">
        <v>16</v>
      </c>
      <c r="B215">
        <v>6</v>
      </c>
      <c r="C215" s="9">
        <f t="shared" si="122"/>
        <v>4.166666666666667</v>
      </c>
      <c r="D215" s="9">
        <f t="shared" si="154"/>
        <v>1.470000000000002</v>
      </c>
      <c r="E215" s="9">
        <f t="shared" si="155"/>
        <v>1.9822574257420071</v>
      </c>
      <c r="F215" s="9">
        <f t="shared" si="123"/>
        <v>4.166666666666667</v>
      </c>
      <c r="I215" s="68">
        <f t="shared" si="144"/>
        <v>32.200018597633111</v>
      </c>
      <c r="J215" s="85">
        <f t="shared" si="124"/>
        <v>56.623347529613532</v>
      </c>
      <c r="K215" s="89">
        <f t="shared" si="125"/>
        <v>41.966501274300342</v>
      </c>
      <c r="L215" s="80">
        <f t="shared" si="126"/>
        <v>0.69442706764063333</v>
      </c>
      <c r="M215" s="86">
        <f t="shared" si="127"/>
        <v>99.284275871554499</v>
      </c>
      <c r="O215" s="68">
        <f t="shared" si="128"/>
        <v>219.81100475892146</v>
      </c>
      <c r="P215" s="76">
        <f t="shared" si="129"/>
        <v>56.623347529613532</v>
      </c>
      <c r="Q215" s="83">
        <f t="shared" si="107"/>
        <v>18.874449176537844</v>
      </c>
      <c r="R215" s="85">
        <f t="shared" si="130"/>
        <v>71.620291020566228</v>
      </c>
      <c r="S215" s="80">
        <f t="shared" si="131"/>
        <v>14.221362420060768</v>
      </c>
      <c r="T215" s="80">
        <f t="shared" si="132"/>
        <v>1.7007633456333346</v>
      </c>
      <c r="U215" s="89">
        <f t="shared" si="152"/>
        <v>21.981100475892148</v>
      </c>
      <c r="V215" s="70">
        <f t="shared" si="153"/>
        <v>87.542416786260333</v>
      </c>
      <c r="X215" s="68">
        <f t="shared" si="133"/>
        <v>81.456671265294545</v>
      </c>
      <c r="Y215" s="76">
        <f t="shared" si="108"/>
        <v>41.966501274300342</v>
      </c>
      <c r="Z215" s="77">
        <f t="shared" si="109"/>
        <v>71.620291020566228</v>
      </c>
      <c r="AA215" s="77">
        <f t="shared" si="134"/>
        <v>113.58679229486657</v>
      </c>
      <c r="AB215" s="70">
        <f t="shared" si="135"/>
        <v>11.575442707214549</v>
      </c>
      <c r="AC215" s="72">
        <f t="shared" si="136"/>
        <v>1.7566982824874342</v>
      </c>
      <c r="AD215" s="80">
        <f t="shared" si="137"/>
        <v>2.5210479502108587</v>
      </c>
      <c r="AE215" s="89">
        <f>Fishery!X221</f>
        <v>10.416686434473812</v>
      </c>
      <c r="AF215" s="89">
        <f t="shared" si="150"/>
        <v>0.81456671265294545</v>
      </c>
      <c r="AG215" s="70">
        <f t="shared" si="151"/>
        <v>14.694432667172105</v>
      </c>
      <c r="AI215" s="56">
        <f t="shared" si="110"/>
        <v>92.514047830626723</v>
      </c>
      <c r="AK215" s="68">
        <f t="shared" si="142"/>
        <v>7.1886818484806474</v>
      </c>
      <c r="AL215" s="57">
        <f t="shared" si="111"/>
        <v>0.69442706764063333</v>
      </c>
      <c r="AM215" s="58">
        <f t="shared" si="112"/>
        <v>14.221362420060768</v>
      </c>
      <c r="AN215" s="58">
        <f t="shared" si="113"/>
        <v>1.7566982824874342</v>
      </c>
      <c r="AO215" s="20">
        <f t="shared" si="114"/>
        <v>0.15503144015602544</v>
      </c>
      <c r="AP215" s="20">
        <f t="shared" si="115"/>
        <v>8.3432446465030854E-2</v>
      </c>
      <c r="AQ215" s="58">
        <f t="shared" si="145"/>
        <v>16.910951656809893</v>
      </c>
      <c r="AR215" s="59">
        <f t="shared" si="116"/>
        <v>2.3198625365122583</v>
      </c>
      <c r="AS215" s="64">
        <f t="shared" si="146"/>
        <v>0.15503144015602544</v>
      </c>
      <c r="AT215" s="58">
        <f t="shared" si="147"/>
        <v>0.22248652390674892</v>
      </c>
      <c r="AU215" s="89">
        <f>Fishery!Y221</f>
        <v>1.1989082993146261</v>
      </c>
      <c r="AV215" s="80">
        <f t="shared" si="148"/>
        <v>7.1886818484806478E-2</v>
      </c>
      <c r="AW215" s="70">
        <f t="shared" si="149"/>
        <v>1.5764262633774004</v>
      </c>
      <c r="BC215" s="68">
        <f t="shared" si="143"/>
        <v>3.868694716851536</v>
      </c>
      <c r="BD215" s="57">
        <f t="shared" si="117"/>
        <v>1.7007633456333346</v>
      </c>
      <c r="BE215" s="58">
        <f t="shared" si="118"/>
        <v>2.5210479502108587</v>
      </c>
      <c r="BF215" s="58">
        <f t="shared" si="119"/>
        <v>0.22248652390674892</v>
      </c>
      <c r="BG215" s="58">
        <f t="shared" si="120"/>
        <v>0.11973439049755989</v>
      </c>
      <c r="BH215" s="58">
        <f t="shared" si="138"/>
        <v>4.5640322102485023</v>
      </c>
      <c r="BI215" s="70">
        <f t="shared" si="121"/>
        <v>0.92841263435795873</v>
      </c>
      <c r="BJ215" s="72">
        <f t="shared" si="139"/>
        <v>8.3432446465030854E-2</v>
      </c>
      <c r="BK215" s="58">
        <f t="shared" si="106"/>
        <v>0.11973439049755989</v>
      </c>
      <c r="BL215" s="80">
        <f>Fishery!Z221</f>
        <v>0.41461541943282854</v>
      </c>
      <c r="BM215" s="80">
        <f t="shared" si="140"/>
        <v>1.934347358425768E-2</v>
      </c>
      <c r="BN215" s="70">
        <f t="shared" si="141"/>
        <v>0.61778225639541928</v>
      </c>
    </row>
    <row r="216" spans="1:66" x14ac:dyDescent="0.2">
      <c r="A216" s="4">
        <v>16</v>
      </c>
      <c r="B216">
        <v>7</v>
      </c>
      <c r="C216" s="9">
        <f t="shared" si="122"/>
        <v>4.166666666666667</v>
      </c>
      <c r="D216" s="9">
        <f t="shared" si="154"/>
        <v>1.3149999999999995</v>
      </c>
      <c r="E216" s="9">
        <f t="shared" si="155"/>
        <v>1.7732438876535612</v>
      </c>
      <c r="F216" s="9">
        <f t="shared" si="123"/>
        <v>4.166666666666667</v>
      </c>
      <c r="I216" s="68">
        <f t="shared" si="144"/>
        <v>20.752113813097036</v>
      </c>
      <c r="J216" s="85">
        <f t="shared" si="124"/>
        <v>24.403527181450478</v>
      </c>
      <c r="K216" s="89">
        <f t="shared" si="125"/>
        <v>24.967180639045267</v>
      </c>
      <c r="L216" s="80">
        <f t="shared" si="126"/>
        <v>0.48344231738714188</v>
      </c>
      <c r="M216" s="86">
        <f t="shared" si="127"/>
        <v>49.85415013788289</v>
      </c>
      <c r="O216" s="68">
        <f t="shared" si="128"/>
        <v>146.994225511433</v>
      </c>
      <c r="P216" s="76">
        <f t="shared" si="129"/>
        <v>24.403527181450478</v>
      </c>
      <c r="Q216" s="83">
        <f t="shared" si="107"/>
        <v>8.1345090604834933</v>
      </c>
      <c r="R216" s="85">
        <f t="shared" si="130"/>
        <v>44.212741582550024</v>
      </c>
      <c r="S216" s="80">
        <f t="shared" si="131"/>
        <v>10.273155254997588</v>
      </c>
      <c r="T216" s="80">
        <f t="shared" si="132"/>
        <v>1.1934755921194973</v>
      </c>
      <c r="U216" s="89">
        <f t="shared" si="152"/>
        <v>14.6994225511433</v>
      </c>
      <c r="V216" s="70">
        <f t="shared" si="153"/>
        <v>55.679372429667112</v>
      </c>
      <c r="X216" s="68">
        <f t="shared" si="133"/>
        <v>75.194691200830903</v>
      </c>
      <c r="Y216" s="76">
        <f t="shared" si="108"/>
        <v>24.967180639045267</v>
      </c>
      <c r="Z216" s="77">
        <f t="shared" si="109"/>
        <v>44.212741582550024</v>
      </c>
      <c r="AA216" s="77">
        <f t="shared" si="134"/>
        <v>69.179922221595291</v>
      </c>
      <c r="AB216" s="70">
        <f t="shared" si="135"/>
        <v>7.0870414877590822</v>
      </c>
      <c r="AC216" s="72">
        <f t="shared" si="136"/>
        <v>1.7517394178128314</v>
      </c>
      <c r="AD216" s="80">
        <f t="shared" si="137"/>
        <v>2.4420831034120951</v>
      </c>
      <c r="AE216" s="89">
        <f>Fishery!X222</f>
        <v>9.6159038616382411</v>
      </c>
      <c r="AF216" s="89">
        <f t="shared" si="150"/>
        <v>0.7519469120083091</v>
      </c>
      <c r="AG216" s="70">
        <f t="shared" si="151"/>
        <v>13.809726382863168</v>
      </c>
      <c r="AI216" s="56">
        <f t="shared" si="110"/>
        <v>87.019642045068551</v>
      </c>
      <c r="AK216" s="68">
        <f t="shared" si="142"/>
        <v>7.7653505845435467</v>
      </c>
      <c r="AL216" s="57">
        <f t="shared" si="111"/>
        <v>0.48344231738714188</v>
      </c>
      <c r="AM216" s="58">
        <f t="shared" si="112"/>
        <v>10.273155254997588</v>
      </c>
      <c r="AN216" s="58">
        <f t="shared" si="113"/>
        <v>1.7517394178128314</v>
      </c>
      <c r="AO216" s="20">
        <f t="shared" si="114"/>
        <v>0.18090200910261242</v>
      </c>
      <c r="AP216" s="20">
        <f t="shared" si="115"/>
        <v>9.4572657748886471E-2</v>
      </c>
      <c r="AQ216" s="58">
        <f t="shared" si="145"/>
        <v>12.783811657049061</v>
      </c>
      <c r="AR216" s="59">
        <f t="shared" si="116"/>
        <v>1.8211630728774773</v>
      </c>
      <c r="AS216" s="64">
        <f t="shared" si="146"/>
        <v>0.18090200910261242</v>
      </c>
      <c r="AT216" s="58">
        <f t="shared" si="147"/>
        <v>0.25219375399703059</v>
      </c>
      <c r="AU216" s="89">
        <f>Fishery!Y222</f>
        <v>1.2950835019725668</v>
      </c>
      <c r="AV216" s="80">
        <f t="shared" si="148"/>
        <v>7.7653505845435469E-2</v>
      </c>
      <c r="AW216" s="70">
        <f t="shared" si="149"/>
        <v>1.7281792650722099</v>
      </c>
      <c r="BC216" s="68">
        <f t="shared" si="143"/>
        <v>4.0596002596941139</v>
      </c>
      <c r="BD216" s="57">
        <f t="shared" si="117"/>
        <v>1.1934755921194973</v>
      </c>
      <c r="BE216" s="58">
        <f t="shared" si="118"/>
        <v>2.4420831034120951</v>
      </c>
      <c r="BF216" s="58">
        <f t="shared" si="119"/>
        <v>0.25219375399703059</v>
      </c>
      <c r="BG216" s="58">
        <f t="shared" si="120"/>
        <v>0.13184283414806816</v>
      </c>
      <c r="BH216" s="58">
        <f t="shared" si="138"/>
        <v>4.0195952836766908</v>
      </c>
      <c r="BI216" s="70">
        <f t="shared" si="121"/>
        <v>0.85571437190423572</v>
      </c>
      <c r="BJ216" s="72">
        <f t="shared" si="139"/>
        <v>9.4572657748886471E-2</v>
      </c>
      <c r="BK216" s="58">
        <f t="shared" si="106"/>
        <v>0.13184283414806816</v>
      </c>
      <c r="BL216" s="80">
        <f>Fishery!Z222</f>
        <v>0.43507513194851233</v>
      </c>
      <c r="BM216" s="80">
        <f t="shared" si="140"/>
        <v>2.0298001298470571E-2</v>
      </c>
      <c r="BN216" s="70">
        <f t="shared" si="141"/>
        <v>0.66149062384546697</v>
      </c>
    </row>
    <row r="217" spans="1:66" x14ac:dyDescent="0.2">
      <c r="A217" s="4">
        <v>16</v>
      </c>
      <c r="B217">
        <v>8</v>
      </c>
      <c r="C217" s="9">
        <f t="shared" si="122"/>
        <v>4.166666666666667</v>
      </c>
      <c r="D217" s="9">
        <f t="shared" si="154"/>
        <v>1.6500000000000015</v>
      </c>
      <c r="E217" s="9">
        <f t="shared" si="155"/>
        <v>2.2249828248124559</v>
      </c>
      <c r="F217" s="9">
        <f t="shared" si="123"/>
        <v>4.166666666666667</v>
      </c>
      <c r="I217" s="68">
        <f t="shared" si="144"/>
        <v>26.687037652465705</v>
      </c>
      <c r="J217" s="85">
        <f t="shared" si="124"/>
        <v>20.976787927806143</v>
      </c>
      <c r="K217" s="89">
        <f t="shared" si="125"/>
        <v>28.478547735203598</v>
      </c>
      <c r="L217" s="80">
        <f t="shared" si="126"/>
        <v>0.61782477908088462</v>
      </c>
      <c r="M217" s="86">
        <f t="shared" si="127"/>
        <v>50.073160442090625</v>
      </c>
      <c r="O217" s="68">
        <f t="shared" si="128"/>
        <v>98.25363628298787</v>
      </c>
      <c r="P217" s="76">
        <f t="shared" si="129"/>
        <v>20.976787927806143</v>
      </c>
      <c r="Q217" s="83">
        <f t="shared" si="107"/>
        <v>6.9922626426020473</v>
      </c>
      <c r="R217" s="85">
        <f t="shared" si="130"/>
        <v>26.212359231110408</v>
      </c>
      <c r="S217" s="80">
        <f t="shared" si="131"/>
        <v>6.8239343670452639</v>
      </c>
      <c r="T217" s="80">
        <f t="shared" si="132"/>
        <v>0.81315273983443914</v>
      </c>
      <c r="U217" s="89">
        <f t="shared" si="152"/>
        <v>9.8253636282987884</v>
      </c>
      <c r="V217" s="70">
        <f t="shared" si="153"/>
        <v>33.849446337990109</v>
      </c>
      <c r="X217" s="68">
        <f t="shared" si="133"/>
        <v>66.695646651728424</v>
      </c>
      <c r="Y217" s="76">
        <f t="shared" si="108"/>
        <v>28.478547735203598</v>
      </c>
      <c r="Z217" s="77">
        <f t="shared" si="109"/>
        <v>26.212359231110408</v>
      </c>
      <c r="AA217" s="77">
        <f t="shared" si="134"/>
        <v>54.690906966314003</v>
      </c>
      <c r="AB217" s="70">
        <f t="shared" si="135"/>
        <v>5.0564541373390259</v>
      </c>
      <c r="AC217" s="72">
        <f t="shared" si="136"/>
        <v>1.5440538472224801</v>
      </c>
      <c r="AD217" s="80">
        <f t="shared" si="137"/>
        <v>2.2079080169075804</v>
      </c>
      <c r="AE217" s="89">
        <f>Fishery!X223</f>
        <v>8.5290452816664821</v>
      </c>
      <c r="AF217" s="89">
        <f t="shared" si="150"/>
        <v>0.66695646651728424</v>
      </c>
      <c r="AG217" s="70">
        <f t="shared" si="151"/>
        <v>12.281007145796544</v>
      </c>
      <c r="AI217" s="56">
        <f t="shared" si="110"/>
        <v>78.550590078291393</v>
      </c>
      <c r="AK217" s="68">
        <f t="shared" si="142"/>
        <v>7.7169146950236307</v>
      </c>
      <c r="AL217" s="57">
        <f t="shared" si="111"/>
        <v>0.61782477908088462</v>
      </c>
      <c r="AM217" s="58">
        <f t="shared" si="112"/>
        <v>6.8239343670452639</v>
      </c>
      <c r="AN217" s="58">
        <f t="shared" si="113"/>
        <v>1.5440538472224801</v>
      </c>
      <c r="AO217" s="20">
        <f t="shared" si="114"/>
        <v>0.17865231723081496</v>
      </c>
      <c r="AP217" s="20">
        <f t="shared" si="115"/>
        <v>9.5798444180537692E-2</v>
      </c>
      <c r="AQ217" s="58">
        <f t="shared" si="145"/>
        <v>9.2602637547599826</v>
      </c>
      <c r="AR217" s="59">
        <f t="shared" si="116"/>
        <v>1.3462319967316714</v>
      </c>
      <c r="AS217" s="64">
        <f t="shared" si="146"/>
        <v>0.17865231723081496</v>
      </c>
      <c r="AT217" s="58">
        <f t="shared" si="147"/>
        <v>0.2554625178147672</v>
      </c>
      <c r="AU217" s="89">
        <f>Fishery!Y223</f>
        <v>1.2870054994744609</v>
      </c>
      <c r="AV217" s="80">
        <f t="shared" si="148"/>
        <v>7.7169146950236314E-2</v>
      </c>
      <c r="AW217" s="70">
        <f t="shared" si="149"/>
        <v>1.721120334520043</v>
      </c>
      <c r="BC217" s="68">
        <f t="shared" si="143"/>
        <v>4.138028731539336</v>
      </c>
      <c r="BD217" s="57">
        <f t="shared" si="117"/>
        <v>0.81315273983443914</v>
      </c>
      <c r="BE217" s="58">
        <f t="shared" si="118"/>
        <v>2.2079080169075804</v>
      </c>
      <c r="BF217" s="58">
        <f t="shared" si="119"/>
        <v>0.2554625178147672</v>
      </c>
      <c r="BG217" s="58">
        <f t="shared" si="120"/>
        <v>0.13698625426436037</v>
      </c>
      <c r="BH217" s="58">
        <f t="shared" si="138"/>
        <v>3.4135095288211472</v>
      </c>
      <c r="BI217" s="70">
        <f t="shared" si="121"/>
        <v>0.75173328972598186</v>
      </c>
      <c r="BJ217" s="72">
        <f t="shared" si="139"/>
        <v>9.5798444180537692E-2</v>
      </c>
      <c r="BK217" s="58">
        <f t="shared" ref="BK217:BK269" si="156">BG217</f>
        <v>0.13698625426436037</v>
      </c>
      <c r="BL217" s="80">
        <f>Fishery!Z223</f>
        <v>0.44348046142771369</v>
      </c>
      <c r="BM217" s="80">
        <f t="shared" si="140"/>
        <v>2.0690143657696679E-2</v>
      </c>
      <c r="BN217" s="70">
        <f t="shared" si="141"/>
        <v>0.67626515987261171</v>
      </c>
    </row>
    <row r="218" spans="1:66" x14ac:dyDescent="0.2">
      <c r="A218" s="4">
        <v>16</v>
      </c>
      <c r="B218">
        <v>9</v>
      </c>
      <c r="C218" s="9">
        <f t="shared" si="122"/>
        <v>4.166666666666667</v>
      </c>
      <c r="D218" s="9">
        <f t="shared" si="154"/>
        <v>2.4750000000000023</v>
      </c>
      <c r="E218" s="9">
        <f t="shared" si="155"/>
        <v>3.3374742372186841</v>
      </c>
      <c r="F218" s="9">
        <f t="shared" si="123"/>
        <v>4.166666666666667</v>
      </c>
      <c r="I218" s="68">
        <f t="shared" si="144"/>
        <v>46.558292439088092</v>
      </c>
      <c r="J218" s="85">
        <f t="shared" si="124"/>
        <v>26.336885301408817</v>
      </c>
      <c r="K218" s="89">
        <f t="shared" si="125"/>
        <v>43.46454881928927</v>
      </c>
      <c r="L218" s="80">
        <f t="shared" si="126"/>
        <v>1.0109861464440872</v>
      </c>
      <c r="M218" s="86">
        <f t="shared" si="127"/>
        <v>70.812420267142173</v>
      </c>
      <c r="O218" s="68">
        <f t="shared" si="128"/>
        <v>70.709437357118475</v>
      </c>
      <c r="P218" s="76">
        <f t="shared" si="129"/>
        <v>26.336885301408817</v>
      </c>
      <c r="Q218" s="83">
        <f t="shared" si="107"/>
        <v>8.7789617671362716</v>
      </c>
      <c r="R218" s="85">
        <f t="shared" si="130"/>
        <v>16.502719660594305</v>
      </c>
      <c r="S218" s="80">
        <f t="shared" si="131"/>
        <v>4.6062424873782337</v>
      </c>
      <c r="T218" s="80">
        <f t="shared" si="132"/>
        <v>0.58120429014415953</v>
      </c>
      <c r="U218" s="89">
        <f t="shared" si="152"/>
        <v>7.0709437357118476</v>
      </c>
      <c r="V218" s="70">
        <f t="shared" si="153"/>
        <v>21.690166438116702</v>
      </c>
      <c r="X218" s="68">
        <f t="shared" si="133"/>
        <v>58.346948715088793</v>
      </c>
      <c r="Y218" s="76">
        <f t="shared" si="108"/>
        <v>43.46454881928927</v>
      </c>
      <c r="Z218" s="77">
        <f t="shared" si="109"/>
        <v>16.502719660594305</v>
      </c>
      <c r="AA218" s="77">
        <f t="shared" si="134"/>
        <v>59.967268479883572</v>
      </c>
      <c r="AB218" s="70">
        <f t="shared" si="135"/>
        <v>4.7793742587798675</v>
      </c>
      <c r="AC218" s="72">
        <f t="shared" si="136"/>
        <v>1.26696993699698</v>
      </c>
      <c r="AD218" s="80">
        <f t="shared" si="137"/>
        <v>1.9183576154770192</v>
      </c>
      <c r="AE218" s="89">
        <f>Fishery!X224</f>
        <v>7.461413039994385</v>
      </c>
      <c r="AF218" s="89">
        <f t="shared" si="150"/>
        <v>0.58346948715088798</v>
      </c>
      <c r="AG218" s="70">
        <f t="shared" si="151"/>
        <v>10.646740592468383</v>
      </c>
      <c r="AI218" s="56">
        <f t="shared" si="110"/>
        <v>69.694894560553834</v>
      </c>
      <c r="AK218" s="68">
        <f t="shared" si="142"/>
        <v>7.2381387824503634</v>
      </c>
      <c r="AL218" s="57">
        <f t="shared" si="111"/>
        <v>1.0109861464440872</v>
      </c>
      <c r="AM218" s="58">
        <f t="shared" si="112"/>
        <v>4.6062424873782337</v>
      </c>
      <c r="AN218" s="58">
        <f t="shared" si="113"/>
        <v>1.26696993699698</v>
      </c>
      <c r="AO218" s="20">
        <f t="shared" si="114"/>
        <v>0.1571719591020361</v>
      </c>
      <c r="AP218" s="20">
        <f t="shared" si="115"/>
        <v>8.9242061673585019E-2</v>
      </c>
      <c r="AQ218" s="58">
        <f t="shared" si="145"/>
        <v>7.1306125915949217</v>
      </c>
      <c r="AR218" s="59">
        <f t="shared" si="116"/>
        <v>1.0173129345181851</v>
      </c>
      <c r="AS218" s="64">
        <f t="shared" si="146"/>
        <v>0.1571719591020361</v>
      </c>
      <c r="AT218" s="58">
        <f t="shared" si="147"/>
        <v>0.23797883112956</v>
      </c>
      <c r="AU218" s="89">
        <f>Fishery!Y224</f>
        <v>1.207156588756936</v>
      </c>
      <c r="AV218" s="80">
        <f t="shared" si="148"/>
        <v>7.2381387824503637E-2</v>
      </c>
      <c r="AW218" s="70">
        <f t="shared" si="149"/>
        <v>1.602307378988532</v>
      </c>
      <c r="BC218" s="68">
        <f t="shared" si="143"/>
        <v>4.1098070630146832</v>
      </c>
      <c r="BD218" s="57">
        <f t="shared" si="117"/>
        <v>0.58120429014415953</v>
      </c>
      <c r="BE218" s="58">
        <f t="shared" si="118"/>
        <v>1.9183576154770192</v>
      </c>
      <c r="BF218" s="58">
        <f t="shared" si="119"/>
        <v>0.23797883112956</v>
      </c>
      <c r="BG218" s="58">
        <f t="shared" si="120"/>
        <v>0.13512411276164299</v>
      </c>
      <c r="BH218" s="58">
        <f t="shared" si="138"/>
        <v>2.8726648495123817</v>
      </c>
      <c r="BI218" s="70">
        <f t="shared" si="121"/>
        <v>0.64551567611007554</v>
      </c>
      <c r="BJ218" s="72">
        <f t="shared" si="139"/>
        <v>8.9242061673585019E-2</v>
      </c>
      <c r="BK218" s="58">
        <f t="shared" si="156"/>
        <v>0.13512411276164299</v>
      </c>
      <c r="BL218" s="80">
        <f>Fishery!Z224</f>
        <v>0.44045589118145601</v>
      </c>
      <c r="BM218" s="80">
        <f t="shared" si="140"/>
        <v>2.0549035315073415E-2</v>
      </c>
      <c r="BN218" s="70">
        <f t="shared" si="141"/>
        <v>0.664822065616684</v>
      </c>
    </row>
    <row r="219" spans="1:66" x14ac:dyDescent="0.2">
      <c r="A219" s="4">
        <v>16</v>
      </c>
      <c r="B219">
        <v>10</v>
      </c>
      <c r="C219" s="9">
        <f t="shared" si="122"/>
        <v>4.166666666666667</v>
      </c>
      <c r="D219" s="9">
        <f t="shared" si="154"/>
        <v>3.7900000000000045</v>
      </c>
      <c r="E219" s="9">
        <f t="shared" si="155"/>
        <v>5.1107181248722489</v>
      </c>
      <c r="F219" s="9">
        <f t="shared" si="123"/>
        <v>4.166666666666667</v>
      </c>
      <c r="I219" s="68">
        <f t="shared" si="144"/>
        <v>93.803658809271255</v>
      </c>
      <c r="J219" s="85">
        <f t="shared" si="124"/>
        <v>42.90765253201937</v>
      </c>
      <c r="K219" s="89">
        <f t="shared" si="125"/>
        <v>77.369321870809841</v>
      </c>
      <c r="L219" s="80">
        <f t="shared" si="126"/>
        <v>1.8515462817166195</v>
      </c>
      <c r="M219" s="86">
        <f t="shared" si="127"/>
        <v>122.12852068454583</v>
      </c>
      <c r="O219" s="68">
        <f t="shared" si="128"/>
        <v>57.177477239004176</v>
      </c>
      <c r="P219" s="76">
        <f t="shared" si="129"/>
        <v>42.90765253201937</v>
      </c>
      <c r="Q219" s="83">
        <f t="shared" si="107"/>
        <v>14.302550844006456</v>
      </c>
      <c r="R219" s="85">
        <f t="shared" si="130"/>
        <v>11.790005572331109</v>
      </c>
      <c r="S219" s="80">
        <f t="shared" si="131"/>
        <v>3.3857979546961325</v>
      </c>
      <c r="T219" s="80">
        <f t="shared" si="132"/>
        <v>0.45765643859285476</v>
      </c>
      <c r="U219" s="89">
        <f t="shared" si="152"/>
        <v>5.717747723900418</v>
      </c>
      <c r="V219" s="70">
        <f t="shared" si="153"/>
        <v>15.633459965620096</v>
      </c>
      <c r="X219" s="68">
        <f t="shared" si="133"/>
        <v>51.550042698842795</v>
      </c>
      <c r="Y219" s="76">
        <f t="shared" si="108"/>
        <v>77.369321870809841</v>
      </c>
      <c r="Z219" s="77">
        <f t="shared" si="109"/>
        <v>11.790005572331109</v>
      </c>
      <c r="AA219" s="77">
        <f t="shared" si="134"/>
        <v>89.159327443140953</v>
      </c>
      <c r="AB219" s="70">
        <f t="shared" si="135"/>
        <v>6.309333313467004</v>
      </c>
      <c r="AC219" s="72">
        <f t="shared" si="136"/>
        <v>1.0175220358455959</v>
      </c>
      <c r="AD219" s="80">
        <f t="shared" si="137"/>
        <v>1.6504546958058746</v>
      </c>
      <c r="AE219" s="89">
        <f>Fishery!X225</f>
        <v>6.5922240884199699</v>
      </c>
      <c r="AF219" s="89">
        <f t="shared" si="150"/>
        <v>0.51550042698842791</v>
      </c>
      <c r="AG219" s="70">
        <f t="shared" si="151"/>
        <v>9.2602008200714394</v>
      </c>
      <c r="AI219" s="56">
        <f t="shared" si="110"/>
        <v>62.131621692113178</v>
      </c>
      <c r="AK219" s="68">
        <f t="shared" si="142"/>
        <v>6.5795098159277723</v>
      </c>
      <c r="AL219" s="57">
        <f t="shared" si="111"/>
        <v>1.8515462817166195</v>
      </c>
      <c r="AM219" s="58">
        <f t="shared" si="112"/>
        <v>3.3857979546961325</v>
      </c>
      <c r="AN219" s="58">
        <f t="shared" si="113"/>
        <v>1.0175220358455959</v>
      </c>
      <c r="AO219" s="20">
        <f t="shared" si="114"/>
        <v>0.12986984825366971</v>
      </c>
      <c r="AP219" s="20">
        <f t="shared" si="115"/>
        <v>7.89949603090431E-2</v>
      </c>
      <c r="AQ219" s="58">
        <f t="shared" si="145"/>
        <v>6.4637310808210593</v>
      </c>
      <c r="AR219" s="59">
        <f t="shared" si="116"/>
        <v>0.8455430980463825</v>
      </c>
      <c r="AS219" s="64">
        <f t="shared" si="146"/>
        <v>0.12986984825366971</v>
      </c>
      <c r="AT219" s="58">
        <f t="shared" si="147"/>
        <v>0.21065322749078164</v>
      </c>
      <c r="AU219" s="89">
        <f>Fishery!Y225</f>
        <v>1.0973122875656347</v>
      </c>
      <c r="AV219" s="80">
        <f t="shared" si="148"/>
        <v>6.5795098159277726E-2</v>
      </c>
      <c r="AW219" s="70">
        <f t="shared" si="149"/>
        <v>1.437835363310086</v>
      </c>
      <c r="BC219" s="68">
        <f t="shared" si="143"/>
        <v>4.0020691773426122</v>
      </c>
      <c r="BD219" s="57">
        <f t="shared" si="117"/>
        <v>0.45765643859285476</v>
      </c>
      <c r="BE219" s="58">
        <f t="shared" si="118"/>
        <v>1.6504546958058746</v>
      </c>
      <c r="BF219" s="58">
        <f t="shared" si="119"/>
        <v>0.21065322749078164</v>
      </c>
      <c r="BG219" s="58">
        <f t="shared" si="120"/>
        <v>0.12813246160188618</v>
      </c>
      <c r="BH219" s="58">
        <f t="shared" si="138"/>
        <v>2.4468968234913975</v>
      </c>
      <c r="BI219" s="70">
        <f t="shared" si="121"/>
        <v>0.55451715104874244</v>
      </c>
      <c r="BJ219" s="72">
        <f t="shared" si="139"/>
        <v>7.89949603090431E-2</v>
      </c>
      <c r="BK219" s="58">
        <f t="shared" si="156"/>
        <v>0.12813246160188618</v>
      </c>
      <c r="BL219" s="80">
        <f>Fishery!Z225</f>
        <v>0.42890941570946911</v>
      </c>
      <c r="BM219" s="80">
        <f t="shared" si="140"/>
        <v>2.0010345886713063E-2</v>
      </c>
      <c r="BN219" s="70">
        <f t="shared" si="141"/>
        <v>0.63603683762039842</v>
      </c>
    </row>
    <row r="220" spans="1:66" x14ac:dyDescent="0.2">
      <c r="A220" s="4">
        <v>16</v>
      </c>
      <c r="B220">
        <v>11</v>
      </c>
      <c r="C220" s="9">
        <f t="shared" si="122"/>
        <v>4.166666666666667</v>
      </c>
      <c r="D220" s="9">
        <f t="shared" si="154"/>
        <v>5.5949999999999998</v>
      </c>
      <c r="E220" s="9">
        <f t="shared" si="155"/>
        <v>7.5447144877731391</v>
      </c>
      <c r="F220" s="9">
        <f t="shared" si="123"/>
        <v>4.166666666666667</v>
      </c>
      <c r="I220" s="68">
        <f t="shared" si="144"/>
        <v>196.39932120134273</v>
      </c>
      <c r="J220" s="85">
        <f t="shared" si="124"/>
        <v>86.460927130505894</v>
      </c>
      <c r="K220" s="89">
        <f t="shared" si="125"/>
        <v>149.31068443152597</v>
      </c>
      <c r="L220" s="80">
        <f t="shared" si="126"/>
        <v>3.4948777790994803</v>
      </c>
      <c r="M220" s="86">
        <f t="shared" si="127"/>
        <v>239.26648934113135</v>
      </c>
      <c r="O220" s="68">
        <f t="shared" si="128"/>
        <v>55.028784342047651</v>
      </c>
      <c r="P220" s="76">
        <f t="shared" si="129"/>
        <v>86.460927130505894</v>
      </c>
      <c r="Q220" s="83">
        <f t="shared" si="107"/>
        <v>28.820309043501965</v>
      </c>
      <c r="R220" s="85">
        <f t="shared" si="130"/>
        <v>10.45877526878362</v>
      </c>
      <c r="S220" s="80">
        <f t="shared" si="131"/>
        <v>2.9376711859006908</v>
      </c>
      <c r="T220" s="80">
        <f t="shared" si="132"/>
        <v>0.42334476095385404</v>
      </c>
      <c r="U220" s="89">
        <f t="shared" si="152"/>
        <v>5.5028784342047654</v>
      </c>
      <c r="V220" s="70">
        <f t="shared" si="153"/>
        <v>13.819791215638165</v>
      </c>
      <c r="X220" s="68">
        <f t="shared" si="133"/>
        <v>47.515020519870177</v>
      </c>
      <c r="Y220" s="76">
        <f t="shared" si="108"/>
        <v>149.31068443152597</v>
      </c>
      <c r="Z220" s="77">
        <f t="shared" si="109"/>
        <v>10.45877526878362</v>
      </c>
      <c r="AA220" s="77">
        <f t="shared" si="134"/>
        <v>159.7694597003096</v>
      </c>
      <c r="AB220" s="70">
        <f t="shared" si="135"/>
        <v>10.639264685568326</v>
      </c>
      <c r="AC220" s="72">
        <f t="shared" si="136"/>
        <v>0.84551814320229346</v>
      </c>
      <c r="AD220" s="80">
        <f t="shared" si="137"/>
        <v>1.4621609577031345</v>
      </c>
      <c r="AE220" s="89">
        <f>Fishery!X226</f>
        <v>6.0762250899142085</v>
      </c>
      <c r="AF220" s="89">
        <f t="shared" si="150"/>
        <v>0.47515020519870177</v>
      </c>
      <c r="AG220" s="70">
        <f t="shared" si="151"/>
        <v>8.3839041908196368</v>
      </c>
      <c r="AI220" s="56">
        <f t="shared" si="110"/>
        <v>57.293181103554005</v>
      </c>
      <c r="AK220" s="68">
        <f t="shared" si="142"/>
        <v>5.9315849595302073</v>
      </c>
      <c r="AL220" s="57">
        <f t="shared" si="111"/>
        <v>3.4948777790994803</v>
      </c>
      <c r="AM220" s="58">
        <f t="shared" si="112"/>
        <v>2.9376711859006908</v>
      </c>
      <c r="AN220" s="58">
        <f t="shared" si="113"/>
        <v>0.84551814320229346</v>
      </c>
      <c r="AO220" s="20">
        <f t="shared" si="114"/>
        <v>0.10555110039637491</v>
      </c>
      <c r="AP220" s="20">
        <f t="shared" si="115"/>
        <v>6.8448870353775448E-2</v>
      </c>
      <c r="AQ220" s="58">
        <f t="shared" si="145"/>
        <v>7.4520670789526156</v>
      </c>
      <c r="AR220" s="59">
        <f t="shared" si="116"/>
        <v>0.84051828791941485</v>
      </c>
      <c r="AS220" s="64">
        <f t="shared" si="146"/>
        <v>0.10555110039637491</v>
      </c>
      <c r="AT220" s="58">
        <f t="shared" si="147"/>
        <v>0.18253032094340119</v>
      </c>
      <c r="AU220" s="89">
        <f>Fishery!Y226</f>
        <v>0.98925318799212125</v>
      </c>
      <c r="AV220" s="80">
        <f t="shared" si="148"/>
        <v>5.9315849595302075E-2</v>
      </c>
      <c r="AW220" s="70">
        <f t="shared" si="149"/>
        <v>1.2773346093318974</v>
      </c>
      <c r="BC220" s="68">
        <f t="shared" si="143"/>
        <v>3.8465756241536226</v>
      </c>
      <c r="BD220" s="57">
        <f t="shared" si="117"/>
        <v>0.42334476095385404</v>
      </c>
      <c r="BE220" s="58">
        <f t="shared" si="118"/>
        <v>1.4621609577031345</v>
      </c>
      <c r="BF220" s="58">
        <f t="shared" si="119"/>
        <v>0.18253032094340119</v>
      </c>
      <c r="BG220" s="58">
        <f t="shared" si="120"/>
        <v>0.11836915225866265</v>
      </c>
      <c r="BH220" s="58">
        <f t="shared" si="138"/>
        <v>2.1864051918590524</v>
      </c>
      <c r="BI220" s="70">
        <f t="shared" si="121"/>
        <v>0.49368320284553135</v>
      </c>
      <c r="BJ220" s="72">
        <f t="shared" si="139"/>
        <v>6.8448870353775448E-2</v>
      </c>
      <c r="BK220" s="58">
        <f t="shared" si="156"/>
        <v>0.11836915225866265</v>
      </c>
      <c r="BL220" s="80">
        <f>Fishery!Z226</f>
        <v>0.41224487392132264</v>
      </c>
      <c r="BM220" s="80">
        <f t="shared" si="140"/>
        <v>1.9232878120768113E-2</v>
      </c>
      <c r="BN220" s="70">
        <f t="shared" si="141"/>
        <v>0.59906289653376077</v>
      </c>
    </row>
    <row r="221" spans="1:66" x14ac:dyDescent="0.2">
      <c r="A221" s="5">
        <v>16</v>
      </c>
      <c r="B221" s="2">
        <v>12</v>
      </c>
      <c r="C221" s="9">
        <f t="shared" si="122"/>
        <v>4.166666666666667</v>
      </c>
      <c r="D221" s="9">
        <f t="shared" si="154"/>
        <v>7.8900000000000023</v>
      </c>
      <c r="E221" s="9">
        <f t="shared" si="155"/>
        <v>10.639463325921374</v>
      </c>
      <c r="F221" s="9">
        <f t="shared" si="123"/>
        <v>4.166666666666667</v>
      </c>
      <c r="I221" s="68">
        <f t="shared" si="144"/>
        <v>375.62605037681089</v>
      </c>
      <c r="J221" s="85">
        <f t="shared" si="124"/>
        <v>205.67285870515934</v>
      </c>
      <c r="K221" s="89">
        <f t="shared" si="125"/>
        <v>288.99344959442163</v>
      </c>
      <c r="L221" s="80">
        <f t="shared" si="126"/>
        <v>6.1357530232111284</v>
      </c>
      <c r="M221" s="86">
        <f t="shared" si="127"/>
        <v>500.8020613227921</v>
      </c>
      <c r="O221" s="68">
        <f t="shared" si="128"/>
        <v>68.443355598885418</v>
      </c>
      <c r="P221" s="76">
        <f t="shared" si="129"/>
        <v>205.67285870515934</v>
      </c>
      <c r="Q221" s="83">
        <f t="shared" si="107"/>
        <v>68.557619568386443</v>
      </c>
      <c r="R221" s="85">
        <f t="shared" si="130"/>
        <v>13.164476622759189</v>
      </c>
      <c r="S221" s="80">
        <f t="shared" si="131"/>
        <v>3.3540127923499918</v>
      </c>
      <c r="T221" s="80">
        <f t="shared" si="132"/>
        <v>0.50345512470864373</v>
      </c>
      <c r="U221" s="89">
        <f t="shared" si="152"/>
        <v>6.8443355598885418</v>
      </c>
      <c r="V221" s="70">
        <f t="shared" si="153"/>
        <v>17.021944539817824</v>
      </c>
      <c r="X221" s="68">
        <f t="shared" si="133"/>
        <v>48.085298081781836</v>
      </c>
      <c r="Y221" s="76">
        <f t="shared" si="108"/>
        <v>288.99344959442163</v>
      </c>
      <c r="Z221" s="77">
        <f t="shared" si="109"/>
        <v>13.164476622759189</v>
      </c>
      <c r="AA221" s="77">
        <f t="shared" si="134"/>
        <v>302.15792621718083</v>
      </c>
      <c r="AB221" s="70">
        <f t="shared" si="135"/>
        <v>19.707650177496252</v>
      </c>
      <c r="AC221" s="72">
        <f t="shared" si="136"/>
        <v>0.7854607335708772</v>
      </c>
      <c r="AD221" s="80">
        <f t="shared" si="137"/>
        <v>1.4148219081654736</v>
      </c>
      <c r="AE221" s="89">
        <f>Fishery!X227</f>
        <v>6.1491522357302069</v>
      </c>
      <c r="AF221" s="89">
        <f t="shared" si="150"/>
        <v>0.48085298081781835</v>
      </c>
      <c r="AG221" s="70">
        <f t="shared" si="151"/>
        <v>8.3494348774665568</v>
      </c>
      <c r="AI221" s="56">
        <f t="shared" si="110"/>
        <v>57.208106934879297</v>
      </c>
      <c r="AK221" s="68">
        <f t="shared" si="142"/>
        <v>5.4449125817693957</v>
      </c>
      <c r="AL221" s="57">
        <f t="shared" si="111"/>
        <v>6.1357530232111284</v>
      </c>
      <c r="AM221" s="58">
        <f t="shared" si="112"/>
        <v>3.3540127923499918</v>
      </c>
      <c r="AN221" s="58">
        <f t="shared" si="113"/>
        <v>0.7854607335708772</v>
      </c>
      <c r="AO221" s="20">
        <f t="shared" si="114"/>
        <v>8.8941219069332014E-2</v>
      </c>
      <c r="AP221" s="20">
        <f t="shared" si="115"/>
        <v>6.007747104659087E-2</v>
      </c>
      <c r="AQ221" s="58">
        <f t="shared" si="145"/>
        <v>10.424245239247922</v>
      </c>
      <c r="AR221" s="59">
        <f t="shared" si="116"/>
        <v>1.0363560189161445</v>
      </c>
      <c r="AS221" s="64">
        <f t="shared" si="146"/>
        <v>8.8941219069332014E-2</v>
      </c>
      <c r="AT221" s="58">
        <f t="shared" si="147"/>
        <v>0.16020658945757563</v>
      </c>
      <c r="AU221" s="89">
        <f>Fishery!Y227</f>
        <v>0.90808732684499882</v>
      </c>
      <c r="AV221" s="80">
        <f t="shared" si="148"/>
        <v>5.4449125817693955E-2</v>
      </c>
      <c r="AW221" s="70">
        <f t="shared" si="149"/>
        <v>1.1572351353719066</v>
      </c>
      <c r="BC221" s="68">
        <f t="shared" si="143"/>
        <v>3.6778962713280698</v>
      </c>
      <c r="BD221" s="57">
        <f t="shared" si="117"/>
        <v>0.50345512470864373</v>
      </c>
      <c r="BE221" s="58">
        <f t="shared" si="118"/>
        <v>1.4148219081654736</v>
      </c>
      <c r="BF221" s="58">
        <f t="shared" si="119"/>
        <v>0.16020658945757563</v>
      </c>
      <c r="BG221" s="58">
        <f t="shared" si="120"/>
        <v>0.10821536786119135</v>
      </c>
      <c r="BH221" s="58">
        <f t="shared" si="138"/>
        <v>2.1866989901928844</v>
      </c>
      <c r="BI221" s="70">
        <f t="shared" si="121"/>
        <v>0.48374285695964064</v>
      </c>
      <c r="BJ221" s="72">
        <f t="shared" si="139"/>
        <v>6.007747104659087E-2</v>
      </c>
      <c r="BK221" s="58">
        <f t="shared" si="156"/>
        <v>0.10821536786119135</v>
      </c>
      <c r="BL221" s="80">
        <f>Fishery!Z227</f>
        <v>0.39416718474187207</v>
      </c>
      <c r="BM221" s="80">
        <f t="shared" si="140"/>
        <v>1.8389481356640348E-2</v>
      </c>
      <c r="BN221" s="70">
        <f t="shared" si="141"/>
        <v>0.56246002364965431</v>
      </c>
    </row>
    <row r="222" spans="1:66" x14ac:dyDescent="0.2">
      <c r="A222" s="3">
        <v>17</v>
      </c>
      <c r="B222">
        <v>1</v>
      </c>
      <c r="C222" s="9">
        <f t="shared" si="122"/>
        <v>4.166666666666667</v>
      </c>
      <c r="D222" s="9">
        <f t="shared" si="154"/>
        <v>8.6</v>
      </c>
      <c r="E222" s="9">
        <f t="shared" si="155"/>
        <v>2.3728536651028116</v>
      </c>
      <c r="F222" s="9">
        <f t="shared" si="123"/>
        <v>4.166666666666667</v>
      </c>
      <c r="I222" s="68">
        <f t="shared" si="144"/>
        <v>511.23199682411894</v>
      </c>
      <c r="J222" s="85">
        <f t="shared" si="124"/>
        <v>471.50606869123982</v>
      </c>
      <c r="K222" s="89">
        <f t="shared" si="125"/>
        <v>460.39251811960997</v>
      </c>
      <c r="L222" s="80">
        <f t="shared" si="126"/>
        <v>8.0789043397544216</v>
      </c>
      <c r="M222" s="86">
        <f t="shared" si="127"/>
        <v>939.97749115060424</v>
      </c>
      <c r="O222" s="68">
        <f t="shared" si="128"/>
        <v>115.28671709232184</v>
      </c>
      <c r="P222" s="76">
        <f t="shared" si="129"/>
        <v>471.50606869123982</v>
      </c>
      <c r="Q222" s="83">
        <f t="shared" ref="Q222:Q269" si="157">P222/$B$17</f>
        <v>157.1686895637466</v>
      </c>
      <c r="R222" s="85">
        <f t="shared" si="130"/>
        <v>25.955506657253235</v>
      </c>
      <c r="S222" s="80">
        <f t="shared" si="131"/>
        <v>5.4655637645092199</v>
      </c>
      <c r="T222" s="80">
        <f t="shared" si="132"/>
        <v>0.81620088238953037</v>
      </c>
      <c r="U222" s="89">
        <f t="shared" si="152"/>
        <v>11.528671709232185</v>
      </c>
      <c r="V222" s="70">
        <f t="shared" si="153"/>
        <v>32.237271304151982</v>
      </c>
      <c r="X222" s="68">
        <f t="shared" si="133"/>
        <v>56.284685937556908</v>
      </c>
      <c r="Y222" s="76">
        <f t="shared" ref="Y222:Y269" si="158">X222*I222*$Y$11*$AJ$4</f>
        <v>460.39251811960997</v>
      </c>
      <c r="Z222" s="77">
        <f t="shared" ref="Z222:Z269" si="159">X222*O222*$Y$11*$AJ$5</f>
        <v>25.955506657253235</v>
      </c>
      <c r="AA222" s="77">
        <f t="shared" si="134"/>
        <v>486.34802477686321</v>
      </c>
      <c r="AB222" s="70">
        <f t="shared" si="135"/>
        <v>32.018970714632275</v>
      </c>
      <c r="AC222" s="72">
        <f t="shared" si="136"/>
        <v>0.88945644307760674</v>
      </c>
      <c r="AD222" s="80">
        <f t="shared" si="137"/>
        <v>1.5939255270999868</v>
      </c>
      <c r="AE222" s="89">
        <f>Fishery!X228</f>
        <v>7.1976906908564908</v>
      </c>
      <c r="AF222" s="89">
        <f t="shared" si="150"/>
        <v>0.56284685937556911</v>
      </c>
      <c r="AG222" s="70">
        <f t="shared" si="151"/>
        <v>9.6810726610340847</v>
      </c>
      <c r="AI222" s="56">
        <f t="shared" ref="AI222:AI269" si="160">X222+AK222+BC222</f>
        <v>65.092164626579589</v>
      </c>
      <c r="AK222" s="68">
        <f t="shared" si="142"/>
        <v>5.2676047860477437</v>
      </c>
      <c r="AL222" s="57">
        <f t="shared" ref="AL222:AL269" si="161">AK222*$AL$11*$AK$4*I222</f>
        <v>8.0789043397544216</v>
      </c>
      <c r="AM222" s="58">
        <f t="shared" ref="AM222:AM269" si="162">AK222*$AL$11*$AK$5*O222</f>
        <v>5.4655637645092199</v>
      </c>
      <c r="AN222" s="58">
        <f t="shared" ref="AN222:AN269" si="163">AK222*$AL$11*$AK$6*X222</f>
        <v>0.88945644307760674</v>
      </c>
      <c r="AO222" s="20">
        <f t="shared" ref="AO222:AO269" si="164">AK222*$AL$11*$AK$6*AK222</f>
        <v>8.3242980545979298E-2</v>
      </c>
      <c r="AP222" s="20">
        <f t="shared" ref="AP222:AP269" si="165">AK222*$AL$11*$AK$6*BC222</f>
        <v>5.5939970139948919E-2</v>
      </c>
      <c r="AQ222" s="58">
        <f t="shared" si="145"/>
        <v>14.573107498027177</v>
      </c>
      <c r="AR222" s="59">
        <f t="shared" ref="AR222:AR269" si="166">AL222/$AO$4+AM222/$AO$5+SUM(AN222:AP222)/$AO$6</f>
        <v>1.4452868402391876</v>
      </c>
      <c r="AS222" s="64">
        <f t="shared" si="146"/>
        <v>8.3242980545979298E-2</v>
      </c>
      <c r="AT222" s="58">
        <f t="shared" si="147"/>
        <v>0.14917325370653045</v>
      </c>
      <c r="AU222" s="89">
        <f>Fishery!Y228</f>
        <v>0.87851642743611769</v>
      </c>
      <c r="AV222" s="80">
        <f t="shared" si="148"/>
        <v>5.2676047860477436E-2</v>
      </c>
      <c r="AW222" s="70">
        <f t="shared" si="149"/>
        <v>1.1109326616886275</v>
      </c>
      <c r="BC222" s="68">
        <f t="shared" si="143"/>
        <v>3.5398739029749411</v>
      </c>
      <c r="BD222" s="57">
        <f t="shared" ref="BD222:BD269" si="167">BC222*$BD$11*$AL$5*O222</f>
        <v>0.81620088238953037</v>
      </c>
      <c r="BE222" s="58">
        <f t="shared" ref="BE222:BE269" si="168">BC222*$BD$11*$AL$6*X222</f>
        <v>1.5939255270999868</v>
      </c>
      <c r="BF222" s="58">
        <f t="shared" ref="BF222:BF269" si="169">BC222*$BD$11*$AL$6*AK222</f>
        <v>0.14917325370653045</v>
      </c>
      <c r="BG222" s="58">
        <f t="shared" ref="BG222:BG269" si="170">BC222*$BD$11*$AL$6*BC222</f>
        <v>0.10024565799170435</v>
      </c>
      <c r="BH222" s="58">
        <f t="shared" si="138"/>
        <v>2.659545321187752</v>
      </c>
      <c r="BI222" s="70">
        <f t="shared" ref="BI222:BI269" si="171">BD222/$AO$5+SUM(BE222:BG222)/$AO$6</f>
        <v>0.56286121999824668</v>
      </c>
      <c r="BJ222" s="72">
        <f t="shared" si="139"/>
        <v>5.5939970139948919E-2</v>
      </c>
      <c r="BK222" s="58">
        <f t="shared" si="156"/>
        <v>0.10024565799170435</v>
      </c>
      <c r="BL222" s="80">
        <f>Fishery!Z228</f>
        <v>0.37937506328122156</v>
      </c>
      <c r="BM222" s="80">
        <f t="shared" si="140"/>
        <v>1.7699369514874705E-2</v>
      </c>
      <c r="BN222" s="70">
        <f t="shared" si="141"/>
        <v>0.53556069141287477</v>
      </c>
    </row>
    <row r="223" spans="1:66" x14ac:dyDescent="0.2">
      <c r="A223" s="3">
        <v>17</v>
      </c>
      <c r="B223">
        <v>2</v>
      </c>
      <c r="C223" s="9">
        <f t="shared" ref="C223:C269" si="172">$B$4/COUNT($B$30:$B$269)</f>
        <v>4.166666666666667</v>
      </c>
      <c r="D223" s="9">
        <f t="shared" si="154"/>
        <v>6.990000000000002</v>
      </c>
      <c r="E223" s="9">
        <f t="shared" si="155"/>
        <v>1.9286333859382163</v>
      </c>
      <c r="F223" s="9">
        <f t="shared" ref="F223:F269" si="173">IF($B$5=1,C223,IF($B$5=2,D223,E223))</f>
        <v>4.166666666666667</v>
      </c>
      <c r="I223" s="68">
        <f t="shared" si="144"/>
        <v>289.93686040693262</v>
      </c>
      <c r="J223" s="85">
        <f t="shared" ref="J223:J269" si="174">P223</f>
        <v>515.15673583886689</v>
      </c>
      <c r="K223" s="89">
        <f t="shared" ref="K223:K269" si="175">Y223</f>
        <v>336.86174936011457</v>
      </c>
      <c r="L223" s="80">
        <f t="shared" ref="L223:L269" si="176">AL223</f>
        <v>4.8064227648739291</v>
      </c>
      <c r="M223" s="86">
        <f t="shared" ref="M223:M269" si="177">SUM(J223:L223)</f>
        <v>856.82490796385537</v>
      </c>
      <c r="O223" s="68">
        <f t="shared" ref="O223:O269" si="178">MAX(0.001,(O222+Q222*(1-O222/$B$15)-V222))</f>
        <v>222.0986731024098</v>
      </c>
      <c r="P223" s="76">
        <f t="shared" ref="P223:P269" si="179">I223*O223*$B$14</f>
        <v>515.15673583886689</v>
      </c>
      <c r="Q223" s="83">
        <f t="shared" si="157"/>
        <v>171.71891194628896</v>
      </c>
      <c r="R223" s="85">
        <f t="shared" ref="R223:R269" si="180">Z223</f>
        <v>64.511069278007071</v>
      </c>
      <c r="S223" s="80">
        <f t="shared" ref="S223:S269" si="181">AM223</f>
        <v>11.045509532138716</v>
      </c>
      <c r="T223" s="80">
        <f t="shared" ref="T223:T269" si="182">BD223</f>
        <v>1.555027934543352</v>
      </c>
      <c r="U223" s="89">
        <f t="shared" si="152"/>
        <v>22.20986731024098</v>
      </c>
      <c r="V223" s="70">
        <f t="shared" si="153"/>
        <v>77.111606744689141</v>
      </c>
      <c r="X223" s="68">
        <f t="shared" ref="X223:X269" si="183">MAX(0.001,(X222+AB222*(1-X222/$Y$12)-AG222))</f>
        <v>72.615324955432072</v>
      </c>
      <c r="Y223" s="76">
        <f t="shared" si="158"/>
        <v>336.86174936011457</v>
      </c>
      <c r="Z223" s="77">
        <f t="shared" si="159"/>
        <v>64.511069278007071</v>
      </c>
      <c r="AA223" s="77">
        <f t="shared" ref="AA223:AA269" si="184">SUM(Y223:Z223)</f>
        <v>401.37281863812166</v>
      </c>
      <c r="AB223" s="70">
        <f t="shared" ref="AB223:AB269" si="185">Y223/$AO$4+Z223/$AO$5</f>
        <v>29.117742994758046</v>
      </c>
      <c r="AC223" s="72">
        <f t="shared" ref="AC223:AC269" si="186">AN223</f>
        <v>1.2037791623136487</v>
      </c>
      <c r="AD223" s="80">
        <f t="shared" ref="AD223:AD269" si="187">BE223</f>
        <v>2.0336701197593001</v>
      </c>
      <c r="AE223" s="89">
        <f>Fishery!X229</f>
        <v>9.2860542746046839</v>
      </c>
      <c r="AF223" s="89">
        <f t="shared" si="150"/>
        <v>0.7261532495543207</v>
      </c>
      <c r="AG223" s="70">
        <f t="shared" si="151"/>
        <v>12.523503556677632</v>
      </c>
      <c r="AI223" s="56">
        <f t="shared" si="160"/>
        <v>81.64191109469985</v>
      </c>
      <c r="AK223" s="68">
        <f t="shared" si="142"/>
        <v>5.5258269658297463</v>
      </c>
      <c r="AL223" s="57">
        <f t="shared" si="161"/>
        <v>4.8064227648739291</v>
      </c>
      <c r="AM223" s="58">
        <f t="shared" si="162"/>
        <v>11.045509532138716</v>
      </c>
      <c r="AN223" s="58">
        <f t="shared" si="163"/>
        <v>1.2037791623136487</v>
      </c>
      <c r="AO223" s="20">
        <f t="shared" si="164"/>
        <v>9.1604290968873528E-2</v>
      </c>
      <c r="AP223" s="20">
        <f t="shared" si="165"/>
        <v>5.8033768324379197E-2</v>
      </c>
      <c r="AQ223" s="58">
        <f t="shared" si="145"/>
        <v>17.205349518619546</v>
      </c>
      <c r="AR223" s="59">
        <f t="shared" si="166"/>
        <v>2.0194444197236856</v>
      </c>
      <c r="AS223" s="64">
        <f t="shared" si="146"/>
        <v>9.1604290968873528E-2</v>
      </c>
      <c r="AT223" s="58">
        <f t="shared" si="147"/>
        <v>0.15475671553167789</v>
      </c>
      <c r="AU223" s="89">
        <f>Fishery!Y229</f>
        <v>0.92158200203421847</v>
      </c>
      <c r="AV223" s="80">
        <f t="shared" si="148"/>
        <v>5.5258269658297464E-2</v>
      </c>
      <c r="AW223" s="70">
        <f t="shared" si="149"/>
        <v>1.16794300853477</v>
      </c>
      <c r="BC223" s="68">
        <f t="shared" si="143"/>
        <v>3.5007591734380323</v>
      </c>
      <c r="BD223" s="57">
        <f t="shared" si="167"/>
        <v>1.555027934543352</v>
      </c>
      <c r="BE223" s="58">
        <f t="shared" si="168"/>
        <v>2.0336701197593001</v>
      </c>
      <c r="BF223" s="58">
        <f t="shared" si="169"/>
        <v>0.15475671553167789</v>
      </c>
      <c r="BG223" s="58">
        <f t="shared" si="170"/>
        <v>9.8042518323284283E-2</v>
      </c>
      <c r="BH223" s="58">
        <f t="shared" ref="BH223:BH269" si="188">SUM(BD223:BG223)</f>
        <v>3.8414972881576142</v>
      </c>
      <c r="BI223" s="70">
        <f t="shared" si="171"/>
        <v>0.76599583022148454</v>
      </c>
      <c r="BJ223" s="72">
        <f t="shared" ref="BJ223:BJ269" si="189">AP223</f>
        <v>5.8033768324379197E-2</v>
      </c>
      <c r="BK223" s="58">
        <f t="shared" si="156"/>
        <v>9.8042518323284283E-2</v>
      </c>
      <c r="BL223" s="80">
        <f>Fishery!Z229</f>
        <v>0.37518306283148189</v>
      </c>
      <c r="BM223" s="80">
        <f t="shared" ref="BM223:BM269" si="190">$BD$14*BC223</f>
        <v>1.7503795867190163E-2</v>
      </c>
      <c r="BN223" s="70">
        <f t="shared" ref="BN223:BN269" si="191">MAX(BM223,SUM(BJ223:BL223))</f>
        <v>0.53125934947914533</v>
      </c>
    </row>
    <row r="224" spans="1:66" x14ac:dyDescent="0.2">
      <c r="A224" s="3">
        <v>17</v>
      </c>
      <c r="B224">
        <v>3</v>
      </c>
      <c r="C224" s="9">
        <f t="shared" si="172"/>
        <v>4.166666666666667</v>
      </c>
      <c r="D224" s="9">
        <f t="shared" si="154"/>
        <v>4.875</v>
      </c>
      <c r="E224" s="9">
        <f t="shared" si="155"/>
        <v>1.3450769322530474</v>
      </c>
      <c r="F224" s="9">
        <f t="shared" si="173"/>
        <v>4.166666666666667</v>
      </c>
      <c r="I224" s="68">
        <f t="shared" si="144"/>
        <v>85.683490796385541</v>
      </c>
      <c r="J224" s="85">
        <f t="shared" si="174"/>
        <v>190.94904258203505</v>
      </c>
      <c r="K224" s="89">
        <f t="shared" si="175"/>
        <v>112.6382600744804</v>
      </c>
      <c r="L224" s="80">
        <f t="shared" si="176"/>
        <v>1.6106107515224308</v>
      </c>
      <c r="M224" s="86">
        <f t="shared" si="177"/>
        <v>305.19791340803789</v>
      </c>
      <c r="O224" s="68">
        <f t="shared" si="178"/>
        <v>278.56743581414929</v>
      </c>
      <c r="P224" s="76">
        <f t="shared" si="179"/>
        <v>190.94904258203505</v>
      </c>
      <c r="Q224" s="83">
        <f t="shared" si="157"/>
        <v>63.649680860678352</v>
      </c>
      <c r="R224" s="85">
        <f t="shared" si="180"/>
        <v>91.550166175182525</v>
      </c>
      <c r="S224" s="80">
        <f t="shared" si="181"/>
        <v>15.708873540615476</v>
      </c>
      <c r="T224" s="80">
        <f t="shared" si="182"/>
        <v>2.0313750768595442</v>
      </c>
      <c r="U224" s="89">
        <f t="shared" si="152"/>
        <v>27.856743581414932</v>
      </c>
      <c r="V224" s="70">
        <f t="shared" si="153"/>
        <v>109.29041479265754</v>
      </c>
      <c r="X224" s="68">
        <f t="shared" si="183"/>
        <v>82.16158316173545</v>
      </c>
      <c r="Y224" s="76">
        <f t="shared" si="158"/>
        <v>112.6382600744804</v>
      </c>
      <c r="Z224" s="77">
        <f t="shared" si="159"/>
        <v>91.550166175182525</v>
      </c>
      <c r="AA224" s="77">
        <f t="shared" si="184"/>
        <v>204.18842624966294</v>
      </c>
      <c r="AB224" s="70">
        <f t="shared" si="185"/>
        <v>18.483662026552842</v>
      </c>
      <c r="AC224" s="72">
        <f t="shared" si="186"/>
        <v>1.5444087066534133</v>
      </c>
      <c r="AD224" s="80">
        <f t="shared" si="187"/>
        <v>2.3965614189222442</v>
      </c>
      <c r="AE224" s="89">
        <f>Fishery!X230</f>
        <v>10.506830631076696</v>
      </c>
      <c r="AF224" s="89">
        <f t="shared" si="150"/>
        <v>0.82161583161735452</v>
      </c>
      <c r="AG224" s="70">
        <f t="shared" si="151"/>
        <v>14.447800756652352</v>
      </c>
      <c r="AI224" s="56">
        <f t="shared" si="160"/>
        <v>92.073430624314014</v>
      </c>
      <c r="AK224" s="68">
        <f t="shared" ref="AK224:AK265" si="192">MAX(0.001,AK223+AR223*(1-AK223/$AL$12)-AW223)</f>
        <v>6.2657373727136267</v>
      </c>
      <c r="AL224" s="57">
        <f t="shared" si="161"/>
        <v>1.6106107515224308</v>
      </c>
      <c r="AM224" s="58">
        <f t="shared" si="162"/>
        <v>15.708873540615476</v>
      </c>
      <c r="AN224" s="58">
        <f t="shared" si="163"/>
        <v>1.5444087066534133</v>
      </c>
      <c r="AO224" s="20">
        <f t="shared" si="164"/>
        <v>0.11777839447146078</v>
      </c>
      <c r="AP224" s="20">
        <f t="shared" si="165"/>
        <v>6.8536704765284853E-2</v>
      </c>
      <c r="AQ224" s="58">
        <f t="shared" si="145"/>
        <v>19.050208098028069</v>
      </c>
      <c r="AR224" s="59">
        <f t="shared" si="166"/>
        <v>2.4969533160196264</v>
      </c>
      <c r="AS224" s="64">
        <f t="shared" si="146"/>
        <v>0.11777839447146078</v>
      </c>
      <c r="AT224" s="58">
        <f t="shared" si="147"/>
        <v>0.18276454604075967</v>
      </c>
      <c r="AU224" s="89">
        <f>Fishery!Y230</f>
        <v>1.0449821950403722</v>
      </c>
      <c r="AV224" s="80">
        <f t="shared" si="148"/>
        <v>6.265737372713627E-2</v>
      </c>
      <c r="AW224" s="70">
        <f t="shared" si="149"/>
        <v>1.3455251355525926</v>
      </c>
      <c r="BC224" s="68">
        <f t="shared" ref="BC224:BC269" si="193">MAX(0.001,BC223+BI223*(1-BC223/$BD$12)-BN223)</f>
        <v>3.6461100898649335</v>
      </c>
      <c r="BD224" s="57">
        <f t="shared" si="167"/>
        <v>2.0313750768595442</v>
      </c>
      <c r="BE224" s="58">
        <f t="shared" si="168"/>
        <v>2.3965614189222442</v>
      </c>
      <c r="BF224" s="58">
        <f t="shared" si="169"/>
        <v>0.18276454604075967</v>
      </c>
      <c r="BG224" s="58">
        <f t="shared" si="170"/>
        <v>0.106352950299319</v>
      </c>
      <c r="BH224" s="58">
        <f t="shared" si="188"/>
        <v>4.7170539921218664</v>
      </c>
      <c r="BI224" s="70">
        <f t="shared" si="171"/>
        <v>0.92534161342302379</v>
      </c>
      <c r="BJ224" s="72">
        <f t="shared" si="189"/>
        <v>6.8536704765284853E-2</v>
      </c>
      <c r="BK224" s="58">
        <f t="shared" si="156"/>
        <v>0.106352950299319</v>
      </c>
      <c r="BL224" s="80">
        <f>Fishery!Z230</f>
        <v>0.39076059881972625</v>
      </c>
      <c r="BM224" s="80">
        <f t="shared" si="190"/>
        <v>1.8230550449324669E-2</v>
      </c>
      <c r="BN224" s="70">
        <f t="shared" si="191"/>
        <v>0.5656502538843301</v>
      </c>
    </row>
    <row r="225" spans="1:66" x14ac:dyDescent="0.2">
      <c r="A225" s="3">
        <v>17</v>
      </c>
      <c r="B225">
        <v>4</v>
      </c>
      <c r="C225" s="9">
        <f t="shared" si="172"/>
        <v>4.166666666666667</v>
      </c>
      <c r="D225" s="9">
        <f t="shared" si="154"/>
        <v>3.25</v>
      </c>
      <c r="E225" s="9">
        <f t="shared" si="155"/>
        <v>0.89671795483536498</v>
      </c>
      <c r="F225" s="9">
        <f t="shared" si="173"/>
        <v>4.166666666666667</v>
      </c>
      <c r="I225" s="68">
        <f t="shared" ref="I225:I269" si="194">MAX(0.001,(I224+I224*($B$8*F224)*(1-I224/$B$9)-M224))+M224*$B$11</f>
        <v>30.520791340803793</v>
      </c>
      <c r="J225" s="85">
        <f t="shared" si="174"/>
        <v>52.543611235235176</v>
      </c>
      <c r="K225" s="89">
        <f t="shared" si="175"/>
        <v>39.621011118259283</v>
      </c>
      <c r="L225" s="80">
        <f t="shared" si="176"/>
        <v>0.6648081208476716</v>
      </c>
      <c r="M225" s="86">
        <f t="shared" si="177"/>
        <v>92.829430474342118</v>
      </c>
      <c r="O225" s="68">
        <f t="shared" si="178"/>
        <v>215.19597349442199</v>
      </c>
      <c r="P225" s="76">
        <f t="shared" si="179"/>
        <v>52.543611235235176</v>
      </c>
      <c r="Q225" s="83">
        <f t="shared" si="157"/>
        <v>17.514537078411724</v>
      </c>
      <c r="R225" s="85">
        <f t="shared" si="180"/>
        <v>69.839949128614052</v>
      </c>
      <c r="S225" s="80">
        <f t="shared" si="181"/>
        <v>14.062285851829845</v>
      </c>
      <c r="T225" s="80">
        <f t="shared" si="182"/>
        <v>1.6756614094585067</v>
      </c>
      <c r="U225" s="89">
        <f t="shared" si="152"/>
        <v>21.519597349442201</v>
      </c>
      <c r="V225" s="70">
        <f t="shared" si="153"/>
        <v>85.577896389902406</v>
      </c>
      <c r="X225" s="68">
        <f t="shared" si="183"/>
        <v>81.135287982542494</v>
      </c>
      <c r="Y225" s="76">
        <f t="shared" si="158"/>
        <v>39.621011118259283</v>
      </c>
      <c r="Z225" s="77">
        <f t="shared" si="159"/>
        <v>69.839949128614052</v>
      </c>
      <c r="AA225" s="77">
        <f t="shared" si="184"/>
        <v>109.46096024687333</v>
      </c>
      <c r="AB225" s="70">
        <f t="shared" si="185"/>
        <v>11.206306835967961</v>
      </c>
      <c r="AC225" s="72">
        <f t="shared" si="186"/>
        <v>1.7673001245546409</v>
      </c>
      <c r="AD225" s="80">
        <f t="shared" si="187"/>
        <v>2.5270969304855146</v>
      </c>
      <c r="AE225" s="89">
        <f>Fishery!X231</f>
        <v>10.37558791142213</v>
      </c>
      <c r="AF225" s="89">
        <f t="shared" si="150"/>
        <v>0.81135287982542492</v>
      </c>
      <c r="AG225" s="70">
        <f t="shared" si="151"/>
        <v>14.669984966462286</v>
      </c>
      <c r="AI225" s="56">
        <f t="shared" si="160"/>
        <v>92.289339201583275</v>
      </c>
      <c r="AK225" s="68">
        <f t="shared" si="192"/>
        <v>7.260713016079607</v>
      </c>
      <c r="AL225" s="57">
        <f t="shared" si="161"/>
        <v>0.6648081208476716</v>
      </c>
      <c r="AM225" s="58">
        <f t="shared" si="162"/>
        <v>14.062285851829845</v>
      </c>
      <c r="AN225" s="58">
        <f t="shared" si="163"/>
        <v>1.7673001245546409</v>
      </c>
      <c r="AO225" s="20">
        <f t="shared" si="164"/>
        <v>0.15815386050560348</v>
      </c>
      <c r="AP225" s="20">
        <f t="shared" si="165"/>
        <v>8.4805234098720553E-2</v>
      </c>
      <c r="AQ225" s="58">
        <f t="shared" ref="AQ225:AQ269" si="195">SUM(AL225:AP225)</f>
        <v>16.737353191836483</v>
      </c>
      <c r="AR225" s="59">
        <f t="shared" si="166"/>
        <v>2.3019010438214513</v>
      </c>
      <c r="AS225" s="64">
        <f t="shared" ref="AS225:AS269" si="196">AO225</f>
        <v>0.15815386050560348</v>
      </c>
      <c r="AT225" s="58">
        <f t="shared" ref="AT225:AT269" si="197">BF225</f>
        <v>0.22614729092992147</v>
      </c>
      <c r="AU225" s="89">
        <f>Fishery!Y231</f>
        <v>1.2109214564502373</v>
      </c>
      <c r="AV225" s="80">
        <f t="shared" si="148"/>
        <v>7.2607130160796077E-2</v>
      </c>
      <c r="AW225" s="70">
        <f t="shared" si="149"/>
        <v>1.5952226078857623</v>
      </c>
      <c r="BC225" s="68">
        <f t="shared" si="193"/>
        <v>3.8933382029611741</v>
      </c>
      <c r="BD225" s="57">
        <f t="shared" si="167"/>
        <v>1.6756614094585067</v>
      </c>
      <c r="BE225" s="58">
        <f t="shared" si="168"/>
        <v>2.5270969304855146</v>
      </c>
      <c r="BF225" s="58">
        <f t="shared" si="169"/>
        <v>0.22614729092992147</v>
      </c>
      <c r="BG225" s="58">
        <f t="shared" si="170"/>
        <v>0.12126465890109556</v>
      </c>
      <c r="BH225" s="58">
        <f t="shared" si="188"/>
        <v>4.5501702897750382</v>
      </c>
      <c r="BI225" s="70">
        <f t="shared" si="171"/>
        <v>0.9280848962614463</v>
      </c>
      <c r="BJ225" s="72">
        <f t="shared" si="189"/>
        <v>8.4805234098720553E-2</v>
      </c>
      <c r="BK225" s="58">
        <f t="shared" si="156"/>
        <v>0.12126465890109556</v>
      </c>
      <c r="BL225" s="80">
        <f>Fishery!Z231</f>
        <v>0.41725650901922784</v>
      </c>
      <c r="BM225" s="80">
        <f t="shared" si="190"/>
        <v>1.946669101480587E-2</v>
      </c>
      <c r="BN225" s="70">
        <f t="shared" si="191"/>
        <v>0.62332640201904388</v>
      </c>
    </row>
    <row r="226" spans="1:66" x14ac:dyDescent="0.2">
      <c r="A226" s="3">
        <v>17</v>
      </c>
      <c r="B226">
        <v>5</v>
      </c>
      <c r="C226" s="9">
        <f t="shared" si="172"/>
        <v>4.166666666666667</v>
      </c>
      <c r="D226" s="9">
        <f t="shared" si="154"/>
        <v>2.1150000000000029</v>
      </c>
      <c r="E226" s="9">
        <f t="shared" si="155"/>
        <v>0.58355645368516906</v>
      </c>
      <c r="F226" s="9">
        <f t="shared" si="173"/>
        <v>4.166666666666667</v>
      </c>
      <c r="I226" s="68">
        <f t="shared" si="194"/>
        <v>20.947485505733166</v>
      </c>
      <c r="J226" s="85">
        <f t="shared" si="174"/>
        <v>24.024848145520391</v>
      </c>
      <c r="K226" s="89">
        <f t="shared" si="175"/>
        <v>25.016611119352092</v>
      </c>
      <c r="L226" s="80">
        <f t="shared" si="176"/>
        <v>0.49018731281029332</v>
      </c>
      <c r="M226" s="86">
        <f t="shared" si="177"/>
        <v>49.531646577682778</v>
      </c>
      <c r="O226" s="68">
        <f t="shared" si="178"/>
        <v>143.36355632603835</v>
      </c>
      <c r="P226" s="76">
        <f t="shared" si="179"/>
        <v>24.024848145520391</v>
      </c>
      <c r="Q226" s="83">
        <f t="shared" si="157"/>
        <v>8.008282715173463</v>
      </c>
      <c r="R226" s="85">
        <f t="shared" si="180"/>
        <v>42.803112768764557</v>
      </c>
      <c r="S226" s="80">
        <f t="shared" si="181"/>
        <v>10.064453284068982</v>
      </c>
      <c r="T226" s="80">
        <f t="shared" si="182"/>
        <v>1.1691733130022022</v>
      </c>
      <c r="U226" s="89">
        <f t="shared" si="152"/>
        <v>14.336355632603835</v>
      </c>
      <c r="V226" s="70">
        <f t="shared" si="153"/>
        <v>54.036739365835743</v>
      </c>
      <c r="X226" s="68">
        <f t="shared" si="183"/>
        <v>74.640853410858185</v>
      </c>
      <c r="Y226" s="76">
        <f t="shared" si="158"/>
        <v>25.016611119352092</v>
      </c>
      <c r="Z226" s="77">
        <f t="shared" si="159"/>
        <v>42.803112768764557</v>
      </c>
      <c r="AA226" s="77">
        <f t="shared" si="184"/>
        <v>67.819723888116641</v>
      </c>
      <c r="AB226" s="70">
        <f t="shared" si="185"/>
        <v>6.9139272910550753</v>
      </c>
      <c r="AC226" s="72">
        <f t="shared" si="186"/>
        <v>1.7466535231315345</v>
      </c>
      <c r="AD226" s="80">
        <f t="shared" si="187"/>
        <v>2.4348752529330149</v>
      </c>
      <c r="AE226" s="89">
        <f>Fishery!X232</f>
        <v>9.5450790353337354</v>
      </c>
      <c r="AF226" s="89">
        <f t="shared" si="150"/>
        <v>0.74640853410858188</v>
      </c>
      <c r="AG226" s="70">
        <f t="shared" si="151"/>
        <v>13.726607811398285</v>
      </c>
      <c r="AI226" s="56">
        <f t="shared" si="160"/>
        <v>86.518762185297504</v>
      </c>
      <c r="AK226" s="68">
        <f t="shared" si="192"/>
        <v>7.8002570233092783</v>
      </c>
      <c r="AL226" s="57">
        <f t="shared" si="161"/>
        <v>0.49018731281029332</v>
      </c>
      <c r="AM226" s="58">
        <f t="shared" si="162"/>
        <v>10.064453284068982</v>
      </c>
      <c r="AN226" s="58">
        <f t="shared" si="163"/>
        <v>1.7466535231315345</v>
      </c>
      <c r="AO226" s="20">
        <f t="shared" si="164"/>
        <v>0.18253202888905717</v>
      </c>
      <c r="AP226" s="20">
        <f t="shared" si="165"/>
        <v>9.5420195131084531E-2</v>
      </c>
      <c r="AQ226" s="58">
        <f t="shared" si="195"/>
        <v>12.579246344030953</v>
      </c>
      <c r="AR226" s="59">
        <f t="shared" si="166"/>
        <v>1.7948448043471852</v>
      </c>
      <c r="AS226" s="64">
        <f t="shared" si="196"/>
        <v>0.18253202888905717</v>
      </c>
      <c r="AT226" s="58">
        <f t="shared" si="197"/>
        <v>0.25445385368289208</v>
      </c>
      <c r="AU226" s="89">
        <f>Fishery!Y232</f>
        <v>1.3009051004266141</v>
      </c>
      <c r="AV226" s="80">
        <f t="shared" si="148"/>
        <v>7.8002570233092788E-2</v>
      </c>
      <c r="AW226" s="70">
        <f t="shared" si="149"/>
        <v>1.7378909829985634</v>
      </c>
      <c r="BC226" s="68">
        <f t="shared" si="193"/>
        <v>4.0776517511300447</v>
      </c>
      <c r="BD226" s="57">
        <f t="shared" si="167"/>
        <v>1.1691733130022022</v>
      </c>
      <c r="BE226" s="58">
        <f t="shared" si="168"/>
        <v>2.4348752529330149</v>
      </c>
      <c r="BF226" s="58">
        <f t="shared" si="169"/>
        <v>0.25445385368289208</v>
      </c>
      <c r="BG226" s="58">
        <f t="shared" si="170"/>
        <v>0.13301795042795136</v>
      </c>
      <c r="BH226" s="58">
        <f t="shared" si="188"/>
        <v>3.9915203700460604</v>
      </c>
      <c r="BI226" s="70">
        <f t="shared" si="171"/>
        <v>0.85173342838623989</v>
      </c>
      <c r="BJ226" s="72">
        <f t="shared" si="189"/>
        <v>9.5420195131084531E-2</v>
      </c>
      <c r="BK226" s="58">
        <f t="shared" si="156"/>
        <v>0.13301795042795136</v>
      </c>
      <c r="BL226" s="80">
        <f>Fishery!Z232</f>
        <v>0.43700974484533656</v>
      </c>
      <c r="BM226" s="80">
        <f t="shared" si="190"/>
        <v>2.0388258755650226E-2</v>
      </c>
      <c r="BN226" s="70">
        <f t="shared" si="191"/>
        <v>0.66544789040437247</v>
      </c>
    </row>
    <row r="227" spans="1:66" x14ac:dyDescent="0.2">
      <c r="A227" s="3">
        <v>17</v>
      </c>
      <c r="B227">
        <v>6</v>
      </c>
      <c r="C227" s="9">
        <f t="shared" si="172"/>
        <v>4.166666666666667</v>
      </c>
      <c r="D227" s="9">
        <f t="shared" si="154"/>
        <v>1.470000000000002</v>
      </c>
      <c r="E227" s="9">
        <f t="shared" si="155"/>
        <v>0.40559242880245794</v>
      </c>
      <c r="F227" s="9">
        <f t="shared" si="173"/>
        <v>4.166666666666667</v>
      </c>
      <c r="I227" s="68">
        <f t="shared" si="194"/>
        <v>27.640724477619322</v>
      </c>
      <c r="J227" s="85">
        <f t="shared" si="174"/>
        <v>21.269427759649776</v>
      </c>
      <c r="K227" s="89">
        <f t="shared" si="175"/>
        <v>29.236354117935516</v>
      </c>
      <c r="L227" s="80">
        <f t="shared" si="176"/>
        <v>0.6399276881174234</v>
      </c>
      <c r="M227" s="86">
        <f t="shared" si="177"/>
        <v>51.145709565702717</v>
      </c>
      <c r="O227" s="68">
        <f t="shared" si="178"/>
        <v>96.187003785264451</v>
      </c>
      <c r="P227" s="76">
        <f t="shared" si="179"/>
        <v>21.269427759649776</v>
      </c>
      <c r="Q227" s="83">
        <f t="shared" si="157"/>
        <v>7.0898092532165924</v>
      </c>
      <c r="R227" s="85">
        <f t="shared" si="180"/>
        <v>25.434909516266455</v>
      </c>
      <c r="S227" s="80">
        <f t="shared" si="181"/>
        <v>6.6806563274872186</v>
      </c>
      <c r="T227" s="80">
        <f t="shared" si="182"/>
        <v>0.79799974306786436</v>
      </c>
      <c r="U227" s="89">
        <f t="shared" si="152"/>
        <v>9.6187003785264462</v>
      </c>
      <c r="V227" s="70">
        <f t="shared" si="153"/>
        <v>32.913565586821534</v>
      </c>
      <c r="X227" s="68">
        <f t="shared" si="183"/>
        <v>66.107968112431735</v>
      </c>
      <c r="Y227" s="76">
        <f t="shared" si="158"/>
        <v>29.236354117935516</v>
      </c>
      <c r="Z227" s="77">
        <f t="shared" si="159"/>
        <v>25.434909516266455</v>
      </c>
      <c r="AA227" s="77">
        <f t="shared" si="184"/>
        <v>54.671263634201971</v>
      </c>
      <c r="AB227" s="70">
        <f t="shared" si="185"/>
        <v>5.0066358219042764</v>
      </c>
      <c r="AC227" s="72">
        <f t="shared" si="186"/>
        <v>1.5305068879284465</v>
      </c>
      <c r="AD227" s="80">
        <f t="shared" si="187"/>
        <v>2.1938157752052097</v>
      </c>
      <c r="AE227" s="89">
        <f>Fishery!X233</f>
        <v>8.4538928973002516</v>
      </c>
      <c r="AF227" s="89">
        <f t="shared" si="150"/>
        <v>0.66107968112431736</v>
      </c>
      <c r="AG227" s="70">
        <f t="shared" si="151"/>
        <v>12.178215560433909</v>
      </c>
      <c r="AI227" s="56">
        <f t="shared" si="160"/>
        <v>77.973344661434453</v>
      </c>
      <c r="AK227" s="68">
        <f t="shared" si="192"/>
        <v>7.7172083367493061</v>
      </c>
      <c r="AL227" s="57">
        <f t="shared" si="161"/>
        <v>0.6399276881174234</v>
      </c>
      <c r="AM227" s="58">
        <f t="shared" si="162"/>
        <v>6.6806563274872186</v>
      </c>
      <c r="AN227" s="58">
        <f t="shared" si="163"/>
        <v>1.5305068879284465</v>
      </c>
      <c r="AO227" s="20">
        <f t="shared" si="164"/>
        <v>0.17866591353837899</v>
      </c>
      <c r="AP227" s="20">
        <f t="shared" si="165"/>
        <v>9.6036834929521378E-2</v>
      </c>
      <c r="AQ227" s="58">
        <f t="shared" si="195"/>
        <v>9.1257936520009899</v>
      </c>
      <c r="AR227" s="59">
        <f t="shared" si="166"/>
        <v>1.3263799305423278</v>
      </c>
      <c r="AS227" s="64">
        <f t="shared" si="196"/>
        <v>0.17866591353837899</v>
      </c>
      <c r="AT227" s="58">
        <f t="shared" si="197"/>
        <v>0.25609822647872366</v>
      </c>
      <c r="AU227" s="89">
        <f>Fishery!Y233</f>
        <v>1.2870544722220882</v>
      </c>
      <c r="AV227" s="80">
        <f t="shared" ref="AV227:AV269" si="198">$AL$14*AK227</f>
        <v>7.7172083367493066E-2</v>
      </c>
      <c r="AW227" s="70">
        <f t="shared" ref="AW227:AW269" si="199">MAX(AV227,SUM(AS227:AU227))</f>
        <v>1.7218186122391907</v>
      </c>
      <c r="BC227" s="68">
        <f t="shared" si="193"/>
        <v>4.1481682122534069</v>
      </c>
      <c r="BD227" s="57">
        <f t="shared" si="167"/>
        <v>0.79799974306786436</v>
      </c>
      <c r="BE227" s="58">
        <f t="shared" si="168"/>
        <v>2.1938157752052097</v>
      </c>
      <c r="BF227" s="58">
        <f t="shared" si="169"/>
        <v>0.25609822647872366</v>
      </c>
      <c r="BG227" s="58">
        <f t="shared" si="170"/>
        <v>0.13765839613719702</v>
      </c>
      <c r="BH227" s="58">
        <f t="shared" si="188"/>
        <v>3.3855721408889945</v>
      </c>
      <c r="BI227" s="70">
        <f t="shared" si="171"/>
        <v>0.74664306733876551</v>
      </c>
      <c r="BJ227" s="72">
        <f t="shared" si="189"/>
        <v>9.6036834929521378E-2</v>
      </c>
      <c r="BK227" s="58">
        <f t="shared" si="156"/>
        <v>0.13765839613719702</v>
      </c>
      <c r="BL227" s="80">
        <f>Fishery!Z233</f>
        <v>0.4445671289879074</v>
      </c>
      <c r="BM227" s="80">
        <f t="shared" si="190"/>
        <v>2.0740841061267036E-2</v>
      </c>
      <c r="BN227" s="70">
        <f t="shared" si="191"/>
        <v>0.67826236005462581</v>
      </c>
    </row>
    <row r="228" spans="1:66" x14ac:dyDescent="0.2">
      <c r="A228" s="3">
        <v>17</v>
      </c>
      <c r="B228">
        <v>7</v>
      </c>
      <c r="C228" s="9">
        <f t="shared" si="172"/>
        <v>4.166666666666667</v>
      </c>
      <c r="D228" s="9">
        <f t="shared" si="154"/>
        <v>1.3149999999999995</v>
      </c>
      <c r="E228" s="9">
        <f t="shared" si="155"/>
        <v>0.36282588018723216</v>
      </c>
      <c r="F228" s="9">
        <f t="shared" si="173"/>
        <v>4.166666666666667</v>
      </c>
      <c r="I228" s="68">
        <f t="shared" si="194"/>
        <v>48.801372938416037</v>
      </c>
      <c r="J228" s="85">
        <f t="shared" si="174"/>
        <v>27.204344842497019</v>
      </c>
      <c r="K228" s="89">
        <f t="shared" si="175"/>
        <v>45.157375698804159</v>
      </c>
      <c r="L228" s="80">
        <f t="shared" si="176"/>
        <v>1.0569513817390552</v>
      </c>
      <c r="M228" s="86">
        <f t="shared" si="177"/>
        <v>73.418671923040236</v>
      </c>
      <c r="O228" s="68">
        <f t="shared" si="178"/>
        <v>69.681299942183557</v>
      </c>
      <c r="P228" s="76">
        <f t="shared" si="179"/>
        <v>27.204344842497019</v>
      </c>
      <c r="Q228" s="83">
        <f t="shared" si="157"/>
        <v>9.0681149474990068</v>
      </c>
      <c r="R228" s="85">
        <f t="shared" si="180"/>
        <v>16.119549774967737</v>
      </c>
      <c r="S228" s="80">
        <f t="shared" si="181"/>
        <v>4.5275209581627145</v>
      </c>
      <c r="T228" s="80">
        <f t="shared" si="182"/>
        <v>0.57324142033313463</v>
      </c>
      <c r="U228" s="89">
        <f t="shared" si="152"/>
        <v>6.9681299942183559</v>
      </c>
      <c r="V228" s="70">
        <f t="shared" si="153"/>
        <v>21.220312153463585</v>
      </c>
      <c r="X228" s="68">
        <f t="shared" si="183"/>
        <v>57.833126636352077</v>
      </c>
      <c r="Y228" s="76">
        <f t="shared" si="158"/>
        <v>45.157375698804159</v>
      </c>
      <c r="Z228" s="77">
        <f t="shared" si="159"/>
        <v>16.119549774967737</v>
      </c>
      <c r="AA228" s="77">
        <f t="shared" si="184"/>
        <v>61.276925473771897</v>
      </c>
      <c r="AB228" s="70">
        <f t="shared" si="185"/>
        <v>4.8372797030462271</v>
      </c>
      <c r="AC228" s="72">
        <f t="shared" si="186"/>
        <v>1.2525631847636725</v>
      </c>
      <c r="AD228" s="80">
        <f t="shared" si="187"/>
        <v>1.903084109098762</v>
      </c>
      <c r="AE228" s="89">
        <f>Fishery!X234</f>
        <v>7.3957054264352937</v>
      </c>
      <c r="AF228" s="89">
        <f t="shared" si="150"/>
        <v>0.57833126636352084</v>
      </c>
      <c r="AG228" s="70">
        <f t="shared" si="151"/>
        <v>10.551352720297729</v>
      </c>
      <c r="AI228" s="56">
        <f t="shared" si="160"/>
        <v>69.165845673770818</v>
      </c>
      <c r="AK228" s="68">
        <f t="shared" si="192"/>
        <v>7.2194101524756613</v>
      </c>
      <c r="AL228" s="57">
        <f t="shared" si="161"/>
        <v>1.0569513817390552</v>
      </c>
      <c r="AM228" s="58">
        <f t="shared" si="162"/>
        <v>4.5275209581627145</v>
      </c>
      <c r="AN228" s="58">
        <f t="shared" si="163"/>
        <v>1.2525631847636725</v>
      </c>
      <c r="AO228" s="20">
        <f t="shared" si="164"/>
        <v>0.15635964884900597</v>
      </c>
      <c r="AP228" s="20">
        <f t="shared" si="165"/>
        <v>8.9086991772679217E-2</v>
      </c>
      <c r="AQ228" s="58">
        <f t="shared" si="195"/>
        <v>7.0824821652871268</v>
      </c>
      <c r="AR228" s="59">
        <f t="shared" si="166"/>
        <v>1.0065020374753697</v>
      </c>
      <c r="AS228" s="64">
        <f t="shared" si="196"/>
        <v>0.15635964884900597</v>
      </c>
      <c r="AT228" s="58">
        <f t="shared" si="197"/>
        <v>0.23756531139381126</v>
      </c>
      <c r="AU228" s="89">
        <f>Fishery!Y234</f>
        <v>1.2040330801103252</v>
      </c>
      <c r="AV228" s="80">
        <f t="shared" si="198"/>
        <v>7.219410152475661E-2</v>
      </c>
      <c r="AW228" s="70">
        <f t="shared" si="199"/>
        <v>1.5979580403531424</v>
      </c>
      <c r="BC228" s="68">
        <f t="shared" si="193"/>
        <v>4.1133088849430788</v>
      </c>
      <c r="BD228" s="57">
        <f t="shared" si="167"/>
        <v>0.57324142033313463</v>
      </c>
      <c r="BE228" s="58">
        <f t="shared" si="168"/>
        <v>1.903084109098762</v>
      </c>
      <c r="BF228" s="58">
        <f t="shared" si="169"/>
        <v>0.23756531139381126</v>
      </c>
      <c r="BG228" s="58">
        <f t="shared" si="170"/>
        <v>0.1353544798636134</v>
      </c>
      <c r="BH228" s="58">
        <f t="shared" si="188"/>
        <v>2.8492453206893211</v>
      </c>
      <c r="BI228" s="70">
        <f t="shared" si="171"/>
        <v>0.64065615263068854</v>
      </c>
      <c r="BJ228" s="72">
        <f t="shared" si="189"/>
        <v>8.9086991772679217E-2</v>
      </c>
      <c r="BK228" s="58">
        <f t="shared" si="156"/>
        <v>0.1353544798636134</v>
      </c>
      <c r="BL228" s="80">
        <f>Fishery!Z234</f>
        <v>0.44083118814177097</v>
      </c>
      <c r="BM228" s="80">
        <f t="shared" si="190"/>
        <v>2.0566544424715394E-2</v>
      </c>
      <c r="BN228" s="70">
        <f t="shared" si="191"/>
        <v>0.6652726597780636</v>
      </c>
    </row>
    <row r="229" spans="1:66" x14ac:dyDescent="0.2">
      <c r="A229" s="3">
        <v>17</v>
      </c>
      <c r="B229">
        <v>8</v>
      </c>
      <c r="C229" s="9">
        <f t="shared" si="172"/>
        <v>4.166666666666667</v>
      </c>
      <c r="D229" s="9">
        <f t="shared" si="154"/>
        <v>1.6500000000000015</v>
      </c>
      <c r="E229" s="9">
        <f t="shared" si="155"/>
        <v>0.4552568078394934</v>
      </c>
      <c r="F229" s="9">
        <f t="shared" si="173"/>
        <v>4.166666666666667</v>
      </c>
      <c r="I229" s="68">
        <f t="shared" si="194"/>
        <v>98.774065552034003</v>
      </c>
      <c r="J229" s="85">
        <f t="shared" si="174"/>
        <v>44.959761616907777</v>
      </c>
      <c r="K229" s="89">
        <f t="shared" si="175"/>
        <v>80.894437650348948</v>
      </c>
      <c r="L229" s="80">
        <f t="shared" si="176"/>
        <v>1.9424781219623426</v>
      </c>
      <c r="M229" s="86">
        <f t="shared" si="177"/>
        <v>127.79667738921906</v>
      </c>
      <c r="O229" s="68">
        <f t="shared" si="178"/>
        <v>56.89722469865211</v>
      </c>
      <c r="P229" s="76">
        <f t="shared" si="179"/>
        <v>44.959761616907777</v>
      </c>
      <c r="Q229" s="83">
        <f t="shared" si="157"/>
        <v>14.986587205635926</v>
      </c>
      <c r="R229" s="85">
        <f t="shared" si="180"/>
        <v>11.649487570799465</v>
      </c>
      <c r="S229" s="80">
        <f t="shared" si="181"/>
        <v>3.3568006002330004</v>
      </c>
      <c r="T229" s="80">
        <f t="shared" si="182"/>
        <v>0.45527473031492743</v>
      </c>
      <c r="U229" s="89">
        <f t="shared" si="152"/>
        <v>5.6897224698652114</v>
      </c>
      <c r="V229" s="70">
        <f t="shared" si="153"/>
        <v>15.461562901347394</v>
      </c>
      <c r="X229" s="68">
        <f t="shared" si="183"/>
        <v>51.186536920294813</v>
      </c>
      <c r="Y229" s="76">
        <f t="shared" si="158"/>
        <v>80.894437650348948</v>
      </c>
      <c r="Z229" s="77">
        <f t="shared" si="159"/>
        <v>11.649487570799465</v>
      </c>
      <c r="AA229" s="77">
        <f t="shared" si="184"/>
        <v>92.543925221148413</v>
      </c>
      <c r="AB229" s="70">
        <f t="shared" si="185"/>
        <v>6.5120882994967424</v>
      </c>
      <c r="AC229" s="72">
        <f t="shared" si="186"/>
        <v>1.0066278789983742</v>
      </c>
      <c r="AD229" s="80">
        <f t="shared" si="187"/>
        <v>1.6383179963921413</v>
      </c>
      <c r="AE229" s="89">
        <f>Fishery!X235</f>
        <v>6.5457389368242049</v>
      </c>
      <c r="AF229" s="89">
        <f t="shared" ref="AF229:AF269" si="200">$Y$14*X229</f>
        <v>0.51186536920294812</v>
      </c>
      <c r="AG229" s="70">
        <f t="shared" ref="AG229:AG269" si="201">MAX(AF229,SUM(AC229:AE229))</f>
        <v>9.1906848122147196</v>
      </c>
      <c r="AI229" s="56">
        <f t="shared" si="160"/>
        <v>61.742679382583056</v>
      </c>
      <c r="AK229" s="68">
        <f t="shared" si="192"/>
        <v>6.5552906393195167</v>
      </c>
      <c r="AL229" s="57">
        <f t="shared" si="161"/>
        <v>1.9424781219623426</v>
      </c>
      <c r="AM229" s="58">
        <f t="shared" si="162"/>
        <v>3.3568006002330004</v>
      </c>
      <c r="AN229" s="58">
        <f t="shared" si="163"/>
        <v>1.0066278789983742</v>
      </c>
      <c r="AO229" s="20">
        <f t="shared" si="164"/>
        <v>0.12891550609785024</v>
      </c>
      <c r="AP229" s="20">
        <f t="shared" si="165"/>
        <v>7.8680239513233996E-2</v>
      </c>
      <c r="AQ229" s="58">
        <f t="shared" si="195"/>
        <v>6.5135023468048008</v>
      </c>
      <c r="AR229" s="59">
        <f t="shared" si="166"/>
        <v>0.84456086380413609</v>
      </c>
      <c r="AS229" s="64">
        <f t="shared" si="196"/>
        <v>0.12891550609785024</v>
      </c>
      <c r="AT229" s="58">
        <f t="shared" si="197"/>
        <v>0.20981397203529067</v>
      </c>
      <c r="AU229" s="89">
        <f>Fishery!Y235</f>
        <v>1.0932730808723601</v>
      </c>
      <c r="AV229" s="80">
        <f t="shared" si="198"/>
        <v>6.5552906393195165E-2</v>
      </c>
      <c r="AW229" s="70">
        <f t="shared" si="199"/>
        <v>1.432002559005501</v>
      </c>
      <c r="BC229" s="68">
        <f t="shared" si="193"/>
        <v>4.0008518229687287</v>
      </c>
      <c r="BD229" s="57">
        <f t="shared" si="167"/>
        <v>0.45527473031492743</v>
      </c>
      <c r="BE229" s="58">
        <f t="shared" si="168"/>
        <v>1.6383179963921413</v>
      </c>
      <c r="BF229" s="58">
        <f t="shared" si="169"/>
        <v>0.20981397203529067</v>
      </c>
      <c r="BG229" s="58">
        <f t="shared" si="170"/>
        <v>0.12805452247481761</v>
      </c>
      <c r="BH229" s="58">
        <f t="shared" si="188"/>
        <v>2.4314612212171771</v>
      </c>
      <c r="BI229" s="70">
        <f t="shared" si="171"/>
        <v>0.5509559640149283</v>
      </c>
      <c r="BJ229" s="72">
        <f t="shared" si="189"/>
        <v>7.8680239513233996E-2</v>
      </c>
      <c r="BK229" s="58">
        <f t="shared" si="156"/>
        <v>0.12805452247481761</v>
      </c>
      <c r="BL229" s="80">
        <f>Fishery!Z235</f>
        <v>0.42877894951059131</v>
      </c>
      <c r="BM229" s="80">
        <f t="shared" si="190"/>
        <v>2.0004259114843645E-2</v>
      </c>
      <c r="BN229" s="70">
        <f t="shared" si="191"/>
        <v>0.63551371149864289</v>
      </c>
    </row>
    <row r="230" spans="1:66" x14ac:dyDescent="0.2">
      <c r="A230" s="3">
        <v>17</v>
      </c>
      <c r="B230">
        <v>9</v>
      </c>
      <c r="C230" s="9">
        <f t="shared" si="172"/>
        <v>4.166666666666667</v>
      </c>
      <c r="D230" s="9">
        <f t="shared" si="154"/>
        <v>2.4750000000000023</v>
      </c>
      <c r="E230" s="9">
        <f t="shared" si="155"/>
        <v>0.68288521175924011</v>
      </c>
      <c r="F230" s="9">
        <f t="shared" si="173"/>
        <v>4.166666666666667</v>
      </c>
      <c r="I230" s="68">
        <f t="shared" si="194"/>
        <v>206.30142971762811</v>
      </c>
      <c r="J230" s="85">
        <f t="shared" si="174"/>
        <v>91.712627154017127</v>
      </c>
      <c r="K230" s="89">
        <f t="shared" si="175"/>
        <v>156.44856130960343</v>
      </c>
      <c r="L230" s="80">
        <f t="shared" si="176"/>
        <v>3.6592626508962884</v>
      </c>
      <c r="M230" s="86">
        <f t="shared" si="177"/>
        <v>251.82045111451686</v>
      </c>
      <c r="O230" s="68">
        <f t="shared" si="178"/>
        <v>55.569553783235634</v>
      </c>
      <c r="P230" s="76">
        <f t="shared" si="179"/>
        <v>91.712627154017127</v>
      </c>
      <c r="Q230" s="83">
        <f t="shared" si="157"/>
        <v>30.570875718005709</v>
      </c>
      <c r="R230" s="85">
        <f t="shared" si="180"/>
        <v>10.535284163933472</v>
      </c>
      <c r="S230" s="80">
        <f t="shared" si="181"/>
        <v>2.956987641301712</v>
      </c>
      <c r="T230" s="80">
        <f t="shared" si="182"/>
        <v>0.4270873226485099</v>
      </c>
      <c r="U230" s="89">
        <f t="shared" si="152"/>
        <v>5.5569553783235639</v>
      </c>
      <c r="V230" s="70">
        <f t="shared" si="153"/>
        <v>13.919359127883695</v>
      </c>
      <c r="X230" s="68">
        <f t="shared" si="183"/>
        <v>47.3968362470088</v>
      </c>
      <c r="Y230" s="76">
        <f t="shared" si="158"/>
        <v>156.44856130960343</v>
      </c>
      <c r="Z230" s="77">
        <f t="shared" si="159"/>
        <v>10.535284163933472</v>
      </c>
      <c r="AA230" s="77">
        <f t="shared" si="184"/>
        <v>166.98384547353692</v>
      </c>
      <c r="AB230" s="70">
        <f t="shared" si="185"/>
        <v>11.094945602341898</v>
      </c>
      <c r="AC230" s="72">
        <f t="shared" si="186"/>
        <v>0.84069932470519748</v>
      </c>
      <c r="AD230" s="80">
        <f t="shared" si="187"/>
        <v>1.4570991859108051</v>
      </c>
      <c r="AE230" s="89">
        <f>Fishery!X236</f>
        <v>6.0611116744902747</v>
      </c>
      <c r="AF230" s="89">
        <f t="shared" si="200"/>
        <v>0.473968362470088</v>
      </c>
      <c r="AG230" s="70">
        <f t="shared" si="201"/>
        <v>8.3589101851062768</v>
      </c>
      <c r="AI230" s="56">
        <f t="shared" si="160"/>
        <v>57.152139408263501</v>
      </c>
      <c r="AK230" s="68">
        <f t="shared" si="192"/>
        <v>5.9124855248698429</v>
      </c>
      <c r="AL230" s="57">
        <f t="shared" si="161"/>
        <v>3.6592626508962884</v>
      </c>
      <c r="AM230" s="58">
        <f t="shared" si="162"/>
        <v>2.956987641301712</v>
      </c>
      <c r="AN230" s="58">
        <f t="shared" si="163"/>
        <v>0.84069932470519748</v>
      </c>
      <c r="AO230" s="20">
        <f t="shared" si="164"/>
        <v>0.10487245524538627</v>
      </c>
      <c r="AP230" s="20">
        <f t="shared" si="165"/>
        <v>6.8161810949520091E-2</v>
      </c>
      <c r="AQ230" s="58">
        <f t="shared" si="195"/>
        <v>7.6299838830981042</v>
      </c>
      <c r="AR230" s="59">
        <f t="shared" si="166"/>
        <v>0.85176076856875793</v>
      </c>
      <c r="AS230" s="64">
        <f t="shared" si="196"/>
        <v>0.10487245524538627</v>
      </c>
      <c r="AT230" s="58">
        <f t="shared" si="197"/>
        <v>0.18176482919872025</v>
      </c>
      <c r="AU230" s="89">
        <f>Fishery!Y236</f>
        <v>0.98606783757473326</v>
      </c>
      <c r="AV230" s="80">
        <f t="shared" si="198"/>
        <v>5.9124855248698427E-2</v>
      </c>
      <c r="AW230" s="70">
        <f t="shared" si="199"/>
        <v>1.2727051220188397</v>
      </c>
      <c r="BC230" s="68">
        <f t="shared" si="193"/>
        <v>3.8428176363848605</v>
      </c>
      <c r="BD230" s="57">
        <f t="shared" si="167"/>
        <v>0.4270873226485099</v>
      </c>
      <c r="BE230" s="58">
        <f t="shared" si="168"/>
        <v>1.4570991859108051</v>
      </c>
      <c r="BF230" s="58">
        <f t="shared" si="169"/>
        <v>0.18176482919872025</v>
      </c>
      <c r="BG230" s="58">
        <f t="shared" si="170"/>
        <v>0.11813797909208422</v>
      </c>
      <c r="BH230" s="58">
        <f t="shared" si="188"/>
        <v>2.1840893168501196</v>
      </c>
      <c r="BI230" s="70">
        <f t="shared" si="171"/>
        <v>0.49263641388146612</v>
      </c>
      <c r="BJ230" s="72">
        <f t="shared" si="189"/>
        <v>6.8161810949520091E-2</v>
      </c>
      <c r="BK230" s="58">
        <f t="shared" si="156"/>
        <v>0.11813797909208422</v>
      </c>
      <c r="BL230" s="80">
        <f>Fishery!Z236</f>
        <v>0.41184212317746538</v>
      </c>
      <c r="BM230" s="80">
        <f t="shared" si="190"/>
        <v>1.9214088181924303E-2</v>
      </c>
      <c r="BN230" s="70">
        <f t="shared" si="191"/>
        <v>0.59814191321906973</v>
      </c>
    </row>
    <row r="231" spans="1:66" x14ac:dyDescent="0.2">
      <c r="A231" s="3">
        <v>17</v>
      </c>
      <c r="B231">
        <v>10</v>
      </c>
      <c r="C231" s="9">
        <f t="shared" si="172"/>
        <v>4.166666666666667</v>
      </c>
      <c r="D231" s="9">
        <f t="shared" si="154"/>
        <v>3.7900000000000045</v>
      </c>
      <c r="E231" s="9">
        <f t="shared" si="155"/>
        <v>1.0457110919464729</v>
      </c>
      <c r="F231" s="9">
        <f t="shared" si="173"/>
        <v>4.166666666666667</v>
      </c>
      <c r="I231" s="68">
        <f t="shared" si="194"/>
        <v>389.01589824978964</v>
      </c>
      <c r="J231" s="85">
        <f t="shared" si="174"/>
        <v>219.47424396744086</v>
      </c>
      <c r="K231" s="89">
        <f t="shared" si="175"/>
        <v>301.1293472490284</v>
      </c>
      <c r="L231" s="80">
        <f t="shared" si="176"/>
        <v>6.3501176718911427</v>
      </c>
      <c r="M231" s="86">
        <f t="shared" si="177"/>
        <v>526.95370888836032</v>
      </c>
      <c r="O231" s="68">
        <f t="shared" si="178"/>
        <v>70.522260450945311</v>
      </c>
      <c r="P231" s="76">
        <f t="shared" si="179"/>
        <v>219.47424396744086</v>
      </c>
      <c r="Q231" s="83">
        <f t="shared" si="157"/>
        <v>73.158081322480285</v>
      </c>
      <c r="R231" s="85">
        <f t="shared" si="180"/>
        <v>13.647464249959235</v>
      </c>
      <c r="S231" s="80">
        <f t="shared" si="181"/>
        <v>3.4535194142402874</v>
      </c>
      <c r="T231" s="80">
        <f t="shared" si="182"/>
        <v>0.51822696446761085</v>
      </c>
      <c r="U231" s="89">
        <f t="shared" ref="U231:U269" si="202">$B$18*O231</f>
        <v>7.0522260450945318</v>
      </c>
      <c r="V231" s="70">
        <f t="shared" ref="V231:V269" si="203">MAX(U231,SUM(R231:T231))</f>
        <v>17.619210628667133</v>
      </c>
      <c r="X231" s="68">
        <f t="shared" si="183"/>
        <v>48.379987264632192</v>
      </c>
      <c r="Y231" s="76">
        <f t="shared" si="158"/>
        <v>301.1293472490284</v>
      </c>
      <c r="Z231" s="77">
        <f t="shared" si="159"/>
        <v>13.647464249959235</v>
      </c>
      <c r="AA231" s="77">
        <f t="shared" si="184"/>
        <v>314.77681149898763</v>
      </c>
      <c r="AB231" s="70">
        <f t="shared" si="185"/>
        <v>20.526517234309178</v>
      </c>
      <c r="AC231" s="72">
        <f t="shared" si="186"/>
        <v>0.78973279363956028</v>
      </c>
      <c r="AD231" s="80">
        <f t="shared" si="187"/>
        <v>1.4220652475297078</v>
      </c>
      <c r="AE231" s="89">
        <f>Fishery!X237</f>
        <v>6.1868371148899</v>
      </c>
      <c r="AF231" s="89">
        <f t="shared" si="200"/>
        <v>0.4837998726463219</v>
      </c>
      <c r="AG231" s="70">
        <f t="shared" si="201"/>
        <v>8.3986351560591679</v>
      </c>
      <c r="AI231" s="56">
        <f t="shared" si="160"/>
        <v>57.495376610964755</v>
      </c>
      <c r="AK231" s="68">
        <f t="shared" si="192"/>
        <v>5.4411809392716135</v>
      </c>
      <c r="AL231" s="57">
        <f t="shared" si="161"/>
        <v>6.3501176718911427</v>
      </c>
      <c r="AM231" s="58">
        <f t="shared" si="162"/>
        <v>3.4535194142402874</v>
      </c>
      <c r="AN231" s="58">
        <f t="shared" si="163"/>
        <v>0.78973279363956028</v>
      </c>
      <c r="AO231" s="20">
        <f t="shared" si="164"/>
        <v>8.8819350041678152E-2</v>
      </c>
      <c r="AP231" s="20">
        <f t="shared" si="165"/>
        <v>5.9976098254234729E-2</v>
      </c>
      <c r="AQ231" s="58">
        <f t="shared" si="195"/>
        <v>10.742165328066903</v>
      </c>
      <c r="AR231" s="59">
        <f t="shared" si="166"/>
        <v>1.0632043417571007</v>
      </c>
      <c r="AS231" s="64">
        <f t="shared" si="196"/>
        <v>8.8819350041678152E-2</v>
      </c>
      <c r="AT231" s="58">
        <f t="shared" si="197"/>
        <v>0.15993626201129263</v>
      </c>
      <c r="AU231" s="89">
        <f>Fishery!Y237</f>
        <v>0.90746497392203396</v>
      </c>
      <c r="AV231" s="80">
        <f t="shared" si="198"/>
        <v>5.4411809392716136E-2</v>
      </c>
      <c r="AW231" s="70">
        <f t="shared" si="199"/>
        <v>1.1562205859750048</v>
      </c>
      <c r="BC231" s="68">
        <f t="shared" si="193"/>
        <v>3.6742084070609535</v>
      </c>
      <c r="BD231" s="57">
        <f t="shared" si="167"/>
        <v>0.51822696446761085</v>
      </c>
      <c r="BE231" s="58">
        <f t="shared" si="168"/>
        <v>1.4220652475297078</v>
      </c>
      <c r="BF231" s="58">
        <f t="shared" si="169"/>
        <v>0.15993626201129263</v>
      </c>
      <c r="BG231" s="58">
        <f t="shared" si="170"/>
        <v>0.10799845934813912</v>
      </c>
      <c r="BH231" s="58">
        <f t="shared" si="188"/>
        <v>2.2082269333567508</v>
      </c>
      <c r="BI231" s="70">
        <f t="shared" si="171"/>
        <v>0.48727836278073627</v>
      </c>
      <c r="BJ231" s="72">
        <f t="shared" si="189"/>
        <v>5.9976098254234729E-2</v>
      </c>
      <c r="BK231" s="58">
        <f t="shared" si="156"/>
        <v>0.10799845934813912</v>
      </c>
      <c r="BL231" s="80">
        <f>Fishery!Z237</f>
        <v>0.39377194926793779</v>
      </c>
      <c r="BM231" s="80">
        <f t="shared" si="190"/>
        <v>1.8371042035304767E-2</v>
      </c>
      <c r="BN231" s="70">
        <f t="shared" si="191"/>
        <v>0.56174650687031158</v>
      </c>
    </row>
    <row r="232" spans="1:66" x14ac:dyDescent="0.2">
      <c r="A232" s="3">
        <v>17</v>
      </c>
      <c r="B232">
        <v>11</v>
      </c>
      <c r="C232" s="9">
        <f t="shared" si="172"/>
        <v>4.166666666666667</v>
      </c>
      <c r="D232" s="9">
        <f t="shared" si="154"/>
        <v>5.5949999999999998</v>
      </c>
      <c r="E232" s="9">
        <f t="shared" si="155"/>
        <v>1.5437344484011897</v>
      </c>
      <c r="F232" s="9">
        <f t="shared" si="173"/>
        <v>4.166666666666667</v>
      </c>
      <c r="I232" s="68">
        <f t="shared" si="194"/>
        <v>508.96388314701267</v>
      </c>
      <c r="J232" s="85">
        <f t="shared" si="174"/>
        <v>492.27743252889115</v>
      </c>
      <c r="K232" s="89">
        <f t="shared" si="175"/>
        <v>465.78442315718615</v>
      </c>
      <c r="L232" s="80">
        <f t="shared" si="176"/>
        <v>8.0777359993596995</v>
      </c>
      <c r="M232" s="86">
        <f t="shared" si="177"/>
        <v>966.13959168543693</v>
      </c>
      <c r="O232" s="68">
        <f t="shared" si="178"/>
        <v>120.90185787964307</v>
      </c>
      <c r="P232" s="76">
        <f t="shared" si="179"/>
        <v>492.27743252889115</v>
      </c>
      <c r="Q232" s="83">
        <f t="shared" si="157"/>
        <v>164.09247750963038</v>
      </c>
      <c r="R232" s="85">
        <f t="shared" si="180"/>
        <v>27.661197579925069</v>
      </c>
      <c r="S232" s="80">
        <f t="shared" si="181"/>
        <v>5.7564789297737136</v>
      </c>
      <c r="T232" s="80">
        <f t="shared" si="182"/>
        <v>0.85600002981066037</v>
      </c>
      <c r="U232" s="89">
        <f t="shared" si="202"/>
        <v>12.090185787964309</v>
      </c>
      <c r="V232" s="70">
        <f t="shared" si="203"/>
        <v>34.273676539509438</v>
      </c>
      <c r="X232" s="68">
        <f t="shared" si="183"/>
        <v>57.197627201605101</v>
      </c>
      <c r="Y232" s="76">
        <f t="shared" si="158"/>
        <v>465.78442315718615</v>
      </c>
      <c r="Z232" s="77">
        <f t="shared" si="159"/>
        <v>27.661197579925069</v>
      </c>
      <c r="AA232" s="77">
        <f t="shared" si="184"/>
        <v>493.4456207371112</v>
      </c>
      <c r="AB232" s="70">
        <f t="shared" si="185"/>
        <v>32.569176144814769</v>
      </c>
      <c r="AC232" s="72">
        <f t="shared" si="186"/>
        <v>0.90778019349342687</v>
      </c>
      <c r="AD232" s="80">
        <f t="shared" si="187"/>
        <v>1.6198649532222571</v>
      </c>
      <c r="AE232" s="89">
        <f>Fishery!X238</f>
        <v>7.314437701665585</v>
      </c>
      <c r="AF232" s="89">
        <f t="shared" si="200"/>
        <v>0.57197627201605106</v>
      </c>
      <c r="AG232" s="70">
        <f t="shared" si="201"/>
        <v>9.8420828483812688</v>
      </c>
      <c r="AI232" s="56">
        <f t="shared" si="160"/>
        <v>66.028002545737394</v>
      </c>
      <c r="AK232" s="68">
        <f t="shared" si="192"/>
        <v>5.2903138230645137</v>
      </c>
      <c r="AL232" s="57">
        <f t="shared" si="161"/>
        <v>8.0777359993596995</v>
      </c>
      <c r="AM232" s="58">
        <f t="shared" si="162"/>
        <v>5.7564789297737136</v>
      </c>
      <c r="AN232" s="58">
        <f t="shared" si="163"/>
        <v>0.90778019349342687</v>
      </c>
      <c r="AO232" s="20">
        <f t="shared" si="164"/>
        <v>8.3962261039522409E-2</v>
      </c>
      <c r="AP232" s="20">
        <f t="shared" si="165"/>
        <v>5.6184109198211034E-2</v>
      </c>
      <c r="AQ232" s="58">
        <f t="shared" si="195"/>
        <v>14.882141492864573</v>
      </c>
      <c r="AR232" s="59">
        <f t="shared" si="166"/>
        <v>1.4864000071144856</v>
      </c>
      <c r="AS232" s="64">
        <f t="shared" si="196"/>
        <v>8.3962261039522409E-2</v>
      </c>
      <c r="AT232" s="58">
        <f t="shared" si="197"/>
        <v>0.14982429119522944</v>
      </c>
      <c r="AU232" s="89">
        <f>Fishery!Y238</f>
        <v>0.88230377726223408</v>
      </c>
      <c r="AV232" s="80">
        <f t="shared" si="198"/>
        <v>5.2903138230645137E-2</v>
      </c>
      <c r="AW232" s="70">
        <f t="shared" si="199"/>
        <v>1.1160903294969859</v>
      </c>
      <c r="BC232" s="68">
        <f t="shared" si="193"/>
        <v>3.5400615210677824</v>
      </c>
      <c r="BD232" s="57">
        <f t="shared" si="167"/>
        <v>0.85600002981066037</v>
      </c>
      <c r="BE232" s="58">
        <f t="shared" si="168"/>
        <v>1.6198649532222571</v>
      </c>
      <c r="BF232" s="58">
        <f t="shared" si="169"/>
        <v>0.14982429119522944</v>
      </c>
      <c r="BG232" s="58">
        <f t="shared" si="170"/>
        <v>0.10025628458355794</v>
      </c>
      <c r="BH232" s="58">
        <f t="shared" si="188"/>
        <v>2.7259455588117047</v>
      </c>
      <c r="BI232" s="70">
        <f t="shared" si="171"/>
        <v>0.57448638597659363</v>
      </c>
      <c r="BJ232" s="72">
        <f t="shared" si="189"/>
        <v>5.6184109198211034E-2</v>
      </c>
      <c r="BK232" s="58">
        <f t="shared" si="156"/>
        <v>0.10025628458355794</v>
      </c>
      <c r="BL232" s="80">
        <f>Fishery!Z238</f>
        <v>0.37939517067142675</v>
      </c>
      <c r="BM232" s="80">
        <f t="shared" si="190"/>
        <v>1.7700307605338913E-2</v>
      </c>
      <c r="BN232" s="70">
        <f t="shared" si="191"/>
        <v>0.53583556445319569</v>
      </c>
    </row>
    <row r="233" spans="1:66" x14ac:dyDescent="0.2">
      <c r="A233" s="1">
        <v>17</v>
      </c>
      <c r="B233" s="2">
        <v>12</v>
      </c>
      <c r="C233" s="9">
        <f t="shared" si="172"/>
        <v>4.166666666666667</v>
      </c>
      <c r="D233" s="9">
        <f t="shared" si="154"/>
        <v>7.8900000000000023</v>
      </c>
      <c r="E233" s="9">
        <f t="shared" si="155"/>
        <v>2.1769552811233943</v>
      </c>
      <c r="F233" s="9">
        <f t="shared" si="173"/>
        <v>4.166666666666667</v>
      </c>
      <c r="I233" s="68">
        <f t="shared" si="194"/>
        <v>264.23737262743612</v>
      </c>
      <c r="J233" s="85">
        <f t="shared" si="174"/>
        <v>488.06032286222762</v>
      </c>
      <c r="K233" s="89">
        <f t="shared" si="175"/>
        <v>311.65264191503269</v>
      </c>
      <c r="L233" s="80">
        <f t="shared" si="176"/>
        <v>4.4249097479764847</v>
      </c>
      <c r="M233" s="86">
        <f t="shared" si="177"/>
        <v>804.13787452523684</v>
      </c>
      <c r="O233" s="68">
        <f t="shared" si="178"/>
        <v>230.88157345477617</v>
      </c>
      <c r="P233" s="76">
        <f t="shared" si="179"/>
        <v>488.06032286222762</v>
      </c>
      <c r="Q233" s="83">
        <f t="shared" si="157"/>
        <v>162.68677428740921</v>
      </c>
      <c r="R233" s="85">
        <f t="shared" si="180"/>
        <v>68.077853277528305</v>
      </c>
      <c r="S233" s="80">
        <f t="shared" si="181"/>
        <v>11.59900412477206</v>
      </c>
      <c r="T233" s="80">
        <f t="shared" si="182"/>
        <v>1.6212142855050122</v>
      </c>
      <c r="U233" s="89">
        <f t="shared" si="202"/>
        <v>23.088157345477619</v>
      </c>
      <c r="V233" s="70">
        <f t="shared" si="203"/>
        <v>81.29807168780539</v>
      </c>
      <c r="X233" s="68">
        <f t="shared" si="183"/>
        <v>73.71512184672352</v>
      </c>
      <c r="Y233" s="76">
        <f t="shared" si="158"/>
        <v>311.65264191503269</v>
      </c>
      <c r="Z233" s="77">
        <f t="shared" si="159"/>
        <v>68.077853277528305</v>
      </c>
      <c r="AA233" s="77">
        <f t="shared" si="184"/>
        <v>379.73049519256097</v>
      </c>
      <c r="AB233" s="70">
        <f t="shared" si="185"/>
        <v>27.988021779380581</v>
      </c>
      <c r="AC233" s="72">
        <f t="shared" si="186"/>
        <v>1.2344308376572664</v>
      </c>
      <c r="AD233" s="80">
        <f t="shared" si="187"/>
        <v>2.0704642091164436</v>
      </c>
      <c r="AE233" s="89">
        <f>Fishery!X239</f>
        <v>9.4266963998012869</v>
      </c>
      <c r="AF233" s="89">
        <f t="shared" si="200"/>
        <v>0.73715121846723519</v>
      </c>
      <c r="AG233" s="70">
        <f t="shared" si="201"/>
        <v>12.731591446574997</v>
      </c>
      <c r="AI233" s="56">
        <f t="shared" si="160"/>
        <v>82.808031893308538</v>
      </c>
      <c r="AK233" s="68">
        <f t="shared" si="192"/>
        <v>5.5819882756396035</v>
      </c>
      <c r="AL233" s="57">
        <f t="shared" si="161"/>
        <v>4.4249097479764847</v>
      </c>
      <c r="AM233" s="58">
        <f t="shared" si="162"/>
        <v>11.59900412477206</v>
      </c>
      <c r="AN233" s="58">
        <f t="shared" si="163"/>
        <v>1.2344308376572664</v>
      </c>
      <c r="AO233" s="20">
        <f t="shared" si="164"/>
        <v>9.3475779328133973E-2</v>
      </c>
      <c r="AP233" s="20">
        <f t="shared" si="165"/>
        <v>5.8793772486315371E-2</v>
      </c>
      <c r="AQ233" s="58">
        <f t="shared" si="195"/>
        <v>17.41061426222026</v>
      </c>
      <c r="AR233" s="59">
        <f t="shared" si="166"/>
        <v>2.0731074722129668</v>
      </c>
      <c r="AS233" s="64">
        <f t="shared" si="196"/>
        <v>9.3475779328133973E-2</v>
      </c>
      <c r="AT233" s="58">
        <f t="shared" si="197"/>
        <v>0.15678339329684102</v>
      </c>
      <c r="AU233" s="89">
        <f>Fishery!Y239</f>
        <v>0.93094842857118487</v>
      </c>
      <c r="AV233" s="80">
        <f t="shared" si="198"/>
        <v>5.5819882756396037E-2</v>
      </c>
      <c r="AW233" s="70">
        <f t="shared" si="199"/>
        <v>1.1812076011961599</v>
      </c>
      <c r="BC233" s="68">
        <f t="shared" si="193"/>
        <v>3.5109217709454121</v>
      </c>
      <c r="BD233" s="57">
        <f t="shared" si="167"/>
        <v>1.6212142855050122</v>
      </c>
      <c r="BE233" s="58">
        <f t="shared" si="168"/>
        <v>2.0704642091164436</v>
      </c>
      <c r="BF233" s="58">
        <f t="shared" si="169"/>
        <v>0.15678339329684102</v>
      </c>
      <c r="BG233" s="58">
        <f t="shared" si="170"/>
        <v>9.8612573453587773E-2</v>
      </c>
      <c r="BH233" s="58">
        <f t="shared" si="188"/>
        <v>3.9470744613718849</v>
      </c>
      <c r="BI233" s="70">
        <f t="shared" si="171"/>
        <v>0.78411682965484464</v>
      </c>
      <c r="BJ233" s="72">
        <f t="shared" si="189"/>
        <v>5.8793772486315371E-2</v>
      </c>
      <c r="BK233" s="58">
        <f t="shared" si="156"/>
        <v>9.8612573453587773E-2</v>
      </c>
      <c r="BL233" s="80">
        <f>Fishery!Z239</f>
        <v>0.37627220786267174</v>
      </c>
      <c r="BM233" s="80">
        <f t="shared" si="190"/>
        <v>1.7554608854727063E-2</v>
      </c>
      <c r="BN233" s="70">
        <f t="shared" si="191"/>
        <v>0.5336785538025749</v>
      </c>
    </row>
    <row r="234" spans="1:66" x14ac:dyDescent="0.2">
      <c r="A234" s="4">
        <v>18</v>
      </c>
      <c r="B234">
        <v>1</v>
      </c>
      <c r="C234" s="9">
        <f t="shared" si="172"/>
        <v>4.166666666666667</v>
      </c>
      <c r="D234" s="9">
        <f t="shared" ref="D234:D269" si="204">($B$4/20)*VLOOKUP(B234,$I$5:$J$16,2)</f>
        <v>8.6</v>
      </c>
      <c r="E234" s="9">
        <f t="shared" ref="E234:E269" si="205">20*VLOOKUP(A234,$K$5:$L$24,2)*D234</f>
        <v>4.6140075953308797</v>
      </c>
      <c r="F234" s="9">
        <f t="shared" si="173"/>
        <v>4.166666666666667</v>
      </c>
      <c r="I234" s="68">
        <f t="shared" si="194"/>
        <v>80.414787452523697</v>
      </c>
      <c r="J234" s="85">
        <f t="shared" si="174"/>
        <v>176.72526091169451</v>
      </c>
      <c r="K234" s="89">
        <f t="shared" si="175"/>
        <v>105.6256820121917</v>
      </c>
      <c r="L234" s="80">
        <f t="shared" si="176"/>
        <v>1.533872071686087</v>
      </c>
      <c r="M234" s="86">
        <f t="shared" si="177"/>
        <v>283.8848149955723</v>
      </c>
      <c r="O234" s="68">
        <f t="shared" si="178"/>
        <v>274.70889762662091</v>
      </c>
      <c r="P234" s="76">
        <f t="shared" si="179"/>
        <v>176.72526091169451</v>
      </c>
      <c r="Q234" s="83">
        <f t="shared" si="157"/>
        <v>58.908420303898168</v>
      </c>
      <c r="R234" s="85">
        <f t="shared" si="180"/>
        <v>90.208267614212758</v>
      </c>
      <c r="S234" s="80">
        <f t="shared" si="181"/>
        <v>15.719806739348243</v>
      </c>
      <c r="T234" s="80">
        <f t="shared" si="182"/>
        <v>2.0161404016435456</v>
      </c>
      <c r="U234" s="89">
        <f t="shared" si="202"/>
        <v>27.470889762662093</v>
      </c>
      <c r="V234" s="70">
        <f t="shared" si="203"/>
        <v>107.94421475520454</v>
      </c>
      <c r="X234" s="68">
        <f t="shared" si="183"/>
        <v>82.094417393809806</v>
      </c>
      <c r="Y234" s="76">
        <f t="shared" si="158"/>
        <v>105.6256820121917</v>
      </c>
      <c r="Z234" s="77">
        <f t="shared" si="159"/>
        <v>90.208267614212758</v>
      </c>
      <c r="AA234" s="77">
        <f t="shared" si="184"/>
        <v>195.83394962640446</v>
      </c>
      <c r="AB234" s="70">
        <f t="shared" si="185"/>
        <v>17.877638577538576</v>
      </c>
      <c r="AC234" s="72">
        <f t="shared" si="186"/>
        <v>1.5659101773544948</v>
      </c>
      <c r="AD234" s="80">
        <f t="shared" si="187"/>
        <v>2.4100256393152852</v>
      </c>
      <c r="AE234" s="89">
        <f>Fishery!X240</f>
        <v>10.498241466644314</v>
      </c>
      <c r="AF234" s="89">
        <f t="shared" si="200"/>
        <v>0.82094417393809804</v>
      </c>
      <c r="AG234" s="70">
        <f t="shared" si="201"/>
        <v>14.474177283314095</v>
      </c>
      <c r="AI234" s="56">
        <f t="shared" si="160"/>
        <v>92.122179209616903</v>
      </c>
      <c r="AK234" s="68">
        <f t="shared" si="192"/>
        <v>6.3581675306160736</v>
      </c>
      <c r="AL234" s="57">
        <f t="shared" si="161"/>
        <v>1.533872071686087</v>
      </c>
      <c r="AM234" s="58">
        <f t="shared" si="162"/>
        <v>15.719806739348243</v>
      </c>
      <c r="AN234" s="58">
        <f t="shared" si="163"/>
        <v>1.5659101773544948</v>
      </c>
      <c r="AO234" s="20">
        <f t="shared" si="164"/>
        <v>0.12127888304214149</v>
      </c>
      <c r="AP234" s="20">
        <f t="shared" si="165"/>
        <v>6.9995685703907504E-2</v>
      </c>
      <c r="AQ234" s="58">
        <f t="shared" si="195"/>
        <v>19.010863557134876</v>
      </c>
      <c r="AR234" s="59">
        <f t="shared" si="166"/>
        <v>2.500139033424047</v>
      </c>
      <c r="AS234" s="64">
        <f t="shared" si="196"/>
        <v>0.12127888304214149</v>
      </c>
      <c r="AT234" s="58">
        <f t="shared" si="197"/>
        <v>0.18665516187708669</v>
      </c>
      <c r="AU234" s="89">
        <f>Fishery!Y240</f>
        <v>1.0603974388572379</v>
      </c>
      <c r="AV234" s="80">
        <f t="shared" si="198"/>
        <v>6.358167530616074E-2</v>
      </c>
      <c r="AW234" s="70">
        <f t="shared" si="199"/>
        <v>1.368331483776466</v>
      </c>
      <c r="BC234" s="68">
        <f t="shared" si="193"/>
        <v>3.6695942851910188</v>
      </c>
      <c r="BD234" s="57">
        <f t="shared" si="167"/>
        <v>2.0161404016435456</v>
      </c>
      <c r="BE234" s="58">
        <f t="shared" si="168"/>
        <v>2.4100256393152852</v>
      </c>
      <c r="BF234" s="58">
        <f t="shared" si="169"/>
        <v>0.18665516187708669</v>
      </c>
      <c r="BG234" s="58">
        <f t="shared" si="170"/>
        <v>0.10772737774325268</v>
      </c>
      <c r="BH234" s="58">
        <f t="shared" si="188"/>
        <v>4.7205485805791705</v>
      </c>
      <c r="BI234" s="70">
        <f t="shared" si="171"/>
        <v>0.92811959493934948</v>
      </c>
      <c r="BJ234" s="72">
        <f t="shared" si="189"/>
        <v>6.9995685703907504E-2</v>
      </c>
      <c r="BK234" s="58">
        <f t="shared" si="156"/>
        <v>0.10772737774325268</v>
      </c>
      <c r="BL234" s="80">
        <f>Fishery!Z240</f>
        <v>0.39327744499338652</v>
      </c>
      <c r="BM234" s="80">
        <f t="shared" si="190"/>
        <v>1.8347971425955095E-2</v>
      </c>
      <c r="BN234" s="70">
        <f t="shared" si="191"/>
        <v>0.57100050844054673</v>
      </c>
    </row>
    <row r="235" spans="1:66" x14ac:dyDescent="0.2">
      <c r="A235" s="4">
        <v>18</v>
      </c>
      <c r="B235">
        <v>2</v>
      </c>
      <c r="C235" s="9">
        <f t="shared" si="172"/>
        <v>4.166666666666667</v>
      </c>
      <c r="D235" s="9">
        <f t="shared" si="204"/>
        <v>6.990000000000002</v>
      </c>
      <c r="E235" s="9">
        <f t="shared" si="205"/>
        <v>3.7502224524840533</v>
      </c>
      <c r="F235" s="9">
        <f t="shared" si="173"/>
        <v>4.166666666666667</v>
      </c>
      <c r="I235" s="68">
        <f t="shared" si="194"/>
        <v>28.389481499557231</v>
      </c>
      <c r="J235" s="85">
        <f t="shared" si="174"/>
        <v>47.578598851050302</v>
      </c>
      <c r="K235" s="89">
        <f t="shared" si="175"/>
        <v>36.613663376943371</v>
      </c>
      <c r="L235" s="80">
        <f t="shared" si="176"/>
        <v>0.62437089307157823</v>
      </c>
      <c r="M235" s="86">
        <f t="shared" si="177"/>
        <v>84.816633121065237</v>
      </c>
      <c r="O235" s="68">
        <f t="shared" si="178"/>
        <v>209.49043597270503</v>
      </c>
      <c r="P235" s="76">
        <f t="shared" si="179"/>
        <v>47.578598851050302</v>
      </c>
      <c r="Q235" s="83">
        <f t="shared" si="157"/>
        <v>15.859532950350101</v>
      </c>
      <c r="R235" s="85">
        <f t="shared" si="180"/>
        <v>67.544490936840091</v>
      </c>
      <c r="S235" s="80">
        <f t="shared" si="181"/>
        <v>13.821992198089854</v>
      </c>
      <c r="T235" s="80">
        <f t="shared" si="182"/>
        <v>1.6395500654535453</v>
      </c>
      <c r="U235" s="89">
        <f t="shared" si="202"/>
        <v>20.949043597270503</v>
      </c>
      <c r="V235" s="70">
        <f t="shared" si="203"/>
        <v>83.006033200383499</v>
      </c>
      <c r="X235" s="68">
        <f t="shared" si="183"/>
        <v>80.605697610033857</v>
      </c>
      <c r="Y235" s="76">
        <f t="shared" si="158"/>
        <v>36.613663376943371</v>
      </c>
      <c r="Z235" s="77">
        <f t="shared" si="159"/>
        <v>67.544490936840091</v>
      </c>
      <c r="AA235" s="77">
        <f t="shared" si="184"/>
        <v>104.15815431378346</v>
      </c>
      <c r="AB235" s="70">
        <f t="shared" si="185"/>
        <v>10.731415328163973</v>
      </c>
      <c r="AC235" s="72">
        <f t="shared" si="186"/>
        <v>1.7727640219219694</v>
      </c>
      <c r="AD235" s="80">
        <f t="shared" si="187"/>
        <v>2.5234006732351015</v>
      </c>
      <c r="AE235" s="89">
        <f>Fishery!X241</f>
        <v>10.307863847039831</v>
      </c>
      <c r="AF235" s="89">
        <f t="shared" si="200"/>
        <v>0.80605697610033855</v>
      </c>
      <c r="AG235" s="70">
        <f t="shared" si="201"/>
        <v>14.604028542196902</v>
      </c>
      <c r="AI235" s="56">
        <f t="shared" si="160"/>
        <v>91.8498956216918</v>
      </c>
      <c r="AK235" s="68">
        <f t="shared" si="192"/>
        <v>7.3310120520202293</v>
      </c>
      <c r="AL235" s="57">
        <f t="shared" si="161"/>
        <v>0.62437089307157823</v>
      </c>
      <c r="AM235" s="58">
        <f t="shared" si="162"/>
        <v>13.821992198089854</v>
      </c>
      <c r="AN235" s="58">
        <f t="shared" si="163"/>
        <v>1.7727640219219694</v>
      </c>
      <c r="AO235" s="20">
        <f t="shared" si="164"/>
        <v>0.16123121312059757</v>
      </c>
      <c r="AP235" s="20">
        <f t="shared" si="165"/>
        <v>8.6062840295701271E-2</v>
      </c>
      <c r="AQ235" s="58">
        <f t="shared" si="195"/>
        <v>16.4664211664997</v>
      </c>
      <c r="AR235" s="59">
        <f t="shared" si="166"/>
        <v>2.2717867244127725</v>
      </c>
      <c r="AS235" s="64">
        <f t="shared" si="196"/>
        <v>0.16123121312059757</v>
      </c>
      <c r="AT235" s="58">
        <f t="shared" si="197"/>
        <v>0.22950090745520341</v>
      </c>
      <c r="AU235" s="89">
        <f>Fishery!Y241</f>
        <v>1.2226457335012302</v>
      </c>
      <c r="AV235" s="80">
        <f t="shared" si="198"/>
        <v>7.331012052020229E-2</v>
      </c>
      <c r="AW235" s="70">
        <f t="shared" si="199"/>
        <v>1.6133778540770312</v>
      </c>
      <c r="BC235" s="68">
        <f t="shared" si="193"/>
        <v>3.9131859596377132</v>
      </c>
      <c r="BD235" s="57">
        <f t="shared" si="167"/>
        <v>1.6395500654535453</v>
      </c>
      <c r="BE235" s="58">
        <f t="shared" si="168"/>
        <v>2.5234006732351015</v>
      </c>
      <c r="BF235" s="58">
        <f t="shared" si="169"/>
        <v>0.22950090745520341</v>
      </c>
      <c r="BG235" s="58">
        <f t="shared" si="170"/>
        <v>0.12250419483764585</v>
      </c>
      <c r="BH235" s="58">
        <f t="shared" si="188"/>
        <v>4.5149558409814956</v>
      </c>
      <c r="BI235" s="70">
        <f t="shared" si="171"/>
        <v>0.92379520206368082</v>
      </c>
      <c r="BJ235" s="72">
        <f t="shared" si="189"/>
        <v>8.6062840295701271E-2</v>
      </c>
      <c r="BK235" s="58">
        <f t="shared" si="156"/>
        <v>0.12250419483764585</v>
      </c>
      <c r="BL235" s="80">
        <f>Fishery!Z241</f>
        <v>0.41938363110084331</v>
      </c>
      <c r="BM235" s="80">
        <f t="shared" si="190"/>
        <v>1.9565929798188567E-2</v>
      </c>
      <c r="BN235" s="70">
        <f t="shared" si="191"/>
        <v>0.62795066623419049</v>
      </c>
    </row>
    <row r="236" spans="1:66" x14ac:dyDescent="0.2">
      <c r="A236" s="4">
        <v>18</v>
      </c>
      <c r="B236">
        <v>3</v>
      </c>
      <c r="C236" s="9">
        <f t="shared" si="172"/>
        <v>4.166666666666667</v>
      </c>
      <c r="D236" s="9">
        <f t="shared" si="204"/>
        <v>4.875</v>
      </c>
      <c r="E236" s="9">
        <f t="shared" si="205"/>
        <v>2.6154984915393067</v>
      </c>
      <c r="F236" s="9">
        <f t="shared" si="173"/>
        <v>4.166666666666667</v>
      </c>
      <c r="I236" s="68">
        <f t="shared" si="194"/>
        <v>21.013308789957343</v>
      </c>
      <c r="J236" s="85">
        <f t="shared" si="174"/>
        <v>23.370416227265491</v>
      </c>
      <c r="K236" s="89">
        <f t="shared" si="175"/>
        <v>24.829227155744224</v>
      </c>
      <c r="L236" s="80">
        <f t="shared" si="176"/>
        <v>0.49315352475815716</v>
      </c>
      <c r="M236" s="86">
        <f t="shared" si="177"/>
        <v>48.692796907767871</v>
      </c>
      <c r="O236" s="68">
        <f t="shared" si="178"/>
        <v>139.02151525057928</v>
      </c>
      <c r="P236" s="76">
        <f t="shared" si="179"/>
        <v>23.370416227265491</v>
      </c>
      <c r="Q236" s="83">
        <f t="shared" si="157"/>
        <v>7.7901387424218305</v>
      </c>
      <c r="R236" s="85">
        <f t="shared" si="180"/>
        <v>41.06679267167663</v>
      </c>
      <c r="S236" s="80">
        <f t="shared" si="181"/>
        <v>9.7879326309346428</v>
      </c>
      <c r="T236" s="80">
        <f t="shared" si="182"/>
        <v>1.136787572242183</v>
      </c>
      <c r="U236" s="89">
        <f t="shared" si="202"/>
        <v>13.90215152505793</v>
      </c>
      <c r="V236" s="70">
        <f t="shared" si="203"/>
        <v>51.991512874853456</v>
      </c>
      <c r="X236" s="68">
        <f t="shared" si="183"/>
        <v>73.849706999768699</v>
      </c>
      <c r="Y236" s="76">
        <f t="shared" si="158"/>
        <v>24.829227155744224</v>
      </c>
      <c r="Z236" s="77">
        <f t="shared" si="159"/>
        <v>41.06679267167663</v>
      </c>
      <c r="AA236" s="77">
        <f t="shared" si="184"/>
        <v>65.896019827420858</v>
      </c>
      <c r="AB236" s="70">
        <f t="shared" si="185"/>
        <v>6.6851757811935926</v>
      </c>
      <c r="AC236" s="72">
        <f t="shared" si="186"/>
        <v>1.7331512934649553</v>
      </c>
      <c r="AD236" s="80">
        <f t="shared" si="187"/>
        <v>2.4154945795187279</v>
      </c>
      <c r="AE236" s="89">
        <f>Fishery!X242</f>
        <v>9.4439071612555736</v>
      </c>
      <c r="AF236" s="89">
        <f t="shared" si="200"/>
        <v>0.73849706999768705</v>
      </c>
      <c r="AG236" s="70">
        <f t="shared" si="201"/>
        <v>13.592553034239257</v>
      </c>
      <c r="AI236" s="56">
        <f t="shared" si="160"/>
        <v>85.761114045219102</v>
      </c>
      <c r="AK236" s="68">
        <f t="shared" si="192"/>
        <v>7.8228759637930754</v>
      </c>
      <c r="AL236" s="57">
        <f t="shared" si="161"/>
        <v>0.49315352475815716</v>
      </c>
      <c r="AM236" s="58">
        <f t="shared" si="162"/>
        <v>9.7879326309346428</v>
      </c>
      <c r="AN236" s="58">
        <f t="shared" si="163"/>
        <v>1.7331512934649553</v>
      </c>
      <c r="AO236" s="20">
        <f t="shared" si="164"/>
        <v>0.18359216503467432</v>
      </c>
      <c r="AP236" s="20">
        <f t="shared" si="165"/>
        <v>9.5952214577754019E-2</v>
      </c>
      <c r="AQ236" s="58">
        <f t="shared" si="195"/>
        <v>12.293781828770182</v>
      </c>
      <c r="AR236" s="59">
        <f t="shared" si="166"/>
        <v>1.7574875924335611</v>
      </c>
      <c r="AS236" s="64">
        <f t="shared" si="196"/>
        <v>0.18359216503467432</v>
      </c>
      <c r="AT236" s="58">
        <f t="shared" si="197"/>
        <v>0.25587257220734405</v>
      </c>
      <c r="AU236" s="89">
        <f>Fishery!Y242</f>
        <v>1.3046774242043675</v>
      </c>
      <c r="AV236" s="80">
        <f t="shared" si="198"/>
        <v>7.8228759637930759E-2</v>
      </c>
      <c r="AW236" s="70">
        <f t="shared" si="199"/>
        <v>1.7441421614463859</v>
      </c>
      <c r="BC236" s="68">
        <f t="shared" si="193"/>
        <v>4.0885310816573268</v>
      </c>
      <c r="BD236" s="57">
        <f t="shared" si="167"/>
        <v>1.136787572242183</v>
      </c>
      <c r="BE236" s="58">
        <f t="shared" si="168"/>
        <v>2.4154945795187279</v>
      </c>
      <c r="BF236" s="58">
        <f t="shared" si="169"/>
        <v>0.25587257220734405</v>
      </c>
      <c r="BG236" s="58">
        <f t="shared" si="170"/>
        <v>0.13372869124542425</v>
      </c>
      <c r="BH236" s="58">
        <f t="shared" si="188"/>
        <v>3.9418834152136792</v>
      </c>
      <c r="BI236" s="70">
        <f t="shared" si="171"/>
        <v>0.84337240727314677</v>
      </c>
      <c r="BJ236" s="72">
        <f t="shared" si="189"/>
        <v>9.5952214577754019E-2</v>
      </c>
      <c r="BK236" s="58">
        <f t="shared" si="156"/>
        <v>0.13372869124542425</v>
      </c>
      <c r="BL236" s="80">
        <f>Fishery!Z242</f>
        <v>0.43817570352645691</v>
      </c>
      <c r="BM236" s="80">
        <f t="shared" si="190"/>
        <v>2.0442655408286634E-2</v>
      </c>
      <c r="BN236" s="70">
        <f t="shared" si="191"/>
        <v>0.6678566093496352</v>
      </c>
    </row>
    <row r="237" spans="1:66" x14ac:dyDescent="0.2">
      <c r="A237" s="4">
        <v>18</v>
      </c>
      <c r="B237">
        <v>4</v>
      </c>
      <c r="C237" s="9">
        <f t="shared" si="172"/>
        <v>4.166666666666667</v>
      </c>
      <c r="D237" s="9">
        <f t="shared" si="204"/>
        <v>3.25</v>
      </c>
      <c r="E237" s="9">
        <f t="shared" si="205"/>
        <v>1.7436656610262045</v>
      </c>
      <c r="F237" s="9">
        <f t="shared" si="173"/>
        <v>4.166666666666667</v>
      </c>
      <c r="I237" s="68">
        <f t="shared" si="194"/>
        <v>28.619165682104359</v>
      </c>
      <c r="J237" s="85">
        <f t="shared" si="174"/>
        <v>21.461430889407183</v>
      </c>
      <c r="K237" s="89">
        <f t="shared" si="175"/>
        <v>29.899778943326538</v>
      </c>
      <c r="L237" s="80">
        <f t="shared" si="176"/>
        <v>0.66099414502687726</v>
      </c>
      <c r="M237" s="86">
        <f t="shared" si="177"/>
        <v>52.022203977760597</v>
      </c>
      <c r="O237" s="68">
        <f t="shared" si="178"/>
        <v>93.737144226163949</v>
      </c>
      <c r="P237" s="76">
        <f t="shared" si="179"/>
        <v>21.461430889407183</v>
      </c>
      <c r="Q237" s="83">
        <f t="shared" si="157"/>
        <v>7.1538102964690609</v>
      </c>
      <c r="R237" s="85">
        <f t="shared" si="180"/>
        <v>24.482893057339965</v>
      </c>
      <c r="S237" s="80">
        <f t="shared" si="181"/>
        <v>6.4949171677402759</v>
      </c>
      <c r="T237" s="80">
        <f t="shared" si="182"/>
        <v>0.77785114554448187</v>
      </c>
      <c r="U237" s="89">
        <f t="shared" si="202"/>
        <v>9.3737144226163949</v>
      </c>
      <c r="V237" s="70">
        <f t="shared" si="203"/>
        <v>31.755661370624722</v>
      </c>
      <c r="X237" s="68">
        <f t="shared" si="183"/>
        <v>65.296668837779379</v>
      </c>
      <c r="Y237" s="76">
        <f t="shared" si="158"/>
        <v>29.899778943326538</v>
      </c>
      <c r="Z237" s="77">
        <f t="shared" si="159"/>
        <v>24.482893057339965</v>
      </c>
      <c r="AA237" s="77">
        <f t="shared" si="184"/>
        <v>54.382672000666503</v>
      </c>
      <c r="AB237" s="70">
        <f t="shared" si="185"/>
        <v>4.9290978161254042</v>
      </c>
      <c r="AC237" s="72">
        <f t="shared" si="186"/>
        <v>1.5081053120468717</v>
      </c>
      <c r="AD237" s="80">
        <f t="shared" si="187"/>
        <v>2.1673836588475259</v>
      </c>
      <c r="AE237" s="89">
        <f>Fishery!X243</f>
        <v>8.3501438732203734</v>
      </c>
      <c r="AF237" s="89">
        <f t="shared" si="200"/>
        <v>0.65296668837779381</v>
      </c>
      <c r="AG237" s="70">
        <f t="shared" si="201"/>
        <v>12.025632844114771</v>
      </c>
      <c r="AI237" s="56">
        <f t="shared" si="160"/>
        <v>77.144512561020392</v>
      </c>
      <c r="AK237" s="68">
        <f t="shared" si="192"/>
        <v>7.6987353203451194</v>
      </c>
      <c r="AL237" s="57">
        <f t="shared" si="161"/>
        <v>0.66099414502687726</v>
      </c>
      <c r="AM237" s="58">
        <f t="shared" si="162"/>
        <v>6.4949171677402759</v>
      </c>
      <c r="AN237" s="58">
        <f t="shared" si="163"/>
        <v>1.5081053120468717</v>
      </c>
      <c r="AO237" s="20">
        <f t="shared" si="164"/>
        <v>0.17781157659818839</v>
      </c>
      <c r="AP237" s="20">
        <f t="shared" si="165"/>
        <v>9.5828662227945963E-2</v>
      </c>
      <c r="AQ237" s="58">
        <f t="shared" si="195"/>
        <v>8.937656863640159</v>
      </c>
      <c r="AR237" s="59">
        <f t="shared" si="166"/>
        <v>1.2986131677499659</v>
      </c>
      <c r="AS237" s="64">
        <f t="shared" si="196"/>
        <v>0.17781157659818839</v>
      </c>
      <c r="AT237" s="58">
        <f t="shared" si="197"/>
        <v>0.25554309927452262</v>
      </c>
      <c r="AU237" s="89">
        <f>Fishery!Y243</f>
        <v>1.2839735940935011</v>
      </c>
      <c r="AV237" s="80">
        <f t="shared" si="198"/>
        <v>7.6987353203451195E-2</v>
      </c>
      <c r="AW237" s="70">
        <f t="shared" si="199"/>
        <v>1.7173282699662122</v>
      </c>
      <c r="BC237" s="68">
        <f t="shared" si="193"/>
        <v>4.1491084028958909</v>
      </c>
      <c r="BD237" s="57">
        <f t="shared" si="167"/>
        <v>0.77785114554448187</v>
      </c>
      <c r="BE237" s="58">
        <f t="shared" si="168"/>
        <v>2.1673836588475259</v>
      </c>
      <c r="BF237" s="58">
        <f t="shared" si="169"/>
        <v>0.25554309927452262</v>
      </c>
      <c r="BG237" s="58">
        <f t="shared" si="170"/>
        <v>0.13772080431185035</v>
      </c>
      <c r="BH237" s="58">
        <f t="shared" si="188"/>
        <v>3.3384987079783808</v>
      </c>
      <c r="BI237" s="70">
        <f t="shared" si="171"/>
        <v>0.7373932838015349</v>
      </c>
      <c r="BJ237" s="72">
        <f t="shared" si="189"/>
        <v>9.5828662227945963E-2</v>
      </c>
      <c r="BK237" s="58">
        <f t="shared" si="156"/>
        <v>0.13772080431185035</v>
      </c>
      <c r="BL237" s="80">
        <f>Fishery!Z243</f>
        <v>0.44466789101906029</v>
      </c>
      <c r="BM237" s="80">
        <f t="shared" si="190"/>
        <v>2.0745542014479455E-2</v>
      </c>
      <c r="BN237" s="70">
        <f t="shared" si="191"/>
        <v>0.67821735755885659</v>
      </c>
    </row>
    <row r="238" spans="1:66" x14ac:dyDescent="0.2">
      <c r="A238" s="4">
        <v>18</v>
      </c>
      <c r="B238">
        <v>5</v>
      </c>
      <c r="C238" s="9">
        <f t="shared" si="172"/>
        <v>4.166666666666667</v>
      </c>
      <c r="D238" s="9">
        <f t="shared" si="204"/>
        <v>2.1150000000000029</v>
      </c>
      <c r="E238" s="9">
        <f t="shared" si="205"/>
        <v>1.1347239609447468</v>
      </c>
      <c r="F238" s="9">
        <f t="shared" si="173"/>
        <v>4.166666666666667</v>
      </c>
      <c r="I238" s="68">
        <f t="shared" si="194"/>
        <v>51.299454696531356</v>
      </c>
      <c r="J238" s="85">
        <f t="shared" si="174"/>
        <v>28.097620529624912</v>
      </c>
      <c r="K238" s="89">
        <f t="shared" si="175"/>
        <v>46.889579768725866</v>
      </c>
      <c r="L238" s="80">
        <f t="shared" si="176"/>
        <v>1.104996937585824</v>
      </c>
      <c r="M238" s="86">
        <f t="shared" si="177"/>
        <v>76.092197235936609</v>
      </c>
      <c r="O238" s="68">
        <f t="shared" si="178"/>
        <v>68.464715404481552</v>
      </c>
      <c r="P238" s="76">
        <f t="shared" si="179"/>
        <v>28.097620529624912</v>
      </c>
      <c r="Q238" s="83">
        <f t="shared" si="157"/>
        <v>9.3658735098749712</v>
      </c>
      <c r="R238" s="85">
        <f t="shared" si="180"/>
        <v>15.644814127617899</v>
      </c>
      <c r="S238" s="80">
        <f t="shared" si="181"/>
        <v>4.4242166687057844</v>
      </c>
      <c r="T238" s="80">
        <f t="shared" si="182"/>
        <v>0.56227334548398056</v>
      </c>
      <c r="U238" s="89">
        <f t="shared" si="202"/>
        <v>6.8464715404481558</v>
      </c>
      <c r="V238" s="70">
        <f t="shared" si="203"/>
        <v>20.631304141807664</v>
      </c>
      <c r="X238" s="68">
        <f t="shared" si="183"/>
        <v>57.127288250561477</v>
      </c>
      <c r="Y238" s="76">
        <f t="shared" si="158"/>
        <v>46.889579768725866</v>
      </c>
      <c r="Z238" s="77">
        <f t="shared" si="159"/>
        <v>15.644814127617899</v>
      </c>
      <c r="AA238" s="77">
        <f t="shared" si="184"/>
        <v>62.534393896343765</v>
      </c>
      <c r="AB238" s="70">
        <f t="shared" si="185"/>
        <v>4.886200501497604</v>
      </c>
      <c r="AC238" s="72">
        <f t="shared" si="186"/>
        <v>1.2305292316045091</v>
      </c>
      <c r="AD238" s="80">
        <f t="shared" si="187"/>
        <v>1.8766543492251671</v>
      </c>
      <c r="AE238" s="89">
        <f>Fishery!X244</f>
        <v>7.3054427502911921</v>
      </c>
      <c r="AF238" s="89">
        <f t="shared" si="200"/>
        <v>0.57127288250561481</v>
      </c>
      <c r="AG238" s="70">
        <f t="shared" si="201"/>
        <v>10.412626331120869</v>
      </c>
      <c r="AI238" s="56">
        <f t="shared" si="160"/>
        <v>68.413631851540032</v>
      </c>
      <c r="AK238" s="68">
        <f t="shared" si="192"/>
        <v>7.1800434275086547</v>
      </c>
      <c r="AL238" s="57">
        <f t="shared" si="161"/>
        <v>1.104996937585824</v>
      </c>
      <c r="AM238" s="58">
        <f t="shared" si="162"/>
        <v>4.4242166687057844</v>
      </c>
      <c r="AN238" s="58">
        <f t="shared" si="163"/>
        <v>1.2305292316045091</v>
      </c>
      <c r="AO238" s="20">
        <f t="shared" si="164"/>
        <v>0.1546590708627307</v>
      </c>
      <c r="AP238" s="20">
        <f t="shared" si="165"/>
        <v>8.8450240715700734E-2</v>
      </c>
      <c r="AQ238" s="58">
        <f t="shared" si="195"/>
        <v>7.002852149474549</v>
      </c>
      <c r="AR238" s="59">
        <f t="shared" si="166"/>
        <v>0.99049902798307221</v>
      </c>
      <c r="AS238" s="64">
        <f t="shared" si="196"/>
        <v>0.1546590708627307</v>
      </c>
      <c r="AT238" s="58">
        <f t="shared" si="197"/>
        <v>0.23586730857520194</v>
      </c>
      <c r="AU238" s="89">
        <f>Fishery!Y244</f>
        <v>1.1974676075696598</v>
      </c>
      <c r="AV238" s="80">
        <f t="shared" si="198"/>
        <v>7.1800434275086547E-2</v>
      </c>
      <c r="AW238" s="70">
        <f t="shared" si="199"/>
        <v>1.5879939870075925</v>
      </c>
      <c r="BC238" s="68">
        <f t="shared" si="193"/>
        <v>4.1063001734699052</v>
      </c>
      <c r="BD238" s="57">
        <f t="shared" si="167"/>
        <v>0.56227334548398056</v>
      </c>
      <c r="BE238" s="58">
        <f t="shared" si="168"/>
        <v>1.8766543492251671</v>
      </c>
      <c r="BF238" s="58">
        <f t="shared" si="169"/>
        <v>0.23586730857520194</v>
      </c>
      <c r="BG238" s="58">
        <f t="shared" si="170"/>
        <v>0.1348936089171118</v>
      </c>
      <c r="BH238" s="58">
        <f t="shared" si="188"/>
        <v>2.8096886122014615</v>
      </c>
      <c r="BI238" s="70">
        <f t="shared" si="171"/>
        <v>0.63213798486486772</v>
      </c>
      <c r="BJ238" s="72">
        <f t="shared" si="189"/>
        <v>8.8450240715700734E-2</v>
      </c>
      <c r="BK238" s="58">
        <f t="shared" si="156"/>
        <v>0.1348936089171118</v>
      </c>
      <c r="BL238" s="80">
        <f>Fishery!Z244</f>
        <v>0.44008005111499143</v>
      </c>
      <c r="BM238" s="80">
        <f t="shared" si="190"/>
        <v>2.0531500867349527E-2</v>
      </c>
      <c r="BN238" s="70">
        <f t="shared" si="191"/>
        <v>0.663423900747804</v>
      </c>
    </row>
    <row r="239" spans="1:66" x14ac:dyDescent="0.2">
      <c r="A239" s="4">
        <v>18</v>
      </c>
      <c r="B239">
        <v>6</v>
      </c>
      <c r="C239" s="9">
        <f t="shared" si="172"/>
        <v>4.166666666666667</v>
      </c>
      <c r="D239" s="9">
        <f t="shared" si="204"/>
        <v>1.470000000000002</v>
      </c>
      <c r="E239" s="9">
        <f t="shared" si="205"/>
        <v>0.78867339129493041</v>
      </c>
      <c r="F239" s="9">
        <f t="shared" si="173"/>
        <v>4.166666666666667</v>
      </c>
      <c r="I239" s="68">
        <f t="shared" si="194"/>
        <v>104.48602879511313</v>
      </c>
      <c r="J239" s="85">
        <f t="shared" si="174"/>
        <v>47.276210758077767</v>
      </c>
      <c r="K239" s="89">
        <f t="shared" si="175"/>
        <v>84.709600597735431</v>
      </c>
      <c r="L239" s="80">
        <f t="shared" si="176"/>
        <v>2.0410604526708362</v>
      </c>
      <c r="M239" s="86">
        <f t="shared" si="177"/>
        <v>134.02687180848406</v>
      </c>
      <c r="O239" s="68">
        <f t="shared" si="178"/>
        <v>56.558052908180898</v>
      </c>
      <c r="P239" s="76">
        <f t="shared" si="179"/>
        <v>47.276210758077767</v>
      </c>
      <c r="Q239" s="83">
        <f t="shared" si="157"/>
        <v>15.758736919359256</v>
      </c>
      <c r="R239" s="85">
        <f t="shared" si="180"/>
        <v>11.46327917637748</v>
      </c>
      <c r="S239" s="80">
        <f t="shared" si="181"/>
        <v>3.3144643279720065</v>
      </c>
      <c r="T239" s="80">
        <f t="shared" si="182"/>
        <v>0.45116237925479213</v>
      </c>
      <c r="U239" s="89">
        <f t="shared" si="202"/>
        <v>5.6558052908180905</v>
      </c>
      <c r="V239" s="70">
        <f t="shared" si="203"/>
        <v>15.228905883604279</v>
      </c>
      <c r="X239" s="68">
        <f t="shared" si="183"/>
        <v>50.67041113927457</v>
      </c>
      <c r="Y239" s="76">
        <f t="shared" si="158"/>
        <v>84.709600597735431</v>
      </c>
      <c r="Z239" s="77">
        <f t="shared" si="159"/>
        <v>11.46327917637748</v>
      </c>
      <c r="AA239" s="77">
        <f t="shared" si="184"/>
        <v>96.172879774112914</v>
      </c>
      <c r="AB239" s="70">
        <f t="shared" si="185"/>
        <v>6.7272599344056498</v>
      </c>
      <c r="AC239" s="72">
        <f t="shared" si="186"/>
        <v>0.98981053725129431</v>
      </c>
      <c r="AD239" s="80">
        <f t="shared" si="187"/>
        <v>1.6167871467942239</v>
      </c>
      <c r="AE239" s="89">
        <f>Fishery!X245</f>
        <v>6.479736725610274</v>
      </c>
      <c r="AF239" s="89">
        <f t="shared" si="200"/>
        <v>0.50670411139274574</v>
      </c>
      <c r="AG239" s="70">
        <f t="shared" si="201"/>
        <v>9.0863344096557928</v>
      </c>
      <c r="AI239" s="56">
        <f t="shared" si="160"/>
        <v>61.170330661090517</v>
      </c>
      <c r="AK239" s="68">
        <f t="shared" si="192"/>
        <v>6.5114302081258977</v>
      </c>
      <c r="AL239" s="57">
        <f t="shared" si="161"/>
        <v>2.0410604526708362</v>
      </c>
      <c r="AM239" s="58">
        <f t="shared" si="162"/>
        <v>3.3144643279720065</v>
      </c>
      <c r="AN239" s="58">
        <f t="shared" si="163"/>
        <v>0.98981053725129431</v>
      </c>
      <c r="AO239" s="20">
        <f t="shared" si="164"/>
        <v>0.12719617006588343</v>
      </c>
      <c r="AP239" s="20">
        <f t="shared" si="165"/>
        <v>7.7912309405846189E-2</v>
      </c>
      <c r="AQ239" s="58">
        <f t="shared" si="195"/>
        <v>6.5504437973658671</v>
      </c>
      <c r="AR239" s="59">
        <f t="shared" si="166"/>
        <v>0.84060407346918409</v>
      </c>
      <c r="AS239" s="64">
        <f t="shared" si="196"/>
        <v>0.12719617006588343</v>
      </c>
      <c r="AT239" s="58">
        <f t="shared" si="197"/>
        <v>0.20776615841558987</v>
      </c>
      <c r="AU239" s="89">
        <f>Fishery!Y245</f>
        <v>1.0859581605465063</v>
      </c>
      <c r="AV239" s="80">
        <f t="shared" si="198"/>
        <v>6.5114302081258985E-2</v>
      </c>
      <c r="AW239" s="70">
        <f t="shared" si="199"/>
        <v>1.4209204890279796</v>
      </c>
      <c r="BC239" s="68">
        <f t="shared" si="193"/>
        <v>3.9884893136900512</v>
      </c>
      <c r="BD239" s="57">
        <f t="shared" si="167"/>
        <v>0.45116237925479213</v>
      </c>
      <c r="BE239" s="58">
        <f t="shared" si="168"/>
        <v>1.6167871467942239</v>
      </c>
      <c r="BF239" s="58">
        <f t="shared" si="169"/>
        <v>0.20776615841558987</v>
      </c>
      <c r="BG239" s="58">
        <f t="shared" si="170"/>
        <v>0.12726437604335791</v>
      </c>
      <c r="BH239" s="58">
        <f t="shared" si="188"/>
        <v>2.4029800605079639</v>
      </c>
      <c r="BI239" s="70">
        <f t="shared" si="171"/>
        <v>0.54434971772014196</v>
      </c>
      <c r="BJ239" s="72">
        <f t="shared" si="189"/>
        <v>7.7912309405846189E-2</v>
      </c>
      <c r="BK239" s="58">
        <f t="shared" si="156"/>
        <v>0.12726437604335791</v>
      </c>
      <c r="BL239" s="80">
        <f>Fishery!Z245</f>
        <v>0.42745403572313367</v>
      </c>
      <c r="BM239" s="80">
        <f t="shared" si="190"/>
        <v>1.9942446568450258E-2</v>
      </c>
      <c r="BN239" s="70">
        <f t="shared" si="191"/>
        <v>0.63263072117233776</v>
      </c>
    </row>
    <row r="240" spans="1:66" x14ac:dyDescent="0.2">
      <c r="A240" s="4">
        <v>18</v>
      </c>
      <c r="B240">
        <v>7</v>
      </c>
      <c r="C240" s="9">
        <f t="shared" si="172"/>
        <v>4.166666666666667</v>
      </c>
      <c r="D240" s="9">
        <f t="shared" si="204"/>
        <v>1.3149999999999995</v>
      </c>
      <c r="E240" s="9">
        <f t="shared" si="205"/>
        <v>0.70551395207675627</v>
      </c>
      <c r="F240" s="9">
        <f t="shared" si="173"/>
        <v>4.166666666666667</v>
      </c>
      <c r="I240" s="68">
        <f t="shared" si="194"/>
        <v>217.78359062182727</v>
      </c>
      <c r="J240" s="85">
        <f t="shared" si="174"/>
        <v>97.90957944439252</v>
      </c>
      <c r="K240" s="89">
        <f t="shared" si="175"/>
        <v>164.38337910532113</v>
      </c>
      <c r="L240" s="80">
        <f t="shared" si="176"/>
        <v>3.8393363928121391</v>
      </c>
      <c r="M240" s="86">
        <f t="shared" si="177"/>
        <v>266.13229494252579</v>
      </c>
      <c r="O240" s="68">
        <f t="shared" si="178"/>
        <v>56.19660046748465</v>
      </c>
      <c r="P240" s="76">
        <f t="shared" si="179"/>
        <v>97.90957944439252</v>
      </c>
      <c r="Q240" s="83">
        <f t="shared" si="157"/>
        <v>32.636526481464173</v>
      </c>
      <c r="R240" s="85">
        <f t="shared" si="180"/>
        <v>10.604319467665785</v>
      </c>
      <c r="S240" s="80">
        <f t="shared" si="181"/>
        <v>2.9720924250228595</v>
      </c>
      <c r="T240" s="80">
        <f t="shared" si="182"/>
        <v>0.43022287659659098</v>
      </c>
      <c r="U240" s="89">
        <f t="shared" si="202"/>
        <v>5.6196600467484652</v>
      </c>
      <c r="V240" s="70">
        <f t="shared" si="203"/>
        <v>14.006634769285236</v>
      </c>
      <c r="X240" s="68">
        <f t="shared" si="183"/>
        <v>47.175093241634087</v>
      </c>
      <c r="Y240" s="76">
        <f t="shared" si="158"/>
        <v>164.38337910532113</v>
      </c>
      <c r="Z240" s="77">
        <f t="shared" si="159"/>
        <v>10.604319467665785</v>
      </c>
      <c r="AA240" s="77">
        <f t="shared" si="184"/>
        <v>174.98769857298691</v>
      </c>
      <c r="AB240" s="70">
        <f t="shared" si="185"/>
        <v>11.599501127540794</v>
      </c>
      <c r="AC240" s="72">
        <f t="shared" si="186"/>
        <v>0.83165610319751493</v>
      </c>
      <c r="AD240" s="80">
        <f t="shared" si="187"/>
        <v>1.4446286180511125</v>
      </c>
      <c r="AE240" s="89">
        <f>Fishery!X246</f>
        <v>6.0327551590551742</v>
      </c>
      <c r="AF240" s="89">
        <f t="shared" si="200"/>
        <v>0.47175093241634086</v>
      </c>
      <c r="AG240" s="70">
        <f t="shared" si="201"/>
        <v>8.3090398803038017</v>
      </c>
      <c r="AI240" s="56">
        <f t="shared" si="160"/>
        <v>56.879308895800534</v>
      </c>
      <c r="AK240" s="68">
        <f t="shared" si="192"/>
        <v>5.8763784449964929</v>
      </c>
      <c r="AL240" s="57">
        <f t="shared" si="161"/>
        <v>3.8393363928121391</v>
      </c>
      <c r="AM240" s="58">
        <f t="shared" si="162"/>
        <v>2.9720924250228595</v>
      </c>
      <c r="AN240" s="58">
        <f t="shared" si="163"/>
        <v>0.83165610319751493</v>
      </c>
      <c r="AO240" s="20">
        <f t="shared" si="164"/>
        <v>0.10359547088645821</v>
      </c>
      <c r="AP240" s="20">
        <f t="shared" si="165"/>
        <v>6.7481460200765592E-2</v>
      </c>
      <c r="AQ240" s="58">
        <f t="shared" si="195"/>
        <v>7.8141618521197378</v>
      </c>
      <c r="AR240" s="59">
        <f t="shared" si="166"/>
        <v>0.86215333624980084</v>
      </c>
      <c r="AS240" s="64">
        <f t="shared" si="196"/>
        <v>0.10359547088645821</v>
      </c>
      <c r="AT240" s="58">
        <f t="shared" si="197"/>
        <v>0.17995056053537489</v>
      </c>
      <c r="AU240" s="89">
        <f>Fishery!Y246</f>
        <v>0.98004599954703897</v>
      </c>
      <c r="AV240" s="80">
        <f t="shared" si="198"/>
        <v>5.8763784449964933E-2</v>
      </c>
      <c r="AW240" s="70">
        <f t="shared" si="199"/>
        <v>1.263592030968872</v>
      </c>
      <c r="BC240" s="68">
        <f t="shared" si="193"/>
        <v>3.8278372091699557</v>
      </c>
      <c r="BD240" s="57">
        <f t="shared" si="167"/>
        <v>0.43022287659659098</v>
      </c>
      <c r="BE240" s="58">
        <f t="shared" si="168"/>
        <v>1.4446286180511125</v>
      </c>
      <c r="BF240" s="58">
        <f t="shared" si="169"/>
        <v>0.17995056053537489</v>
      </c>
      <c r="BG240" s="58">
        <f t="shared" si="170"/>
        <v>0.11721870159924828</v>
      </c>
      <c r="BH240" s="58">
        <f t="shared" si="188"/>
        <v>2.1720207567823269</v>
      </c>
      <c r="BI240" s="70">
        <f t="shared" si="171"/>
        <v>0.48922732962100779</v>
      </c>
      <c r="BJ240" s="72">
        <f t="shared" si="189"/>
        <v>6.7481460200765592E-2</v>
      </c>
      <c r="BK240" s="58">
        <f t="shared" si="156"/>
        <v>0.11721870159924828</v>
      </c>
      <c r="BL240" s="80">
        <f>Fishery!Z246</f>
        <v>0.41023664211277033</v>
      </c>
      <c r="BM240" s="80">
        <f t="shared" si="190"/>
        <v>1.9139186045849778E-2</v>
      </c>
      <c r="BN240" s="70">
        <f t="shared" si="191"/>
        <v>0.59493680391278425</v>
      </c>
    </row>
    <row r="241" spans="1:66" x14ac:dyDescent="0.2">
      <c r="A241" s="4">
        <v>18</v>
      </c>
      <c r="B241">
        <v>8</v>
      </c>
      <c r="C241" s="9">
        <f t="shared" si="172"/>
        <v>4.166666666666667</v>
      </c>
      <c r="D241" s="9">
        <f t="shared" si="204"/>
        <v>1.6500000000000015</v>
      </c>
      <c r="E241" s="9">
        <f t="shared" si="205"/>
        <v>0.8852456432902277</v>
      </c>
      <c r="F241" s="9">
        <f t="shared" si="173"/>
        <v>4.166666666666667</v>
      </c>
      <c r="I241" s="68">
        <f t="shared" si="194"/>
        <v>404.14927086778312</v>
      </c>
      <c r="J241" s="85">
        <f t="shared" si="174"/>
        <v>235.99870000732125</v>
      </c>
      <c r="K241" s="89">
        <f t="shared" si="175"/>
        <v>314.53501781071947</v>
      </c>
      <c r="L241" s="80">
        <f t="shared" si="176"/>
        <v>6.5766520045623453</v>
      </c>
      <c r="M241" s="86">
        <f t="shared" si="177"/>
        <v>557.11036982260305</v>
      </c>
      <c r="O241" s="68">
        <f t="shared" si="178"/>
        <v>72.992430340338259</v>
      </c>
      <c r="P241" s="76">
        <f t="shared" si="179"/>
        <v>235.99870000732125</v>
      </c>
      <c r="Q241" s="83">
        <f t="shared" si="157"/>
        <v>78.666233335773754</v>
      </c>
      <c r="R241" s="85">
        <f t="shared" si="180"/>
        <v>14.201853765472272</v>
      </c>
      <c r="S241" s="80">
        <f t="shared" si="181"/>
        <v>3.5633800275199006</v>
      </c>
      <c r="T241" s="80">
        <f t="shared" si="182"/>
        <v>0.53426152197966825</v>
      </c>
      <c r="U241" s="89">
        <f t="shared" si="202"/>
        <v>7.2992430340338261</v>
      </c>
      <c r="V241" s="70">
        <f t="shared" si="203"/>
        <v>18.299495314971843</v>
      </c>
      <c r="X241" s="68">
        <f t="shared" si="183"/>
        <v>48.641529331377157</v>
      </c>
      <c r="Y241" s="76">
        <f t="shared" si="158"/>
        <v>314.53501781071947</v>
      </c>
      <c r="Z241" s="77">
        <f t="shared" si="159"/>
        <v>14.201853765472272</v>
      </c>
      <c r="AA241" s="77">
        <f t="shared" si="184"/>
        <v>328.73687157619173</v>
      </c>
      <c r="AB241" s="70">
        <f t="shared" si="185"/>
        <v>21.433670333854</v>
      </c>
      <c r="AC241" s="72">
        <f t="shared" si="186"/>
        <v>0.7915352926291287</v>
      </c>
      <c r="AD241" s="80">
        <f t="shared" si="187"/>
        <v>1.424109177942454</v>
      </c>
      <c r="AE241" s="89">
        <f>Fishery!X247</f>
        <v>6.2202831378661338</v>
      </c>
      <c r="AF241" s="89">
        <f t="shared" si="200"/>
        <v>0.48641529331377159</v>
      </c>
      <c r="AG241" s="70">
        <f t="shared" si="201"/>
        <v>8.4359276084377157</v>
      </c>
      <c r="AI241" s="56">
        <f t="shared" si="160"/>
        <v>57.725510671183017</v>
      </c>
      <c r="AK241" s="68">
        <f t="shared" si="192"/>
        <v>5.4242763574632207</v>
      </c>
      <c r="AL241" s="57">
        <f t="shared" si="161"/>
        <v>6.5766520045623453</v>
      </c>
      <c r="AM241" s="58">
        <f t="shared" si="162"/>
        <v>3.5633800275199006</v>
      </c>
      <c r="AN241" s="58">
        <f t="shared" si="163"/>
        <v>0.7915352926291287</v>
      </c>
      <c r="AO241" s="20">
        <f t="shared" si="164"/>
        <v>8.8268322006403402E-2</v>
      </c>
      <c r="AP241" s="20">
        <f t="shared" si="165"/>
        <v>5.9553753633034633E-2</v>
      </c>
      <c r="AQ241" s="58">
        <f t="shared" si="195"/>
        <v>11.079389400350813</v>
      </c>
      <c r="AR241" s="59">
        <f t="shared" si="166"/>
        <v>1.091302595792276</v>
      </c>
      <c r="AS241" s="64">
        <f t="shared" si="196"/>
        <v>8.8268322006403402E-2</v>
      </c>
      <c r="AT241" s="58">
        <f t="shared" si="197"/>
        <v>0.15881000968809236</v>
      </c>
      <c r="AU241" s="89">
        <f>Fishery!Y247</f>
        <v>0.90464567493875669</v>
      </c>
      <c r="AV241" s="80">
        <f t="shared" si="198"/>
        <v>5.4242763574632209E-2</v>
      </c>
      <c r="AW241" s="70">
        <f t="shared" si="199"/>
        <v>1.1517240066332524</v>
      </c>
      <c r="BC241" s="68">
        <f t="shared" si="193"/>
        <v>3.6597049823426415</v>
      </c>
      <c r="BD241" s="57">
        <f t="shared" si="167"/>
        <v>0.53426152197966825</v>
      </c>
      <c r="BE241" s="58">
        <f t="shared" si="168"/>
        <v>1.424109177942454</v>
      </c>
      <c r="BF241" s="58">
        <f t="shared" si="169"/>
        <v>0.15881000968809236</v>
      </c>
      <c r="BG241" s="58">
        <f t="shared" si="170"/>
        <v>0.10714752446226844</v>
      </c>
      <c r="BH241" s="58">
        <f t="shared" si="188"/>
        <v>2.224328234072483</v>
      </c>
      <c r="BI241" s="70">
        <f t="shared" si="171"/>
        <v>0.48929936827066223</v>
      </c>
      <c r="BJ241" s="72">
        <f t="shared" si="189"/>
        <v>5.9553753633034633E-2</v>
      </c>
      <c r="BK241" s="58">
        <f t="shared" si="156"/>
        <v>0.10714752446226844</v>
      </c>
      <c r="BL241" s="80">
        <f>Fishery!Z247</f>
        <v>0.39221758947402541</v>
      </c>
      <c r="BM241" s="80">
        <f t="shared" si="190"/>
        <v>1.8298524911713208E-2</v>
      </c>
      <c r="BN241" s="70">
        <f t="shared" si="191"/>
        <v>0.55891886756932851</v>
      </c>
    </row>
    <row r="242" spans="1:66" x14ac:dyDescent="0.2">
      <c r="A242" s="4">
        <v>18</v>
      </c>
      <c r="B242">
        <v>9</v>
      </c>
      <c r="C242" s="9">
        <f t="shared" si="172"/>
        <v>4.166666666666667</v>
      </c>
      <c r="D242" s="9">
        <f t="shared" si="204"/>
        <v>2.4750000000000023</v>
      </c>
      <c r="E242" s="9">
        <f t="shared" si="205"/>
        <v>1.3278684649353416</v>
      </c>
      <c r="F242" s="9">
        <f t="shared" si="173"/>
        <v>4.166666666666667</v>
      </c>
      <c r="I242" s="68">
        <f t="shared" si="194"/>
        <v>504.78153233949627</v>
      </c>
      <c r="J242" s="85">
        <f t="shared" si="174"/>
        <v>515.35015864457671</v>
      </c>
      <c r="K242" s="89">
        <f t="shared" si="175"/>
        <v>469.76221561430151</v>
      </c>
      <c r="L242" s="80">
        <f t="shared" si="176"/>
        <v>8.033082722295589</v>
      </c>
      <c r="M242" s="86">
        <f t="shared" si="177"/>
        <v>993.14545698117377</v>
      </c>
      <c r="O242" s="68">
        <f t="shared" si="178"/>
        <v>127.6171288042419</v>
      </c>
      <c r="P242" s="76">
        <f t="shared" si="179"/>
        <v>515.35015864457671</v>
      </c>
      <c r="Q242" s="83">
        <f t="shared" si="157"/>
        <v>171.78338621485889</v>
      </c>
      <c r="R242" s="85">
        <f t="shared" si="180"/>
        <v>29.690916434466814</v>
      </c>
      <c r="S242" s="80">
        <f t="shared" si="181"/>
        <v>6.0926889364298962</v>
      </c>
      <c r="T242" s="80">
        <f t="shared" si="182"/>
        <v>0.90107794389143137</v>
      </c>
      <c r="U242" s="89">
        <f t="shared" si="202"/>
        <v>12.761712880424191</v>
      </c>
      <c r="V242" s="70">
        <f t="shared" si="203"/>
        <v>36.684683314788138</v>
      </c>
      <c r="X242" s="68">
        <f t="shared" si="183"/>
        <v>58.164050376049339</v>
      </c>
      <c r="Y242" s="76">
        <f t="shared" si="158"/>
        <v>469.76221561430151</v>
      </c>
      <c r="Z242" s="77">
        <f t="shared" si="159"/>
        <v>29.690916434466814</v>
      </c>
      <c r="AA242" s="77">
        <f t="shared" si="184"/>
        <v>499.45313204876834</v>
      </c>
      <c r="AB242" s="70">
        <f t="shared" si="185"/>
        <v>33.071503030202194</v>
      </c>
      <c r="AC242" s="72">
        <f t="shared" si="186"/>
        <v>0.92562147820480722</v>
      </c>
      <c r="AD242" s="80">
        <f t="shared" si="187"/>
        <v>1.6427369401686802</v>
      </c>
      <c r="AE242" s="89">
        <f>Fishery!X248</f>
        <v>7.4380239839776578</v>
      </c>
      <c r="AF242" s="89">
        <f t="shared" si="200"/>
        <v>0.58164050376049337</v>
      </c>
      <c r="AG242" s="70">
        <f t="shared" si="201"/>
        <v>10.006382402351145</v>
      </c>
      <c r="AI242" s="56">
        <f t="shared" si="160"/>
        <v>66.999105825826376</v>
      </c>
      <c r="AK242" s="68">
        <f t="shared" si="192"/>
        <v>5.3046596779303012</v>
      </c>
      <c r="AL242" s="57">
        <f t="shared" si="161"/>
        <v>8.033082722295589</v>
      </c>
      <c r="AM242" s="58">
        <f t="shared" si="162"/>
        <v>6.0926889364298962</v>
      </c>
      <c r="AN242" s="58">
        <f t="shared" si="163"/>
        <v>0.92562147820480722</v>
      </c>
      <c r="AO242" s="20">
        <f t="shared" si="164"/>
        <v>8.4418242895978837E-2</v>
      </c>
      <c r="AP242" s="20">
        <f t="shared" si="165"/>
        <v>5.6182644294152984E-2</v>
      </c>
      <c r="AQ242" s="58">
        <f t="shared" si="195"/>
        <v>15.191994024120424</v>
      </c>
      <c r="AR242" s="59">
        <f t="shared" si="166"/>
        <v>1.5302093785459461</v>
      </c>
      <c r="AS242" s="64">
        <f t="shared" si="196"/>
        <v>8.4418242895978837E-2</v>
      </c>
      <c r="AT242" s="58">
        <f t="shared" si="197"/>
        <v>0.14982038478440796</v>
      </c>
      <c r="AU242" s="89">
        <f>Fishery!Y248</f>
        <v>0.88469633890592259</v>
      </c>
      <c r="AV242" s="80">
        <f t="shared" si="198"/>
        <v>5.3046596779303012E-2</v>
      </c>
      <c r="AW242" s="70">
        <f t="shared" si="199"/>
        <v>1.1189349665863093</v>
      </c>
      <c r="BC242" s="68">
        <f t="shared" si="193"/>
        <v>3.5303957718467336</v>
      </c>
      <c r="BD242" s="57">
        <f t="shared" si="167"/>
        <v>0.90107794389143137</v>
      </c>
      <c r="BE242" s="58">
        <f t="shared" si="168"/>
        <v>1.6427369401686802</v>
      </c>
      <c r="BF242" s="58">
        <f t="shared" si="169"/>
        <v>0.14982038478440796</v>
      </c>
      <c r="BG242" s="58">
        <f t="shared" si="170"/>
        <v>9.970955444698637E-2</v>
      </c>
      <c r="BH242" s="58">
        <f t="shared" si="188"/>
        <v>2.7933448232915059</v>
      </c>
      <c r="BI242" s="70">
        <f t="shared" si="171"/>
        <v>0.58570146283644753</v>
      </c>
      <c r="BJ242" s="72">
        <f t="shared" si="189"/>
        <v>5.6182644294152984E-2</v>
      </c>
      <c r="BK242" s="58">
        <f t="shared" si="156"/>
        <v>9.970955444698637E-2</v>
      </c>
      <c r="BL242" s="80">
        <f>Fishery!Z248</f>
        <v>0.37835927382230056</v>
      </c>
      <c r="BM242" s="80">
        <f t="shared" si="190"/>
        <v>1.7651978859233669E-2</v>
      </c>
      <c r="BN242" s="70">
        <f t="shared" si="191"/>
        <v>0.53425147256343997</v>
      </c>
    </row>
    <row r="243" spans="1:66" x14ac:dyDescent="0.2">
      <c r="A243" s="4">
        <v>18</v>
      </c>
      <c r="B243">
        <v>10</v>
      </c>
      <c r="C243" s="9">
        <f t="shared" si="172"/>
        <v>4.166666666666667</v>
      </c>
      <c r="D243" s="9">
        <f t="shared" si="204"/>
        <v>3.7900000000000045</v>
      </c>
      <c r="E243" s="9">
        <f t="shared" si="205"/>
        <v>2.0333824170120991</v>
      </c>
      <c r="F243" s="9">
        <f t="shared" si="173"/>
        <v>4.166666666666667</v>
      </c>
      <c r="I243" s="68">
        <f t="shared" si="194"/>
        <v>235.89346342765566</v>
      </c>
      <c r="J243" s="85">
        <f t="shared" si="174"/>
        <v>454.41257912304934</v>
      </c>
      <c r="K243" s="89">
        <f t="shared" si="175"/>
        <v>282.3824505898051</v>
      </c>
      <c r="L243" s="80">
        <f t="shared" si="176"/>
        <v>3.9876103519295101</v>
      </c>
      <c r="M243" s="86">
        <f t="shared" si="177"/>
        <v>740.782640064784</v>
      </c>
      <c r="O243" s="68">
        <f t="shared" si="178"/>
        <v>240.79332917930216</v>
      </c>
      <c r="P243" s="76">
        <f t="shared" si="179"/>
        <v>454.41257912304934</v>
      </c>
      <c r="Q243" s="83">
        <f t="shared" si="157"/>
        <v>151.4708597076831</v>
      </c>
      <c r="R243" s="85">
        <f t="shared" si="180"/>
        <v>72.061990814957525</v>
      </c>
      <c r="S243" s="80">
        <f t="shared" si="181"/>
        <v>12.21131723820014</v>
      </c>
      <c r="T243" s="80">
        <f t="shared" si="182"/>
        <v>1.6917756429989976</v>
      </c>
      <c r="U243" s="89">
        <f t="shared" si="202"/>
        <v>24.079332917930216</v>
      </c>
      <c r="V243" s="70">
        <f t="shared" si="203"/>
        <v>85.965083696156654</v>
      </c>
      <c r="X243" s="68">
        <f t="shared" si="183"/>
        <v>74.817262443032561</v>
      </c>
      <c r="Y243" s="76">
        <f t="shared" si="158"/>
        <v>282.3824505898051</v>
      </c>
      <c r="Z243" s="77">
        <f t="shared" si="159"/>
        <v>72.061990814957525</v>
      </c>
      <c r="AA243" s="77">
        <f t="shared" si="184"/>
        <v>354.44444140476264</v>
      </c>
      <c r="AB243" s="70">
        <f t="shared" si="185"/>
        <v>26.656652013732511</v>
      </c>
      <c r="AC243" s="72">
        <f t="shared" si="186"/>
        <v>1.2647323324936464</v>
      </c>
      <c r="AD243" s="80">
        <f t="shared" si="187"/>
        <v>2.1026167578377595</v>
      </c>
      <c r="AE243" s="89">
        <f>Fishery!X249</f>
        <v>9.567638238205955</v>
      </c>
      <c r="AF243" s="89">
        <f t="shared" si="200"/>
        <v>0.74817262443032562</v>
      </c>
      <c r="AG243" s="70">
        <f t="shared" si="201"/>
        <v>12.93498732853736</v>
      </c>
      <c r="AI243" s="56">
        <f t="shared" si="160"/>
        <v>83.964944629551866</v>
      </c>
      <c r="AK243" s="68">
        <f t="shared" si="192"/>
        <v>5.6347616899983031</v>
      </c>
      <c r="AL243" s="57">
        <f t="shared" si="161"/>
        <v>3.9876103519295101</v>
      </c>
      <c r="AM243" s="58">
        <f t="shared" si="162"/>
        <v>12.21131723820014</v>
      </c>
      <c r="AN243" s="58">
        <f t="shared" si="163"/>
        <v>1.2647323324936464</v>
      </c>
      <c r="AO243" s="20">
        <f t="shared" si="164"/>
        <v>9.5251617909217601E-2</v>
      </c>
      <c r="AP243" s="20">
        <f t="shared" si="165"/>
        <v>5.9383409501419043E-2</v>
      </c>
      <c r="AQ243" s="58">
        <f t="shared" si="195"/>
        <v>17.618294950033931</v>
      </c>
      <c r="AR243" s="59">
        <f t="shared" si="166"/>
        <v>2.1304821417466826</v>
      </c>
      <c r="AS243" s="64">
        <f t="shared" si="196"/>
        <v>9.5251617909217601E-2</v>
      </c>
      <c r="AT243" s="58">
        <f t="shared" si="197"/>
        <v>0.15835575867045079</v>
      </c>
      <c r="AU243" s="89">
        <f>Fishery!Y249</f>
        <v>0.93974983135842705</v>
      </c>
      <c r="AV243" s="80">
        <f t="shared" si="198"/>
        <v>5.6347616899983029E-2</v>
      </c>
      <c r="AW243" s="70">
        <f t="shared" si="199"/>
        <v>1.1933572079380954</v>
      </c>
      <c r="BC243" s="68">
        <f t="shared" si="193"/>
        <v>3.5129204965209997</v>
      </c>
      <c r="BD243" s="57">
        <f t="shared" si="167"/>
        <v>1.6917756429989976</v>
      </c>
      <c r="BE243" s="58">
        <f t="shared" si="168"/>
        <v>2.1026167578377595</v>
      </c>
      <c r="BF243" s="58">
        <f t="shared" si="169"/>
        <v>0.15835575867045079</v>
      </c>
      <c r="BG243" s="58">
        <f t="shared" si="170"/>
        <v>9.8724883319018797E-2</v>
      </c>
      <c r="BH243" s="58">
        <f t="shared" si="188"/>
        <v>4.0514730428262267</v>
      </c>
      <c r="BI243" s="70">
        <f t="shared" si="171"/>
        <v>0.80139630533168194</v>
      </c>
      <c r="BJ243" s="72">
        <f t="shared" si="189"/>
        <v>5.9383409501419043E-2</v>
      </c>
      <c r="BK243" s="58">
        <f t="shared" si="156"/>
        <v>9.8724883319018797E-2</v>
      </c>
      <c r="BL243" s="80">
        <f>Fishery!Z249</f>
        <v>0.37648641510917369</v>
      </c>
      <c r="BM243" s="80">
        <f t="shared" si="190"/>
        <v>1.7564602482605E-2</v>
      </c>
      <c r="BN243" s="70">
        <f t="shared" si="191"/>
        <v>0.5345947079296115</v>
      </c>
    </row>
    <row r="244" spans="1:66" x14ac:dyDescent="0.2">
      <c r="A244" s="4">
        <v>18</v>
      </c>
      <c r="B244">
        <v>11</v>
      </c>
      <c r="C244" s="9">
        <f t="shared" si="172"/>
        <v>4.166666666666667</v>
      </c>
      <c r="D244" s="9">
        <f t="shared" si="204"/>
        <v>5.5949999999999998</v>
      </c>
      <c r="E244" s="9">
        <f t="shared" si="205"/>
        <v>3.0017874995204963</v>
      </c>
      <c r="F244" s="9">
        <f t="shared" si="173"/>
        <v>4.166666666666667</v>
      </c>
      <c r="I244" s="68">
        <f t="shared" si="194"/>
        <v>74.079264006478411</v>
      </c>
      <c r="J244" s="85">
        <f t="shared" si="174"/>
        <v>159.90805197979583</v>
      </c>
      <c r="K244" s="89">
        <f t="shared" si="175"/>
        <v>97.062801755609954</v>
      </c>
      <c r="L244" s="80">
        <f t="shared" si="176"/>
        <v>1.4338424609968261</v>
      </c>
      <c r="M244" s="86">
        <f t="shared" si="177"/>
        <v>258.4046961964026</v>
      </c>
      <c r="O244" s="68">
        <f t="shared" si="178"/>
        <v>269.82593260816463</v>
      </c>
      <c r="P244" s="76">
        <f t="shared" si="179"/>
        <v>159.90805197979583</v>
      </c>
      <c r="Q244" s="83">
        <f t="shared" si="157"/>
        <v>53.302683993265276</v>
      </c>
      <c r="R244" s="85">
        <f t="shared" si="180"/>
        <v>88.385263259967289</v>
      </c>
      <c r="S244" s="80">
        <f t="shared" si="181"/>
        <v>15.667861355283723</v>
      </c>
      <c r="T244" s="80">
        <f t="shared" si="182"/>
        <v>1.9890924003116743</v>
      </c>
      <c r="U244" s="89">
        <f t="shared" si="202"/>
        <v>26.982593260816465</v>
      </c>
      <c r="V244" s="70">
        <f t="shared" si="203"/>
        <v>106.04221701556268</v>
      </c>
      <c r="X244" s="68">
        <f t="shared" si="183"/>
        <v>81.891001363014325</v>
      </c>
      <c r="Y244" s="76">
        <f t="shared" si="158"/>
        <v>97.062801755609954</v>
      </c>
      <c r="Z244" s="77">
        <f t="shared" si="159"/>
        <v>88.385263259967289</v>
      </c>
      <c r="AA244" s="77">
        <f t="shared" si="184"/>
        <v>185.44806501557724</v>
      </c>
      <c r="AB244" s="70">
        <f t="shared" si="185"/>
        <v>17.114583017221534</v>
      </c>
      <c r="AC244" s="72">
        <f t="shared" si="186"/>
        <v>1.5850426769570813</v>
      </c>
      <c r="AD244" s="80">
        <f t="shared" si="187"/>
        <v>2.4147236982092197</v>
      </c>
      <c r="AE244" s="89">
        <f>Fishery!X250</f>
        <v>10.472228606363776</v>
      </c>
      <c r="AF244" s="89">
        <f t="shared" si="200"/>
        <v>0.81891001363014326</v>
      </c>
      <c r="AG244" s="70">
        <f t="shared" si="201"/>
        <v>14.471994981530077</v>
      </c>
      <c r="AI244" s="56">
        <f t="shared" si="160"/>
        <v>92.028721105647691</v>
      </c>
      <c r="AK244" s="68">
        <f t="shared" si="192"/>
        <v>6.4518390322714918</v>
      </c>
      <c r="AL244" s="57">
        <f t="shared" si="161"/>
        <v>1.4338424609968261</v>
      </c>
      <c r="AM244" s="58">
        <f t="shared" si="162"/>
        <v>15.667861355283723</v>
      </c>
      <c r="AN244" s="58">
        <f t="shared" si="163"/>
        <v>1.5850426769570813</v>
      </c>
      <c r="AO244" s="20">
        <f t="shared" si="164"/>
        <v>0.12487868069502582</v>
      </c>
      <c r="AP244" s="20">
        <f t="shared" si="165"/>
        <v>7.1342127106227948E-2</v>
      </c>
      <c r="AQ244" s="58">
        <f t="shared" si="195"/>
        <v>18.882967301038882</v>
      </c>
      <c r="AR244" s="59">
        <f t="shared" si="166"/>
        <v>2.4934136944123511</v>
      </c>
      <c r="AS244" s="64">
        <f t="shared" si="196"/>
        <v>0.12487868069502582</v>
      </c>
      <c r="AT244" s="58">
        <f t="shared" si="197"/>
        <v>0.19024567228327452</v>
      </c>
      <c r="AU244" s="89">
        <f>Fishery!Y250</f>
        <v>1.0760197105213649</v>
      </c>
      <c r="AV244" s="80">
        <f t="shared" si="198"/>
        <v>6.4518390322714919E-2</v>
      </c>
      <c r="AW244" s="70">
        <f t="shared" si="199"/>
        <v>1.3911440634996652</v>
      </c>
      <c r="BC244" s="68">
        <f t="shared" si="193"/>
        <v>3.6858807103618747</v>
      </c>
      <c r="BD244" s="57">
        <f t="shared" si="167"/>
        <v>1.9890924003116743</v>
      </c>
      <c r="BE244" s="58">
        <f t="shared" si="168"/>
        <v>2.4147236982092197</v>
      </c>
      <c r="BF244" s="58">
        <f t="shared" si="169"/>
        <v>0.19024567228327452</v>
      </c>
      <c r="BG244" s="58">
        <f t="shared" si="170"/>
        <v>0.10868573288814207</v>
      </c>
      <c r="BH244" s="58">
        <f t="shared" si="188"/>
        <v>4.7027475036923096</v>
      </c>
      <c r="BI244" s="70">
        <f t="shared" si="171"/>
        <v>0.92705032588411829</v>
      </c>
      <c r="BJ244" s="72">
        <f t="shared" si="189"/>
        <v>7.1342127106227948E-2</v>
      </c>
      <c r="BK244" s="58">
        <f t="shared" si="156"/>
        <v>0.10868573288814207</v>
      </c>
      <c r="BL244" s="80">
        <f>Fishery!Z250</f>
        <v>0.39502289235935784</v>
      </c>
      <c r="BM244" s="80">
        <f t="shared" si="190"/>
        <v>1.8429403551809373E-2</v>
      </c>
      <c r="BN244" s="70">
        <f t="shared" si="191"/>
        <v>0.57505075235372782</v>
      </c>
    </row>
    <row r="245" spans="1:66" x14ac:dyDescent="0.2">
      <c r="A245" s="5">
        <v>18</v>
      </c>
      <c r="B245" s="2">
        <v>12</v>
      </c>
      <c r="C245" s="9">
        <f t="shared" si="172"/>
        <v>4.166666666666667</v>
      </c>
      <c r="D245" s="9">
        <f t="shared" si="204"/>
        <v>7.8900000000000023</v>
      </c>
      <c r="E245" s="9">
        <f t="shared" si="205"/>
        <v>4.2330837124605409</v>
      </c>
      <c r="F245" s="9">
        <f t="shared" si="173"/>
        <v>4.166666666666667</v>
      </c>
      <c r="I245" s="68">
        <f t="shared" si="194"/>
        <v>25.841469619640261</v>
      </c>
      <c r="J245" s="85">
        <f t="shared" si="174"/>
        <v>41.905344380340431</v>
      </c>
      <c r="K245" s="89">
        <f t="shared" si="175"/>
        <v>33.019949384152333</v>
      </c>
      <c r="L245" s="80">
        <f t="shared" si="176"/>
        <v>0.57315637644809769</v>
      </c>
      <c r="M245" s="86">
        <f t="shared" si="177"/>
        <v>75.498450140940861</v>
      </c>
      <c r="O245" s="68">
        <f t="shared" si="178"/>
        <v>202.70395316686614</v>
      </c>
      <c r="P245" s="76">
        <f t="shared" si="179"/>
        <v>41.905344380340431</v>
      </c>
      <c r="Q245" s="83">
        <f t="shared" si="157"/>
        <v>13.968448126780144</v>
      </c>
      <c r="R245" s="85">
        <f t="shared" si="180"/>
        <v>64.753227777440557</v>
      </c>
      <c r="S245" s="80">
        <f t="shared" si="181"/>
        <v>13.487746439992515</v>
      </c>
      <c r="T245" s="80">
        <f t="shared" si="182"/>
        <v>1.5908126730944738</v>
      </c>
      <c r="U245" s="89">
        <f t="shared" si="202"/>
        <v>20.270395316686617</v>
      </c>
      <c r="V245" s="70">
        <f t="shared" si="203"/>
        <v>79.831786890527553</v>
      </c>
      <c r="X245" s="68">
        <f t="shared" si="183"/>
        <v>79.861821594736753</v>
      </c>
      <c r="Y245" s="76">
        <f t="shared" si="158"/>
        <v>33.019949384152333</v>
      </c>
      <c r="Z245" s="77">
        <f t="shared" si="159"/>
        <v>64.753227777440557</v>
      </c>
      <c r="AA245" s="77">
        <f t="shared" si="184"/>
        <v>97.773177161592884</v>
      </c>
      <c r="AB245" s="70">
        <f t="shared" si="185"/>
        <v>10.157900308689591</v>
      </c>
      <c r="AC245" s="72">
        <f t="shared" si="186"/>
        <v>1.7713122726965467</v>
      </c>
      <c r="AD245" s="80">
        <f t="shared" si="187"/>
        <v>2.5070097727148597</v>
      </c>
      <c r="AE245" s="89">
        <f>Fishery!X251</f>
        <v>10.212736915419471</v>
      </c>
      <c r="AF245" s="89">
        <f t="shared" si="200"/>
        <v>0.79861821594736759</v>
      </c>
      <c r="AG245" s="70">
        <f t="shared" si="201"/>
        <v>14.491058960830877</v>
      </c>
      <c r="AI245" s="56">
        <f t="shared" si="160"/>
        <v>91.179039606717396</v>
      </c>
      <c r="AK245" s="68">
        <f t="shared" si="192"/>
        <v>7.3932376252120786</v>
      </c>
      <c r="AL245" s="57">
        <f t="shared" si="161"/>
        <v>0.57315637644809769</v>
      </c>
      <c r="AM245" s="58">
        <f t="shared" si="162"/>
        <v>13.487746439992515</v>
      </c>
      <c r="AN245" s="58">
        <f t="shared" si="163"/>
        <v>1.7713122726965467</v>
      </c>
      <c r="AO245" s="20">
        <f t="shared" si="164"/>
        <v>0.1639798877485546</v>
      </c>
      <c r="AP245" s="20">
        <f t="shared" si="165"/>
        <v>8.7032758308154837E-2</v>
      </c>
      <c r="AQ245" s="58">
        <f t="shared" si="195"/>
        <v>16.083227735193869</v>
      </c>
      <c r="AR245" s="59">
        <f t="shared" si="166"/>
        <v>2.2273718082153842</v>
      </c>
      <c r="AS245" s="64">
        <f t="shared" si="196"/>
        <v>0.1639798877485546</v>
      </c>
      <c r="AT245" s="58">
        <f t="shared" si="197"/>
        <v>0.23208735548841294</v>
      </c>
      <c r="AU245" s="89">
        <f>Fishery!Y251</f>
        <v>1.2330235409632597</v>
      </c>
      <c r="AV245" s="80">
        <f t="shared" si="198"/>
        <v>7.3932376252120791E-2</v>
      </c>
      <c r="AW245" s="70">
        <f t="shared" si="199"/>
        <v>1.6290907842002271</v>
      </c>
      <c r="BC245" s="68">
        <f t="shared" si="193"/>
        <v>3.9239803867685668</v>
      </c>
      <c r="BD245" s="57">
        <f t="shared" si="167"/>
        <v>1.5908126730944738</v>
      </c>
      <c r="BE245" s="58">
        <f t="shared" si="168"/>
        <v>2.5070097727148597</v>
      </c>
      <c r="BF245" s="58">
        <f t="shared" si="169"/>
        <v>0.23208735548841294</v>
      </c>
      <c r="BG245" s="58">
        <f t="shared" si="170"/>
        <v>0.12318097660595514</v>
      </c>
      <c r="BH245" s="58">
        <f t="shared" si="188"/>
        <v>4.453090777903701</v>
      </c>
      <c r="BI245" s="70">
        <f t="shared" si="171"/>
        <v>0.91442111033911622</v>
      </c>
      <c r="BJ245" s="72">
        <f t="shared" si="189"/>
        <v>8.7032758308154837E-2</v>
      </c>
      <c r="BK245" s="58">
        <f t="shared" si="156"/>
        <v>0.12318097660595514</v>
      </c>
      <c r="BL245" s="80">
        <f>Fishery!Z251</f>
        <v>0.4205404905224206</v>
      </c>
      <c r="BM245" s="80">
        <f t="shared" si="190"/>
        <v>1.9619901933842835E-2</v>
      </c>
      <c r="BN245" s="70">
        <f t="shared" si="191"/>
        <v>0.63075422543653059</v>
      </c>
    </row>
    <row r="246" spans="1:66" x14ac:dyDescent="0.2">
      <c r="A246" s="3">
        <v>19</v>
      </c>
      <c r="B246">
        <v>1</v>
      </c>
      <c r="C246" s="9">
        <f t="shared" si="172"/>
        <v>4.166666666666667</v>
      </c>
      <c r="D246" s="9">
        <f t="shared" si="204"/>
        <v>8.6</v>
      </c>
      <c r="E246" s="9">
        <f t="shared" si="205"/>
        <v>10.679859101845059</v>
      </c>
      <c r="F246" s="9">
        <f t="shared" si="173"/>
        <v>4.166666666666667</v>
      </c>
      <c r="I246" s="68">
        <f t="shared" si="194"/>
        <v>20.827084661637155</v>
      </c>
      <c r="J246" s="85">
        <f t="shared" si="174"/>
        <v>22.328160091003916</v>
      </c>
      <c r="K246" s="89">
        <f t="shared" si="175"/>
        <v>24.267575158186865</v>
      </c>
      <c r="L246" s="80">
        <f t="shared" si="176"/>
        <v>0.48903101278436034</v>
      </c>
      <c r="M246" s="86">
        <f t="shared" si="177"/>
        <v>47.08476626197514</v>
      </c>
      <c r="O246" s="68">
        <f t="shared" si="178"/>
        <v>134.00915474821409</v>
      </c>
      <c r="P246" s="76">
        <f t="shared" si="179"/>
        <v>22.328160091003916</v>
      </c>
      <c r="Q246" s="83">
        <f t="shared" si="157"/>
        <v>7.4427200303346384</v>
      </c>
      <c r="R246" s="85">
        <f t="shared" si="180"/>
        <v>39.036635318523544</v>
      </c>
      <c r="S246" s="80">
        <f t="shared" si="181"/>
        <v>9.4398184479858518</v>
      </c>
      <c r="T246" s="80">
        <f t="shared" si="182"/>
        <v>1.0956699956375817</v>
      </c>
      <c r="U246" s="89">
        <f t="shared" si="202"/>
        <v>13.40091547482141</v>
      </c>
      <c r="V246" s="70">
        <f t="shared" si="203"/>
        <v>49.572123762146973</v>
      </c>
      <c r="X246" s="68">
        <f t="shared" si="183"/>
        <v>72.824568201829834</v>
      </c>
      <c r="Y246" s="76">
        <f t="shared" si="158"/>
        <v>24.267575158186865</v>
      </c>
      <c r="Z246" s="77">
        <f t="shared" si="159"/>
        <v>39.036635318523544</v>
      </c>
      <c r="AA246" s="77">
        <f t="shared" si="184"/>
        <v>63.304210476710409</v>
      </c>
      <c r="AB246" s="70">
        <f t="shared" si="185"/>
        <v>6.3963028622021216</v>
      </c>
      <c r="AC246" s="72">
        <f t="shared" si="186"/>
        <v>1.7099595513203765</v>
      </c>
      <c r="AD246" s="80">
        <f t="shared" si="187"/>
        <v>2.3816789076515246</v>
      </c>
      <c r="AE246" s="89">
        <f>Fishery!X252</f>
        <v>9.3128123197396011</v>
      </c>
      <c r="AF246" s="89">
        <f t="shared" si="200"/>
        <v>0.72824568201829831</v>
      </c>
      <c r="AG246" s="70">
        <f t="shared" si="201"/>
        <v>13.404450778711503</v>
      </c>
      <c r="AI246" s="56">
        <f t="shared" si="160"/>
        <v>84.739453548742617</v>
      </c>
      <c r="AK246" s="68">
        <f t="shared" si="192"/>
        <v>7.8268437586488888</v>
      </c>
      <c r="AL246" s="57">
        <f t="shared" si="161"/>
        <v>0.48903101278436034</v>
      </c>
      <c r="AM246" s="58">
        <f t="shared" si="162"/>
        <v>9.4398184479858518</v>
      </c>
      <c r="AN246" s="58">
        <f t="shared" si="163"/>
        <v>1.7099595513203765</v>
      </c>
      <c r="AO246" s="20">
        <f t="shared" si="164"/>
        <v>0.18377844966690321</v>
      </c>
      <c r="AP246" s="20">
        <f t="shared" si="165"/>
        <v>9.5989388370600989E-2</v>
      </c>
      <c r="AQ246" s="58">
        <f t="shared" si="195"/>
        <v>11.918576850128094</v>
      </c>
      <c r="AR246" s="59">
        <f t="shared" si="166"/>
        <v>1.707973591636724</v>
      </c>
      <c r="AS246" s="64">
        <f t="shared" si="196"/>
        <v>0.18377844966690321</v>
      </c>
      <c r="AT246" s="58">
        <f t="shared" si="197"/>
        <v>0.25597170232160266</v>
      </c>
      <c r="AU246" s="89">
        <f>Fishery!Y252</f>
        <v>1.3053391619586427</v>
      </c>
      <c r="AV246" s="80">
        <f t="shared" si="198"/>
        <v>7.8268437586488895E-2</v>
      </c>
      <c r="AW246" s="70">
        <f t="shared" si="199"/>
        <v>1.7450893139471486</v>
      </c>
      <c r="BC246" s="68">
        <f t="shared" si="193"/>
        <v>4.0880415882638914</v>
      </c>
      <c r="BD246" s="57">
        <f t="shared" si="167"/>
        <v>1.0956699956375817</v>
      </c>
      <c r="BE246" s="58">
        <f t="shared" si="168"/>
        <v>2.3816789076515246</v>
      </c>
      <c r="BF246" s="58">
        <f t="shared" si="169"/>
        <v>0.25597170232160266</v>
      </c>
      <c r="BG246" s="58">
        <f t="shared" si="170"/>
        <v>0.13369667221900131</v>
      </c>
      <c r="BH246" s="58">
        <f t="shared" si="188"/>
        <v>3.8670172778297105</v>
      </c>
      <c r="BI246" s="70">
        <f t="shared" si="171"/>
        <v>0.82979557000272997</v>
      </c>
      <c r="BJ246" s="72">
        <f t="shared" si="189"/>
        <v>9.5989388370600989E-2</v>
      </c>
      <c r="BK246" s="58">
        <f t="shared" si="156"/>
        <v>0.13369667221900131</v>
      </c>
      <c r="BL246" s="80">
        <f>Fishery!Z252</f>
        <v>0.43812324358234578</v>
      </c>
      <c r="BM246" s="80">
        <f t="shared" si="190"/>
        <v>2.0440207941319458E-2</v>
      </c>
      <c r="BN246" s="70">
        <f t="shared" si="191"/>
        <v>0.66780930417194806</v>
      </c>
    </row>
    <row r="247" spans="1:66" x14ac:dyDescent="0.2">
      <c r="A247" s="3">
        <v>19</v>
      </c>
      <c r="B247">
        <v>2</v>
      </c>
      <c r="C247" s="9">
        <f t="shared" si="172"/>
        <v>4.166666666666667</v>
      </c>
      <c r="D247" s="9">
        <f t="shared" si="204"/>
        <v>6.990000000000002</v>
      </c>
      <c r="E247" s="9">
        <f t="shared" si="205"/>
        <v>8.680490130453137</v>
      </c>
      <c r="F247" s="9">
        <f t="shared" si="173"/>
        <v>4.166666666666667</v>
      </c>
      <c r="I247" s="68">
        <f t="shared" si="194"/>
        <v>29.434088041194912</v>
      </c>
      <c r="J247" s="85">
        <f t="shared" si="174"/>
        <v>21.400314707380019</v>
      </c>
      <c r="K247" s="89">
        <f t="shared" si="175"/>
        <v>30.264707160736545</v>
      </c>
      <c r="L247" s="80">
        <f t="shared" si="176"/>
        <v>0.67604633836715111</v>
      </c>
      <c r="M247" s="86">
        <f t="shared" si="177"/>
        <v>52.341068206483719</v>
      </c>
      <c r="O247" s="68">
        <f t="shared" si="178"/>
        <v>90.882358396109012</v>
      </c>
      <c r="P247" s="76">
        <f t="shared" si="179"/>
        <v>21.400314707380019</v>
      </c>
      <c r="Q247" s="83">
        <f t="shared" si="157"/>
        <v>7.1334382357933395</v>
      </c>
      <c r="R247" s="85">
        <f t="shared" si="180"/>
        <v>23.361756266117396</v>
      </c>
      <c r="S247" s="80">
        <f t="shared" si="181"/>
        <v>6.2621969666466697</v>
      </c>
      <c r="T247" s="80">
        <f t="shared" si="182"/>
        <v>0.7519521317665383</v>
      </c>
      <c r="U247" s="89">
        <f t="shared" si="202"/>
        <v>9.0882358396109009</v>
      </c>
      <c r="V247" s="70">
        <f t="shared" si="203"/>
        <v>30.375905364530603</v>
      </c>
      <c r="X247" s="68">
        <f t="shared" si="183"/>
        <v>64.263726971893789</v>
      </c>
      <c r="Y247" s="76">
        <f t="shared" si="158"/>
        <v>30.264707160736545</v>
      </c>
      <c r="Z247" s="77">
        <f t="shared" si="159"/>
        <v>23.361756266117396</v>
      </c>
      <c r="AA247" s="77">
        <f t="shared" si="184"/>
        <v>53.626463426853945</v>
      </c>
      <c r="AB247" s="70">
        <f t="shared" si="185"/>
        <v>4.8117637308107089</v>
      </c>
      <c r="AC247" s="72">
        <f t="shared" si="186"/>
        <v>1.4760184602414272</v>
      </c>
      <c r="AD247" s="80">
        <f t="shared" si="187"/>
        <v>2.1268482616246547</v>
      </c>
      <c r="AE247" s="89">
        <f>Fishery!X253</f>
        <v>8.2180511746748248</v>
      </c>
      <c r="AF247" s="89">
        <f t="shared" si="200"/>
        <v>0.64263726971893786</v>
      </c>
      <c r="AG247" s="70">
        <f t="shared" si="201"/>
        <v>11.820917896540907</v>
      </c>
      <c r="AI247" s="56">
        <f t="shared" si="160"/>
        <v>76.056727811206258</v>
      </c>
      <c r="AK247" s="68">
        <f t="shared" si="192"/>
        <v>7.6560476118820739</v>
      </c>
      <c r="AL247" s="57">
        <f t="shared" si="161"/>
        <v>0.67604633836715111</v>
      </c>
      <c r="AM247" s="58">
        <f t="shared" si="162"/>
        <v>6.2621969666466697</v>
      </c>
      <c r="AN247" s="58">
        <f t="shared" si="163"/>
        <v>1.4760184602414272</v>
      </c>
      <c r="AO247" s="20">
        <f t="shared" si="164"/>
        <v>0.17584519510621563</v>
      </c>
      <c r="AP247" s="20">
        <f t="shared" si="165"/>
        <v>9.5018132632008978E-2</v>
      </c>
      <c r="AQ247" s="58">
        <f t="shared" si="195"/>
        <v>8.6851250929934736</v>
      </c>
      <c r="AR247" s="59">
        <f t="shared" si="166"/>
        <v>1.2617479639736935</v>
      </c>
      <c r="AS247" s="64">
        <f t="shared" si="196"/>
        <v>0.17584519510621563</v>
      </c>
      <c r="AT247" s="58">
        <f t="shared" si="197"/>
        <v>0.25338168701869057</v>
      </c>
      <c r="AU247" s="89">
        <f>Fishery!Y253</f>
        <v>1.2768542571922743</v>
      </c>
      <c r="AV247" s="80">
        <f t="shared" si="198"/>
        <v>7.6560476118820747E-2</v>
      </c>
      <c r="AW247" s="70">
        <f t="shared" si="199"/>
        <v>1.7060811393171806</v>
      </c>
      <c r="BC247" s="68">
        <f t="shared" si="193"/>
        <v>4.1369532274303964</v>
      </c>
      <c r="BD247" s="57">
        <f t="shared" si="167"/>
        <v>0.7519521317665383</v>
      </c>
      <c r="BE247" s="58">
        <f t="shared" si="168"/>
        <v>2.1268482616246547</v>
      </c>
      <c r="BF247" s="58">
        <f t="shared" si="169"/>
        <v>0.25338168701869057</v>
      </c>
      <c r="BG247" s="58">
        <f t="shared" si="170"/>
        <v>0.13691505604757417</v>
      </c>
      <c r="BH247" s="58">
        <f t="shared" si="188"/>
        <v>3.2690971364574577</v>
      </c>
      <c r="BI247" s="70">
        <f t="shared" si="171"/>
        <v>0.72328026764354714</v>
      </c>
      <c r="BJ247" s="72">
        <f t="shared" si="189"/>
        <v>9.5018132632008978E-2</v>
      </c>
      <c r="BK247" s="58">
        <f t="shared" si="156"/>
        <v>0.13691505604757417</v>
      </c>
      <c r="BL247" s="80">
        <f>Fishery!Z253</f>
        <v>0.44336519759330273</v>
      </c>
      <c r="BM247" s="80">
        <f t="shared" si="190"/>
        <v>2.0684766137151981E-2</v>
      </c>
      <c r="BN247" s="70">
        <f t="shared" si="191"/>
        <v>0.67529838627288585</v>
      </c>
    </row>
    <row r="248" spans="1:66" x14ac:dyDescent="0.2">
      <c r="A248" s="3">
        <v>19</v>
      </c>
      <c r="B248">
        <v>3</v>
      </c>
      <c r="C248" s="9">
        <f t="shared" si="172"/>
        <v>4.166666666666667</v>
      </c>
      <c r="D248" s="9">
        <f t="shared" si="204"/>
        <v>4.875</v>
      </c>
      <c r="E248" s="9">
        <f t="shared" si="205"/>
        <v>6.0539898978482167</v>
      </c>
      <c r="F248" s="9">
        <f t="shared" si="173"/>
        <v>4.166666666666667</v>
      </c>
      <c r="I248" s="68">
        <f t="shared" si="194"/>
        <v>53.746432911304808</v>
      </c>
      <c r="J248" s="85">
        <f t="shared" si="174"/>
        <v>28.804470938645089</v>
      </c>
      <c r="K248" s="89">
        <f t="shared" si="175"/>
        <v>48.349287697704732</v>
      </c>
      <c r="L248" s="80">
        <f t="shared" si="176"/>
        <v>1.1472360581500143</v>
      </c>
      <c r="M248" s="86">
        <f t="shared" si="177"/>
        <v>78.300994694499835</v>
      </c>
      <c r="O248" s="68">
        <f t="shared" si="178"/>
        <v>66.991587577029861</v>
      </c>
      <c r="P248" s="76">
        <f t="shared" si="179"/>
        <v>28.804470938645089</v>
      </c>
      <c r="Q248" s="83">
        <f t="shared" si="157"/>
        <v>9.6014903128816957</v>
      </c>
      <c r="R248" s="85">
        <f t="shared" si="180"/>
        <v>15.066095392939657</v>
      </c>
      <c r="S248" s="80">
        <f t="shared" si="181"/>
        <v>4.2898752920727015</v>
      </c>
      <c r="T248" s="80">
        <f t="shared" si="182"/>
        <v>0.5473475161401089</v>
      </c>
      <c r="U248" s="89">
        <f t="shared" si="202"/>
        <v>6.6991587577029863</v>
      </c>
      <c r="V248" s="70">
        <f t="shared" si="203"/>
        <v>19.903318201152469</v>
      </c>
      <c r="X248" s="68">
        <f t="shared" si="183"/>
        <v>56.223833237329984</v>
      </c>
      <c r="Y248" s="76">
        <f t="shared" si="158"/>
        <v>48.349287697704732</v>
      </c>
      <c r="Z248" s="77">
        <f t="shared" si="159"/>
        <v>15.066095392939657</v>
      </c>
      <c r="AA248" s="77">
        <f t="shared" si="184"/>
        <v>63.41538309064439</v>
      </c>
      <c r="AB248" s="70">
        <f t="shared" si="185"/>
        <v>4.9050924052240026</v>
      </c>
      <c r="AC248" s="72">
        <f t="shared" si="186"/>
        <v>1.2001170184395831</v>
      </c>
      <c r="AD248" s="80">
        <f t="shared" si="187"/>
        <v>1.8374829785870055</v>
      </c>
      <c r="AE248" s="89">
        <f>Fishery!X254</f>
        <v>7.1899088420882</v>
      </c>
      <c r="AF248" s="89">
        <f t="shared" si="200"/>
        <v>0.5622383323732999</v>
      </c>
      <c r="AG248" s="70">
        <f t="shared" si="201"/>
        <v>10.227508839114789</v>
      </c>
      <c r="AI248" s="56">
        <f t="shared" si="160"/>
        <v>67.4241435365537</v>
      </c>
      <c r="AK248" s="68">
        <f t="shared" si="192"/>
        <v>7.1151144116748082</v>
      </c>
      <c r="AL248" s="57">
        <f t="shared" si="161"/>
        <v>1.1472360581500143</v>
      </c>
      <c r="AM248" s="58">
        <f t="shared" si="162"/>
        <v>4.2898752920727015</v>
      </c>
      <c r="AN248" s="58">
        <f t="shared" si="163"/>
        <v>1.2001170184395831</v>
      </c>
      <c r="AO248" s="20">
        <f t="shared" si="164"/>
        <v>0.15187455927366766</v>
      </c>
      <c r="AP248" s="20">
        <f t="shared" si="165"/>
        <v>8.7199908402041532E-2</v>
      </c>
      <c r="AQ248" s="58">
        <f t="shared" si="195"/>
        <v>6.8763028363380077</v>
      </c>
      <c r="AR248" s="59">
        <f t="shared" si="166"/>
        <v>0.9677345366722867</v>
      </c>
      <c r="AS248" s="64">
        <f t="shared" si="196"/>
        <v>0.15187455927366766</v>
      </c>
      <c r="AT248" s="58">
        <f t="shared" si="197"/>
        <v>0.23253308907211079</v>
      </c>
      <c r="AU248" s="89">
        <f>Fishery!Y254</f>
        <v>1.1866389274875133</v>
      </c>
      <c r="AV248" s="80">
        <f t="shared" si="198"/>
        <v>7.1151144116748083E-2</v>
      </c>
      <c r="AW248" s="70">
        <f t="shared" si="199"/>
        <v>1.5710465758332917</v>
      </c>
      <c r="BC248" s="68">
        <f t="shared" si="193"/>
        <v>4.0851958875489007</v>
      </c>
      <c r="BD248" s="57">
        <f t="shared" si="167"/>
        <v>0.5473475161401089</v>
      </c>
      <c r="BE248" s="58">
        <f t="shared" si="168"/>
        <v>1.8374829785870055</v>
      </c>
      <c r="BF248" s="58">
        <f t="shared" si="169"/>
        <v>0.23253308907211079</v>
      </c>
      <c r="BG248" s="58">
        <f t="shared" si="170"/>
        <v>0.13351060351717162</v>
      </c>
      <c r="BH248" s="58">
        <f t="shared" si="188"/>
        <v>2.7508741873163967</v>
      </c>
      <c r="BI248" s="70">
        <f t="shared" si="171"/>
        <v>0.61930010731158558</v>
      </c>
      <c r="BJ248" s="72">
        <f t="shared" si="189"/>
        <v>8.7199908402041532E-2</v>
      </c>
      <c r="BK248" s="58">
        <f t="shared" si="156"/>
        <v>0.13351060351717162</v>
      </c>
      <c r="BL248" s="80">
        <f>Fishery!Z254</f>
        <v>0.43781826438861754</v>
      </c>
      <c r="BM248" s="80">
        <f t="shared" si="190"/>
        <v>2.0425979437744504E-2</v>
      </c>
      <c r="BN248" s="70">
        <f t="shared" si="191"/>
        <v>0.65852877630783069</v>
      </c>
    </row>
    <row r="249" spans="1:66" x14ac:dyDescent="0.2">
      <c r="A249" s="3">
        <v>19</v>
      </c>
      <c r="B249">
        <v>4</v>
      </c>
      <c r="C249" s="9">
        <f t="shared" si="172"/>
        <v>4.166666666666667</v>
      </c>
      <c r="D249" s="9">
        <f t="shared" si="204"/>
        <v>3.25</v>
      </c>
      <c r="E249" s="9">
        <f t="shared" si="205"/>
        <v>4.0359932652321442</v>
      </c>
      <c r="F249" s="9">
        <f t="shared" si="173"/>
        <v>4.166666666666667</v>
      </c>
      <c r="I249" s="68">
        <f t="shared" si="194"/>
        <v>110.41992233779351</v>
      </c>
      <c r="J249" s="85">
        <f t="shared" si="174"/>
        <v>49.509237291306576</v>
      </c>
      <c r="K249" s="89">
        <f t="shared" si="175"/>
        <v>88.304383941241966</v>
      </c>
      <c r="L249" s="80">
        <f t="shared" si="176"/>
        <v>2.1342891065397178</v>
      </c>
      <c r="M249" s="86">
        <f t="shared" si="177"/>
        <v>139.94791033908825</v>
      </c>
      <c r="O249" s="68">
        <f t="shared" si="178"/>
        <v>56.046540609593663</v>
      </c>
      <c r="P249" s="76">
        <f t="shared" si="179"/>
        <v>49.509237291306576</v>
      </c>
      <c r="Q249" s="83">
        <f t="shared" si="157"/>
        <v>16.503079097102191</v>
      </c>
      <c r="R249" s="85">
        <f t="shared" si="180"/>
        <v>11.205304114930575</v>
      </c>
      <c r="S249" s="80">
        <f t="shared" si="181"/>
        <v>3.2499439924352145</v>
      </c>
      <c r="T249" s="80">
        <f t="shared" si="182"/>
        <v>0.44407188990125102</v>
      </c>
      <c r="U249" s="89">
        <f t="shared" si="202"/>
        <v>5.6046540609593665</v>
      </c>
      <c r="V249" s="70">
        <f t="shared" si="203"/>
        <v>14.899319997267041</v>
      </c>
      <c r="X249" s="68">
        <f t="shared" si="183"/>
        <v>49.982139812089166</v>
      </c>
      <c r="Y249" s="76">
        <f t="shared" si="158"/>
        <v>88.304383941241966</v>
      </c>
      <c r="Z249" s="77">
        <f t="shared" si="159"/>
        <v>11.205304114930575</v>
      </c>
      <c r="AA249" s="77">
        <f t="shared" si="184"/>
        <v>99.509688056172536</v>
      </c>
      <c r="AB249" s="70">
        <f t="shared" si="185"/>
        <v>6.919687010693945</v>
      </c>
      <c r="AC249" s="72">
        <f t="shared" si="186"/>
        <v>0.96609682622440007</v>
      </c>
      <c r="AD249" s="80">
        <f t="shared" si="187"/>
        <v>1.5840880130156467</v>
      </c>
      <c r="AE249" s="89">
        <f>Fishery!X255</f>
        <v>6.3917205264977506</v>
      </c>
      <c r="AF249" s="89">
        <f t="shared" si="200"/>
        <v>0.49982139812089166</v>
      </c>
      <c r="AG249" s="70">
        <f t="shared" si="201"/>
        <v>8.9419053657377976</v>
      </c>
      <c r="AI249" s="56">
        <f t="shared" si="160"/>
        <v>60.386721908618497</v>
      </c>
      <c r="AK249" s="68">
        <f t="shared" si="192"/>
        <v>6.4429469530282795</v>
      </c>
      <c r="AL249" s="57">
        <f t="shared" si="161"/>
        <v>2.1342891065397178</v>
      </c>
      <c r="AM249" s="58">
        <f t="shared" si="162"/>
        <v>3.2499439924352145</v>
      </c>
      <c r="AN249" s="58">
        <f t="shared" si="163"/>
        <v>0.96609682622440007</v>
      </c>
      <c r="AO249" s="20">
        <f t="shared" si="164"/>
        <v>0.12453469631860917</v>
      </c>
      <c r="AP249" s="20">
        <f t="shared" si="165"/>
        <v>7.65738152304897E-2</v>
      </c>
      <c r="AQ249" s="58">
        <f t="shared" si="195"/>
        <v>6.5514384367484322</v>
      </c>
      <c r="AR249" s="59">
        <f t="shared" si="166"/>
        <v>0.83143740265650889</v>
      </c>
      <c r="AS249" s="64">
        <f t="shared" si="196"/>
        <v>0.12453469631860917</v>
      </c>
      <c r="AT249" s="58">
        <f t="shared" si="197"/>
        <v>0.20419684061463919</v>
      </c>
      <c r="AU249" s="89">
        <f>Fishery!Y255</f>
        <v>1.0745367143577353</v>
      </c>
      <c r="AV249" s="80">
        <f t="shared" si="198"/>
        <v>6.4429469530282793E-2</v>
      </c>
      <c r="AW249" s="70">
        <f t="shared" si="199"/>
        <v>1.4032682512909838</v>
      </c>
      <c r="BC249" s="68">
        <f t="shared" si="193"/>
        <v>3.9616351435010593</v>
      </c>
      <c r="BD249" s="57">
        <f t="shared" si="167"/>
        <v>0.44407188990125102</v>
      </c>
      <c r="BE249" s="58">
        <f t="shared" si="168"/>
        <v>1.5840880130156467</v>
      </c>
      <c r="BF249" s="58">
        <f t="shared" si="169"/>
        <v>0.20419684061463919</v>
      </c>
      <c r="BG249" s="58">
        <f t="shared" si="170"/>
        <v>0.12555642408178125</v>
      </c>
      <c r="BH249" s="58">
        <f t="shared" si="188"/>
        <v>2.3579131676133183</v>
      </c>
      <c r="BI249" s="70">
        <f t="shared" si="171"/>
        <v>0.53396930566567313</v>
      </c>
      <c r="BJ249" s="72">
        <f t="shared" si="189"/>
        <v>7.65738152304897E-2</v>
      </c>
      <c r="BK249" s="58">
        <f t="shared" si="156"/>
        <v>0.12555642408178125</v>
      </c>
      <c r="BL249" s="80">
        <f>Fishery!Z255</f>
        <v>0.42457602289158858</v>
      </c>
      <c r="BM249" s="80">
        <f t="shared" si="190"/>
        <v>1.9808175717505296E-2</v>
      </c>
      <c r="BN249" s="70">
        <f t="shared" si="191"/>
        <v>0.6267062622038595</v>
      </c>
    </row>
    <row r="250" spans="1:66" x14ac:dyDescent="0.2">
      <c r="A250" s="3">
        <v>19</v>
      </c>
      <c r="B250">
        <v>5</v>
      </c>
      <c r="C250" s="9">
        <f t="shared" si="172"/>
        <v>4.166666666666667</v>
      </c>
      <c r="D250" s="9">
        <f t="shared" si="204"/>
        <v>2.1150000000000029</v>
      </c>
      <c r="E250" s="9">
        <f t="shared" si="205"/>
        <v>2.626500232604922</v>
      </c>
      <c r="F250" s="9">
        <f t="shared" si="173"/>
        <v>4.166666666666667</v>
      </c>
      <c r="I250" s="68">
        <f t="shared" si="194"/>
        <v>230.03521075438698</v>
      </c>
      <c r="J250" s="85">
        <f t="shared" si="174"/>
        <v>104.39063970012585</v>
      </c>
      <c r="K250" s="89">
        <f t="shared" si="175"/>
        <v>172.27632204739027</v>
      </c>
      <c r="L250" s="80">
        <f t="shared" si="176"/>
        <v>4.0147219738383813</v>
      </c>
      <c r="M250" s="86">
        <f t="shared" si="177"/>
        <v>280.68168372135449</v>
      </c>
      <c r="O250" s="68">
        <f t="shared" si="178"/>
        <v>56.725359216629741</v>
      </c>
      <c r="P250" s="76">
        <f t="shared" si="179"/>
        <v>104.39063970012585</v>
      </c>
      <c r="Q250" s="83">
        <f t="shared" si="157"/>
        <v>34.796879900041951</v>
      </c>
      <c r="R250" s="85">
        <f t="shared" si="180"/>
        <v>10.62058740986855</v>
      </c>
      <c r="S250" s="80">
        <f t="shared" si="181"/>
        <v>2.9700220071618206</v>
      </c>
      <c r="T250" s="80">
        <f t="shared" si="182"/>
        <v>0.43092952242174837</v>
      </c>
      <c r="U250" s="89">
        <f t="shared" si="202"/>
        <v>5.6725359216629743</v>
      </c>
      <c r="V250" s="70">
        <f t="shared" si="203"/>
        <v>14.021538939452119</v>
      </c>
      <c r="X250" s="68">
        <f t="shared" si="183"/>
        <v>46.807052244963977</v>
      </c>
      <c r="Y250" s="76">
        <f t="shared" si="158"/>
        <v>172.27632204739027</v>
      </c>
      <c r="Z250" s="77">
        <f t="shared" si="159"/>
        <v>10.62058740986855</v>
      </c>
      <c r="AA250" s="77">
        <f t="shared" si="184"/>
        <v>182.89690945725883</v>
      </c>
      <c r="AB250" s="70">
        <f t="shared" si="185"/>
        <v>12.09484355419546</v>
      </c>
      <c r="AC250" s="72">
        <f t="shared" si="186"/>
        <v>0.81690668381676979</v>
      </c>
      <c r="AD250" s="80">
        <f t="shared" si="187"/>
        <v>1.4223296915837886</v>
      </c>
      <c r="AE250" s="89">
        <f>Fishery!X256</f>
        <v>5.9856900433587859</v>
      </c>
      <c r="AF250" s="89">
        <f t="shared" si="200"/>
        <v>0.46807052244963976</v>
      </c>
      <c r="AG250" s="70">
        <f t="shared" si="201"/>
        <v>8.2249264187593454</v>
      </c>
      <c r="AI250" s="56">
        <f t="shared" si="160"/>
        <v>56.422984413290656</v>
      </c>
      <c r="AK250" s="68">
        <f t="shared" si="192"/>
        <v>5.8175470335930104</v>
      </c>
      <c r="AL250" s="57">
        <f t="shared" si="161"/>
        <v>4.0147219738383813</v>
      </c>
      <c r="AM250" s="58">
        <f t="shared" si="162"/>
        <v>2.9700220071618206</v>
      </c>
      <c r="AN250" s="58">
        <f t="shared" si="163"/>
        <v>0.81690668381676979</v>
      </c>
      <c r="AO250" s="20">
        <f t="shared" si="164"/>
        <v>0.1015315604642005</v>
      </c>
      <c r="AP250" s="20">
        <f t="shared" si="165"/>
        <v>6.6291852519041003E-2</v>
      </c>
      <c r="AQ250" s="58">
        <f t="shared" si="195"/>
        <v>7.9694740778002133</v>
      </c>
      <c r="AR250" s="59">
        <f t="shared" si="166"/>
        <v>0.86835539846012932</v>
      </c>
      <c r="AS250" s="64">
        <f t="shared" si="196"/>
        <v>0.1015315604642005</v>
      </c>
      <c r="AT250" s="58">
        <f t="shared" si="197"/>
        <v>0.17677827338410934</v>
      </c>
      <c r="AU250" s="89">
        <f>Fishery!Y256</f>
        <v>0.97023426091696796</v>
      </c>
      <c r="AV250" s="80">
        <f t="shared" si="198"/>
        <v>5.8175470335930103E-2</v>
      </c>
      <c r="AW250" s="70">
        <f t="shared" si="199"/>
        <v>1.2485440947652777</v>
      </c>
      <c r="BC250" s="68">
        <f t="shared" si="193"/>
        <v>3.7983851347336732</v>
      </c>
      <c r="BD250" s="57">
        <f t="shared" si="167"/>
        <v>0.43092952242174837</v>
      </c>
      <c r="BE250" s="58">
        <f t="shared" si="168"/>
        <v>1.4223296915837886</v>
      </c>
      <c r="BF250" s="58">
        <f t="shared" si="169"/>
        <v>0.17677827338410934</v>
      </c>
      <c r="BG250" s="58">
        <f t="shared" si="170"/>
        <v>0.11542183705412597</v>
      </c>
      <c r="BH250" s="58">
        <f t="shared" si="188"/>
        <v>2.1454593244437725</v>
      </c>
      <c r="BI250" s="70">
        <f t="shared" si="171"/>
        <v>0.48249864080822458</v>
      </c>
      <c r="BJ250" s="72">
        <f t="shared" si="189"/>
        <v>6.6291852519041003E-2</v>
      </c>
      <c r="BK250" s="58">
        <f t="shared" si="156"/>
        <v>0.11542183705412597</v>
      </c>
      <c r="BL250" s="80">
        <f>Fishery!Z256</f>
        <v>0.40708020690934749</v>
      </c>
      <c r="BM250" s="80">
        <f t="shared" si="190"/>
        <v>1.8991925673668367E-2</v>
      </c>
      <c r="BN250" s="70">
        <f t="shared" si="191"/>
        <v>0.58879389648251446</v>
      </c>
    </row>
    <row r="251" spans="1:66" x14ac:dyDescent="0.2">
      <c r="A251" s="3">
        <v>19</v>
      </c>
      <c r="B251">
        <v>6</v>
      </c>
      <c r="C251" s="9">
        <f t="shared" si="172"/>
        <v>4.166666666666667</v>
      </c>
      <c r="D251" s="9">
        <f t="shared" si="204"/>
        <v>1.470000000000002</v>
      </c>
      <c r="E251" s="9">
        <f t="shared" si="205"/>
        <v>1.8255107999665416</v>
      </c>
      <c r="F251" s="9">
        <f t="shared" si="173"/>
        <v>4.166666666666667</v>
      </c>
      <c r="I251" s="68">
        <f t="shared" si="194"/>
        <v>420.21922682409729</v>
      </c>
      <c r="J251" s="85">
        <f t="shared" si="174"/>
        <v>253.90262454009547</v>
      </c>
      <c r="K251" s="89">
        <f t="shared" si="175"/>
        <v>328.03919405589778</v>
      </c>
      <c r="L251" s="80">
        <f t="shared" si="176"/>
        <v>6.7909629258558342</v>
      </c>
      <c r="M251" s="86">
        <f t="shared" si="177"/>
        <v>588.73278152184912</v>
      </c>
      <c r="O251" s="68">
        <f t="shared" si="178"/>
        <v>75.526834665271778</v>
      </c>
      <c r="P251" s="76">
        <f t="shared" si="179"/>
        <v>253.90262454009547</v>
      </c>
      <c r="Q251" s="83">
        <f t="shared" si="157"/>
        <v>84.63420818003182</v>
      </c>
      <c r="R251" s="85">
        <f t="shared" si="180"/>
        <v>14.739783660327298</v>
      </c>
      <c r="S251" s="80">
        <f t="shared" si="181"/>
        <v>3.6616596865078894</v>
      </c>
      <c r="T251" s="80">
        <f t="shared" si="182"/>
        <v>0.54847577619662091</v>
      </c>
      <c r="U251" s="89">
        <f t="shared" si="202"/>
        <v>7.5526834665271778</v>
      </c>
      <c r="V251" s="70">
        <f t="shared" si="203"/>
        <v>18.949919123031808</v>
      </c>
      <c r="X251" s="68">
        <f t="shared" si="183"/>
        <v>48.789889466613779</v>
      </c>
      <c r="Y251" s="76">
        <f t="shared" si="158"/>
        <v>328.03919405589778</v>
      </c>
      <c r="Z251" s="77">
        <f t="shared" si="159"/>
        <v>14.739783660327298</v>
      </c>
      <c r="AA251" s="77">
        <f t="shared" si="184"/>
        <v>342.77897771622509</v>
      </c>
      <c r="AB251" s="70">
        <f t="shared" si="185"/>
        <v>22.344922586034524</v>
      </c>
      <c r="AC251" s="72">
        <f t="shared" si="186"/>
        <v>0.78847018264367108</v>
      </c>
      <c r="AD251" s="80">
        <f t="shared" si="187"/>
        <v>1.4172484582120564</v>
      </c>
      <c r="AE251" s="89">
        <f>Fishery!X257</f>
        <v>6.2392554452797615</v>
      </c>
      <c r="AF251" s="89">
        <f t="shared" si="200"/>
        <v>0.48789889466613778</v>
      </c>
      <c r="AG251" s="70">
        <f t="shared" si="201"/>
        <v>8.4449740861354883</v>
      </c>
      <c r="AI251" s="56">
        <f t="shared" si="160"/>
        <v>57.807730177077694</v>
      </c>
      <c r="AK251" s="68">
        <f t="shared" si="192"/>
        <v>5.3868413535636996</v>
      </c>
      <c r="AL251" s="57">
        <f t="shared" si="161"/>
        <v>6.7909629258558342</v>
      </c>
      <c r="AM251" s="58">
        <f t="shared" si="162"/>
        <v>3.6616596865078894</v>
      </c>
      <c r="AN251" s="58">
        <f t="shared" si="163"/>
        <v>0.78847018264367108</v>
      </c>
      <c r="AO251" s="20">
        <f t="shared" si="164"/>
        <v>8.7054179305391971E-2</v>
      </c>
      <c r="AP251" s="20">
        <f t="shared" si="165"/>
        <v>5.8678852471539762E-2</v>
      </c>
      <c r="AQ251" s="58">
        <f t="shared" si="195"/>
        <v>11.386825826784326</v>
      </c>
      <c r="AR251" s="59">
        <f t="shared" si="166"/>
        <v>1.1156934472846265</v>
      </c>
      <c r="AS251" s="64">
        <f t="shared" si="196"/>
        <v>8.7054179305391971E-2</v>
      </c>
      <c r="AT251" s="58">
        <f t="shared" si="197"/>
        <v>0.15647693992410608</v>
      </c>
      <c r="AU251" s="89">
        <f>Fishery!Y257</f>
        <v>0.89840236944743124</v>
      </c>
      <c r="AV251" s="80">
        <f t="shared" si="198"/>
        <v>5.3868413535636997E-2</v>
      </c>
      <c r="AW251" s="70">
        <f t="shared" si="199"/>
        <v>1.1419334886769292</v>
      </c>
      <c r="BC251" s="68">
        <f t="shared" si="193"/>
        <v>3.6309993569002113</v>
      </c>
      <c r="BD251" s="57">
        <f t="shared" si="167"/>
        <v>0.54847577619662091</v>
      </c>
      <c r="BE251" s="58">
        <f t="shared" si="168"/>
        <v>1.4172484582120564</v>
      </c>
      <c r="BF251" s="58">
        <f t="shared" si="169"/>
        <v>0.15647693992410608</v>
      </c>
      <c r="BG251" s="58">
        <f t="shared" si="170"/>
        <v>0.105473250638478</v>
      </c>
      <c r="BH251" s="58">
        <f t="shared" si="188"/>
        <v>2.2276744249712612</v>
      </c>
      <c r="BI251" s="70">
        <f t="shared" si="171"/>
        <v>0.48835913421823773</v>
      </c>
      <c r="BJ251" s="72">
        <f t="shared" si="189"/>
        <v>5.8678852471539762E-2</v>
      </c>
      <c r="BK251" s="58">
        <f t="shared" si="156"/>
        <v>0.105473250638478</v>
      </c>
      <c r="BL251" s="80">
        <f>Fishery!Z257</f>
        <v>0.38914115263835253</v>
      </c>
      <c r="BM251" s="80">
        <f t="shared" si="190"/>
        <v>1.8154996784501057E-2</v>
      </c>
      <c r="BN251" s="70">
        <f t="shared" si="191"/>
        <v>0.55329325574837029</v>
      </c>
    </row>
    <row r="252" spans="1:66" x14ac:dyDescent="0.2">
      <c r="A252" s="3">
        <v>19</v>
      </c>
      <c r="B252">
        <v>7</v>
      </c>
      <c r="C252" s="9">
        <f t="shared" si="172"/>
        <v>4.166666666666667</v>
      </c>
      <c r="D252" s="9">
        <f t="shared" si="204"/>
        <v>1.3149999999999995</v>
      </c>
      <c r="E252" s="9">
        <f t="shared" si="205"/>
        <v>1.6330249673170054</v>
      </c>
      <c r="F252" s="9">
        <f t="shared" si="173"/>
        <v>4.166666666666667</v>
      </c>
      <c r="I252" s="68">
        <f t="shared" si="194"/>
        <v>499.44729403307116</v>
      </c>
      <c r="J252" s="85">
        <f t="shared" si="174"/>
        <v>538.67975750329276</v>
      </c>
      <c r="K252" s="89">
        <f t="shared" si="175"/>
        <v>471.924287610482</v>
      </c>
      <c r="L252" s="80">
        <f t="shared" si="176"/>
        <v>7.9419621592068079</v>
      </c>
      <c r="M252" s="86">
        <f t="shared" si="177"/>
        <v>1018.5460072729816</v>
      </c>
      <c r="O252" s="68">
        <f t="shared" si="178"/>
        <v>134.81896987403235</v>
      </c>
      <c r="P252" s="76">
        <f t="shared" si="179"/>
        <v>538.67975750329276</v>
      </c>
      <c r="Q252" s="83">
        <f t="shared" si="157"/>
        <v>179.55991916776426</v>
      </c>
      <c r="R252" s="85">
        <f t="shared" si="180"/>
        <v>31.847377628383356</v>
      </c>
      <c r="S252" s="80">
        <f t="shared" si="181"/>
        <v>6.4314723688055979</v>
      </c>
      <c r="T252" s="80">
        <f t="shared" si="182"/>
        <v>0.94560879830906952</v>
      </c>
      <c r="U252" s="89">
        <f t="shared" si="202"/>
        <v>13.481896987403235</v>
      </c>
      <c r="V252" s="70">
        <f t="shared" si="203"/>
        <v>39.224458795498023</v>
      </c>
      <c r="X252" s="68">
        <f t="shared" si="183"/>
        <v>59.055816956137264</v>
      </c>
      <c r="Y252" s="76">
        <f t="shared" si="158"/>
        <v>471.924287610482</v>
      </c>
      <c r="Z252" s="77">
        <f t="shared" si="159"/>
        <v>31.847377628383356</v>
      </c>
      <c r="AA252" s="77">
        <f t="shared" si="184"/>
        <v>503.77166523886535</v>
      </c>
      <c r="AB252" s="70">
        <f t="shared" si="185"/>
        <v>33.476190179203044</v>
      </c>
      <c r="AC252" s="72">
        <f t="shared" si="186"/>
        <v>0.93907619312405288</v>
      </c>
      <c r="AD252" s="80">
        <f t="shared" si="187"/>
        <v>1.6568499271943913</v>
      </c>
      <c r="AE252" s="89">
        <f>Fishery!X258</f>
        <v>7.5520631743008799</v>
      </c>
      <c r="AF252" s="89">
        <f t="shared" si="200"/>
        <v>0.59055816956137264</v>
      </c>
      <c r="AG252" s="70">
        <f t="shared" si="201"/>
        <v>10.147989294619324</v>
      </c>
      <c r="AI252" s="56">
        <f t="shared" si="160"/>
        <v>67.863275144271981</v>
      </c>
      <c r="AK252" s="68">
        <f t="shared" si="192"/>
        <v>5.3005006761740683</v>
      </c>
      <c r="AL252" s="57">
        <f t="shared" si="161"/>
        <v>7.9419621592068079</v>
      </c>
      <c r="AM252" s="58">
        <f t="shared" si="162"/>
        <v>6.4314723688055979</v>
      </c>
      <c r="AN252" s="58">
        <f t="shared" si="163"/>
        <v>0.93907619312405288</v>
      </c>
      <c r="AO252" s="20">
        <f t="shared" si="164"/>
        <v>8.4285922254365278E-2</v>
      </c>
      <c r="AP252" s="20">
        <f t="shared" si="165"/>
        <v>5.5765891990383523E-2</v>
      </c>
      <c r="AQ252" s="58">
        <f t="shared" si="195"/>
        <v>15.452562535381208</v>
      </c>
      <c r="AR252" s="59">
        <f t="shared" si="166"/>
        <v>1.5700886828933256</v>
      </c>
      <c r="AS252" s="64">
        <f t="shared" si="196"/>
        <v>8.4285922254365278E-2</v>
      </c>
      <c r="AT252" s="58">
        <f t="shared" si="197"/>
        <v>0.14870904530768936</v>
      </c>
      <c r="AU252" s="89">
        <f>Fishery!Y258</f>
        <v>0.88400271219834126</v>
      </c>
      <c r="AV252" s="80">
        <f t="shared" si="198"/>
        <v>5.3005006761740685E-2</v>
      </c>
      <c r="AW252" s="70">
        <f t="shared" si="199"/>
        <v>1.116997679760396</v>
      </c>
      <c r="BC252" s="68">
        <f t="shared" si="193"/>
        <v>3.5069575119606533</v>
      </c>
      <c r="BD252" s="57">
        <f t="shared" si="167"/>
        <v>0.94560879830906952</v>
      </c>
      <c r="BE252" s="58">
        <f t="shared" si="168"/>
        <v>1.6568499271943913</v>
      </c>
      <c r="BF252" s="58">
        <f t="shared" si="169"/>
        <v>0.14870904530768936</v>
      </c>
      <c r="BG252" s="58">
        <f t="shared" si="170"/>
        <v>9.8390007925578046E-2</v>
      </c>
      <c r="BH252" s="58">
        <f t="shared" si="188"/>
        <v>2.8495577787367283</v>
      </c>
      <c r="BI252" s="70">
        <f t="shared" si="171"/>
        <v>0.59418834489554828</v>
      </c>
      <c r="BJ252" s="72">
        <f t="shared" si="189"/>
        <v>5.5765891990383523E-2</v>
      </c>
      <c r="BK252" s="58">
        <f t="shared" si="156"/>
        <v>9.8390007925578046E-2</v>
      </c>
      <c r="BL252" s="80">
        <f>Fishery!Z258</f>
        <v>0.37584735063768926</v>
      </c>
      <c r="BM252" s="80">
        <f t="shared" si="190"/>
        <v>1.7534787559803266E-2</v>
      </c>
      <c r="BN252" s="70">
        <f t="shared" si="191"/>
        <v>0.53000325055365083</v>
      </c>
    </row>
    <row r="253" spans="1:66" x14ac:dyDescent="0.2">
      <c r="A253" s="3">
        <v>19</v>
      </c>
      <c r="B253">
        <v>8</v>
      </c>
      <c r="C253" s="9">
        <f t="shared" si="172"/>
        <v>4.166666666666667</v>
      </c>
      <c r="D253" s="9">
        <f t="shared" si="204"/>
        <v>1.6500000000000015</v>
      </c>
      <c r="E253" s="9">
        <f t="shared" si="205"/>
        <v>2.0490427346563211</v>
      </c>
      <c r="F253" s="9">
        <f t="shared" si="173"/>
        <v>4.166666666666667</v>
      </c>
      <c r="I253" s="68">
        <f t="shared" si="194"/>
        <v>207.75512377767305</v>
      </c>
      <c r="J253" s="85">
        <f t="shared" si="174"/>
        <v>417.08311491644639</v>
      </c>
      <c r="K253" s="89">
        <f t="shared" si="175"/>
        <v>251.94593048310236</v>
      </c>
      <c r="L253" s="80">
        <f t="shared" si="176"/>
        <v>3.5341447139590261</v>
      </c>
      <c r="M253" s="86">
        <f t="shared" si="177"/>
        <v>672.56319011350774</v>
      </c>
      <c r="O253" s="68">
        <f t="shared" si="178"/>
        <v>250.94634691343612</v>
      </c>
      <c r="P253" s="76">
        <f t="shared" si="179"/>
        <v>417.08311491644639</v>
      </c>
      <c r="Q253" s="83">
        <f t="shared" si="157"/>
        <v>139.0277049721488</v>
      </c>
      <c r="R253" s="85">
        <f t="shared" si="180"/>
        <v>76.081048838656486</v>
      </c>
      <c r="S253" s="80">
        <f t="shared" si="181"/>
        <v>12.806625742437056</v>
      </c>
      <c r="T253" s="80">
        <f t="shared" si="182"/>
        <v>1.7574690286336934</v>
      </c>
      <c r="U253" s="89">
        <f t="shared" si="202"/>
        <v>25.094634691343614</v>
      </c>
      <c r="V253" s="70">
        <f t="shared" si="203"/>
        <v>90.645143609727228</v>
      </c>
      <c r="X253" s="68">
        <f t="shared" si="183"/>
        <v>75.794138642014801</v>
      </c>
      <c r="Y253" s="76">
        <f t="shared" si="158"/>
        <v>251.94593048310236</v>
      </c>
      <c r="Z253" s="77">
        <f t="shared" si="159"/>
        <v>76.081048838656486</v>
      </c>
      <c r="AA253" s="77">
        <f t="shared" si="184"/>
        <v>328.02697932175886</v>
      </c>
      <c r="AB253" s="70">
        <f t="shared" si="185"/>
        <v>25.256751760025956</v>
      </c>
      <c r="AC253" s="72">
        <f t="shared" si="186"/>
        <v>1.2893422292554848</v>
      </c>
      <c r="AD253" s="80">
        <f t="shared" si="187"/>
        <v>2.12325627136957</v>
      </c>
      <c r="AE253" s="89">
        <f>Fishery!X259</f>
        <v>9.6925612542344055</v>
      </c>
      <c r="AF253" s="89">
        <f t="shared" si="200"/>
        <v>0.75794138642014808</v>
      </c>
      <c r="AG253" s="70">
        <f t="shared" si="201"/>
        <v>13.105159754859461</v>
      </c>
      <c r="AI253" s="56">
        <f t="shared" si="160"/>
        <v>84.966190590382681</v>
      </c>
      <c r="AK253" s="68">
        <f t="shared" si="192"/>
        <v>5.6703691180537046</v>
      </c>
      <c r="AL253" s="57">
        <f t="shared" si="161"/>
        <v>3.5341447139590261</v>
      </c>
      <c r="AM253" s="58">
        <f t="shared" si="162"/>
        <v>12.806625742437056</v>
      </c>
      <c r="AN253" s="58">
        <f t="shared" si="163"/>
        <v>1.2893422292554848</v>
      </c>
      <c r="AO253" s="20">
        <f t="shared" si="164"/>
        <v>9.6459257804931434E-2</v>
      </c>
      <c r="AP253" s="20">
        <f t="shared" si="165"/>
        <v>5.9567502546697355E-2</v>
      </c>
      <c r="AQ253" s="58">
        <f t="shared" si="195"/>
        <v>17.786139446003197</v>
      </c>
      <c r="AR253" s="59">
        <f t="shared" si="166"/>
        <v>2.1830545098288496</v>
      </c>
      <c r="AS253" s="64">
        <f t="shared" si="196"/>
        <v>9.6459257804931434E-2</v>
      </c>
      <c r="AT253" s="58">
        <f t="shared" si="197"/>
        <v>0.15884667345785963</v>
      </c>
      <c r="AU253" s="89">
        <f>Fishery!Y259</f>
        <v>0.94568833885015757</v>
      </c>
      <c r="AV253" s="80">
        <f t="shared" si="198"/>
        <v>5.6703691180537044E-2</v>
      </c>
      <c r="AW253" s="70">
        <f t="shared" si="199"/>
        <v>1.2009942701129486</v>
      </c>
      <c r="BC253" s="68">
        <f t="shared" si="193"/>
        <v>3.5016828303141865</v>
      </c>
      <c r="BD253" s="57">
        <f t="shared" si="167"/>
        <v>1.7574690286336934</v>
      </c>
      <c r="BE253" s="58">
        <f t="shared" si="168"/>
        <v>2.12325627136957</v>
      </c>
      <c r="BF253" s="58">
        <f t="shared" si="169"/>
        <v>0.15884667345785963</v>
      </c>
      <c r="BG253" s="58">
        <f t="shared" si="170"/>
        <v>9.8094261152937373E-2</v>
      </c>
      <c r="BH253" s="58">
        <f t="shared" si="188"/>
        <v>4.13766623461406</v>
      </c>
      <c r="BI253" s="70">
        <f t="shared" si="171"/>
        <v>0.81473293007430336</v>
      </c>
      <c r="BJ253" s="72">
        <f t="shared" si="189"/>
        <v>5.9567502546697355E-2</v>
      </c>
      <c r="BK253" s="58">
        <f t="shared" si="156"/>
        <v>9.8094261152937373E-2</v>
      </c>
      <c r="BL253" s="80">
        <f>Fishery!Z259</f>
        <v>0.37528205290724326</v>
      </c>
      <c r="BM253" s="80">
        <f t="shared" si="190"/>
        <v>1.7508414151570933E-2</v>
      </c>
      <c r="BN253" s="70">
        <f t="shared" si="191"/>
        <v>0.53294381660687795</v>
      </c>
    </row>
    <row r="254" spans="1:66" x14ac:dyDescent="0.2">
      <c r="A254" s="3">
        <v>19</v>
      </c>
      <c r="B254">
        <v>9</v>
      </c>
      <c r="C254" s="9">
        <f t="shared" si="172"/>
        <v>4.166666666666667</v>
      </c>
      <c r="D254" s="9">
        <f t="shared" si="204"/>
        <v>2.4750000000000023</v>
      </c>
      <c r="E254" s="9">
        <f t="shared" si="205"/>
        <v>3.0735641019844819</v>
      </c>
      <c r="F254" s="9">
        <f t="shared" si="173"/>
        <v>4.166666666666667</v>
      </c>
      <c r="I254" s="68">
        <f t="shared" si="194"/>
        <v>67.257319011350788</v>
      </c>
      <c r="J254" s="85">
        <f t="shared" si="174"/>
        <v>142.28442605232544</v>
      </c>
      <c r="K254" s="89">
        <f t="shared" si="175"/>
        <v>87.773152444926566</v>
      </c>
      <c r="L254" s="80">
        <f t="shared" si="176"/>
        <v>1.3172968951106763</v>
      </c>
      <c r="M254" s="86">
        <f t="shared" si="177"/>
        <v>231.37487539236267</v>
      </c>
      <c r="O254" s="68">
        <f t="shared" si="178"/>
        <v>264.44041359333801</v>
      </c>
      <c r="P254" s="76">
        <f t="shared" si="179"/>
        <v>142.28442605232544</v>
      </c>
      <c r="Q254" s="83">
        <f t="shared" si="157"/>
        <v>47.428142017441814</v>
      </c>
      <c r="R254" s="85">
        <f t="shared" si="180"/>
        <v>86.275995966365699</v>
      </c>
      <c r="S254" s="80">
        <f t="shared" si="181"/>
        <v>15.537931375594882</v>
      </c>
      <c r="T254" s="80">
        <f t="shared" si="182"/>
        <v>1.9507103273686923</v>
      </c>
      <c r="U254" s="89">
        <f t="shared" si="202"/>
        <v>26.444041359333802</v>
      </c>
      <c r="V254" s="70">
        <f t="shared" si="203"/>
        <v>103.76463766932928</v>
      </c>
      <c r="X254" s="68">
        <f t="shared" si="183"/>
        <v>81.564684832026771</v>
      </c>
      <c r="Y254" s="76">
        <f t="shared" si="158"/>
        <v>87.773152444926566</v>
      </c>
      <c r="Z254" s="77">
        <f t="shared" si="159"/>
        <v>86.275995966365699</v>
      </c>
      <c r="AA254" s="77">
        <f t="shared" si="184"/>
        <v>174.04914841129226</v>
      </c>
      <c r="AB254" s="70">
        <f t="shared" si="185"/>
        <v>16.270321523603624</v>
      </c>
      <c r="AC254" s="72">
        <f t="shared" si="186"/>
        <v>1.5975199080084745</v>
      </c>
      <c r="AD254" s="80">
        <f t="shared" si="187"/>
        <v>2.4067285463422152</v>
      </c>
      <c r="AE254" s="89">
        <f>Fishery!X260</f>
        <v>10.430499219084838</v>
      </c>
      <c r="AF254" s="89">
        <f t="shared" si="200"/>
        <v>0.81564684832026768</v>
      </c>
      <c r="AG254" s="70">
        <f t="shared" si="201"/>
        <v>14.434747673435528</v>
      </c>
      <c r="AI254" s="56">
        <f t="shared" si="160"/>
        <v>91.781701007737951</v>
      </c>
      <c r="AK254" s="68">
        <f t="shared" si="192"/>
        <v>6.5286421090139921</v>
      </c>
      <c r="AL254" s="57">
        <f t="shared" si="161"/>
        <v>1.3172968951106763</v>
      </c>
      <c r="AM254" s="58">
        <f t="shared" si="162"/>
        <v>15.537931375594882</v>
      </c>
      <c r="AN254" s="58">
        <f t="shared" si="163"/>
        <v>1.5975199080084745</v>
      </c>
      <c r="AO254" s="20">
        <f t="shared" si="164"/>
        <v>0.127869503362772</v>
      </c>
      <c r="AP254" s="20">
        <f t="shared" si="165"/>
        <v>7.2240222736903309E-2</v>
      </c>
      <c r="AQ254" s="58">
        <f t="shared" si="195"/>
        <v>18.652857904813708</v>
      </c>
      <c r="AR254" s="59">
        <f t="shared" si="166"/>
        <v>2.4739798864208149</v>
      </c>
      <c r="AS254" s="64">
        <f t="shared" si="196"/>
        <v>0.127869503362772</v>
      </c>
      <c r="AT254" s="58">
        <f t="shared" si="197"/>
        <v>0.19264059396507549</v>
      </c>
      <c r="AU254" s="89">
        <f>Fishery!Y260</f>
        <v>1.0888287133483496</v>
      </c>
      <c r="AV254" s="80">
        <f t="shared" si="198"/>
        <v>6.5286421090139921E-2</v>
      </c>
      <c r="AW254" s="70">
        <f t="shared" si="199"/>
        <v>1.4093388106761973</v>
      </c>
      <c r="BC254" s="68">
        <f t="shared" si="193"/>
        <v>3.6883740666971865</v>
      </c>
      <c r="BD254" s="57">
        <f t="shared" si="167"/>
        <v>1.9507103273686923</v>
      </c>
      <c r="BE254" s="58">
        <f t="shared" si="168"/>
        <v>2.4067285463422152</v>
      </c>
      <c r="BF254" s="58">
        <f t="shared" si="169"/>
        <v>0.19264059396507549</v>
      </c>
      <c r="BG254" s="58">
        <f t="shared" si="170"/>
        <v>0.10883282604707474</v>
      </c>
      <c r="BH254" s="58">
        <f t="shared" si="188"/>
        <v>4.6589122937230574</v>
      </c>
      <c r="BI254" s="70">
        <f t="shared" si="171"/>
        <v>0.92088928250967783</v>
      </c>
      <c r="BJ254" s="72">
        <f t="shared" si="189"/>
        <v>7.2240222736903309E-2</v>
      </c>
      <c r="BK254" s="58">
        <f t="shared" si="156"/>
        <v>0.10883282604707474</v>
      </c>
      <c r="BL254" s="80">
        <f>Fishery!Z260</f>
        <v>0.39529011013135151</v>
      </c>
      <c r="BM254" s="80">
        <f t="shared" si="190"/>
        <v>1.8441870333485932E-2</v>
      </c>
      <c r="BN254" s="70">
        <f t="shared" si="191"/>
        <v>0.57636315891532952</v>
      </c>
    </row>
    <row r="255" spans="1:66" x14ac:dyDescent="0.2">
      <c r="A255" s="3">
        <v>19</v>
      </c>
      <c r="B255">
        <v>10</v>
      </c>
      <c r="C255" s="9">
        <f t="shared" si="172"/>
        <v>4.166666666666667</v>
      </c>
      <c r="D255" s="9">
        <f t="shared" si="204"/>
        <v>3.7900000000000045</v>
      </c>
      <c r="E255" s="9">
        <f t="shared" si="205"/>
        <v>4.7065890693014909</v>
      </c>
      <c r="F255" s="9">
        <f t="shared" si="173"/>
        <v>4.166666666666667</v>
      </c>
      <c r="I255" s="68">
        <f t="shared" si="194"/>
        <v>23.138487539236269</v>
      </c>
      <c r="J255" s="85">
        <f t="shared" si="174"/>
        <v>36.2000712845566</v>
      </c>
      <c r="K255" s="89">
        <f t="shared" si="175"/>
        <v>29.238402424113044</v>
      </c>
      <c r="L255" s="80">
        <f t="shared" si="176"/>
        <v>0.51587946746838043</v>
      </c>
      <c r="M255" s="86">
        <f t="shared" si="177"/>
        <v>65.954353176138028</v>
      </c>
      <c r="O255" s="68">
        <f t="shared" si="178"/>
        <v>195.56200045039469</v>
      </c>
      <c r="P255" s="76">
        <f t="shared" si="179"/>
        <v>36.2000712845566</v>
      </c>
      <c r="Q255" s="83">
        <f t="shared" si="157"/>
        <v>12.066690428185533</v>
      </c>
      <c r="R255" s="85">
        <f t="shared" si="180"/>
        <v>61.779323933092599</v>
      </c>
      <c r="S255" s="80">
        <f t="shared" si="181"/>
        <v>13.080339042687152</v>
      </c>
      <c r="T255" s="80">
        <f t="shared" si="182"/>
        <v>1.5330812049495131</v>
      </c>
      <c r="U255" s="89">
        <f t="shared" si="202"/>
        <v>19.556200045039471</v>
      </c>
      <c r="V255" s="70">
        <f t="shared" si="203"/>
        <v>76.392744180729267</v>
      </c>
      <c r="X255" s="68">
        <f t="shared" si="183"/>
        <v>78.976646524899962</v>
      </c>
      <c r="Y255" s="76">
        <f t="shared" si="158"/>
        <v>29.238402424113044</v>
      </c>
      <c r="Z255" s="77">
        <f t="shared" si="159"/>
        <v>61.779323933092599</v>
      </c>
      <c r="AA255" s="77">
        <f t="shared" si="184"/>
        <v>91.017726357205646</v>
      </c>
      <c r="AB255" s="70">
        <f t="shared" si="185"/>
        <v>9.5498156431436403</v>
      </c>
      <c r="AC255" s="72">
        <f t="shared" si="186"/>
        <v>1.76080784375454</v>
      </c>
      <c r="AD255" s="80">
        <f t="shared" si="187"/>
        <v>2.4765059088864732</v>
      </c>
      <c r="AE255" s="89">
        <f>Fishery!X261</f>
        <v>10.099540648018941</v>
      </c>
      <c r="AF255" s="89">
        <f t="shared" si="200"/>
        <v>0.78976646524899963</v>
      </c>
      <c r="AG255" s="70">
        <f t="shared" si="201"/>
        <v>14.336854400659954</v>
      </c>
      <c r="AI255" s="56">
        <f t="shared" si="160"/>
        <v>90.328093135719755</v>
      </c>
      <c r="AK255" s="68">
        <f t="shared" si="192"/>
        <v>7.4317658921252034</v>
      </c>
      <c r="AL255" s="57">
        <f t="shared" si="161"/>
        <v>0.51587946746838043</v>
      </c>
      <c r="AM255" s="58">
        <f t="shared" si="162"/>
        <v>13.080339042687152</v>
      </c>
      <c r="AN255" s="58">
        <f t="shared" si="163"/>
        <v>1.76080784375454</v>
      </c>
      <c r="AO255" s="20">
        <f t="shared" si="164"/>
        <v>0.16569343282606655</v>
      </c>
      <c r="AP255" s="20">
        <f t="shared" si="165"/>
        <v>8.7390448419645966E-2</v>
      </c>
      <c r="AQ255" s="58">
        <f t="shared" si="195"/>
        <v>15.610110235155783</v>
      </c>
      <c r="AR255" s="59">
        <f t="shared" si="166"/>
        <v>2.1707577783027308</v>
      </c>
      <c r="AS255" s="64">
        <f t="shared" si="196"/>
        <v>0.16569343282606655</v>
      </c>
      <c r="AT255" s="58">
        <f t="shared" si="197"/>
        <v>0.23304119578572258</v>
      </c>
      <c r="AU255" s="89">
        <f>Fishery!Y261</f>
        <v>1.2394491778093411</v>
      </c>
      <c r="AV255" s="80">
        <f t="shared" si="198"/>
        <v>7.4317658921252042E-2</v>
      </c>
      <c r="AW255" s="70">
        <f t="shared" si="199"/>
        <v>1.63818380642113</v>
      </c>
      <c r="BC255" s="68">
        <f t="shared" si="193"/>
        <v>3.9196807186945986</v>
      </c>
      <c r="BD255" s="57">
        <f t="shared" si="167"/>
        <v>1.5330812049495131</v>
      </c>
      <c r="BE255" s="58">
        <f t="shared" si="168"/>
        <v>2.4765059088864732</v>
      </c>
      <c r="BF255" s="58">
        <f t="shared" si="169"/>
        <v>0.23304119578572258</v>
      </c>
      <c r="BG255" s="58">
        <f t="shared" si="170"/>
        <v>0.12291117549204963</v>
      </c>
      <c r="BH255" s="58">
        <f t="shared" si="188"/>
        <v>4.3655394851137581</v>
      </c>
      <c r="BI255" s="70">
        <f t="shared" si="171"/>
        <v>0.89974972065975045</v>
      </c>
      <c r="BJ255" s="72">
        <f t="shared" si="189"/>
        <v>8.7390448419645966E-2</v>
      </c>
      <c r="BK255" s="58">
        <f t="shared" si="156"/>
        <v>0.12291117549204963</v>
      </c>
      <c r="BL255" s="80">
        <f>Fishery!Z261</f>
        <v>0.42007968686320574</v>
      </c>
      <c r="BM255" s="80">
        <f t="shared" si="190"/>
        <v>1.9598403593472993E-2</v>
      </c>
      <c r="BN255" s="70">
        <f t="shared" si="191"/>
        <v>0.63038131077490134</v>
      </c>
    </row>
    <row r="256" spans="1:66" x14ac:dyDescent="0.2">
      <c r="A256" s="3">
        <v>19</v>
      </c>
      <c r="B256">
        <v>11</v>
      </c>
      <c r="C256" s="9">
        <f t="shared" si="172"/>
        <v>4.166666666666667</v>
      </c>
      <c r="D256" s="9">
        <f t="shared" si="204"/>
        <v>5.5949999999999998</v>
      </c>
      <c r="E256" s="9">
        <f t="shared" si="205"/>
        <v>6.9481176366073374</v>
      </c>
      <c r="F256" s="9">
        <f t="shared" si="173"/>
        <v>4.166666666666667</v>
      </c>
      <c r="I256" s="68">
        <f t="shared" si="194"/>
        <v>20.287314514794229</v>
      </c>
      <c r="J256" s="85">
        <f t="shared" si="174"/>
        <v>20.916409624986056</v>
      </c>
      <c r="K256" s="89">
        <f t="shared" si="175"/>
        <v>23.265676132768363</v>
      </c>
      <c r="L256" s="80">
        <f t="shared" si="176"/>
        <v>0.47490661141070628</v>
      </c>
      <c r="M256" s="86">
        <f t="shared" si="177"/>
        <v>44.656992369165131</v>
      </c>
      <c r="O256" s="68">
        <f t="shared" si="178"/>
        <v>128.87616057889937</v>
      </c>
      <c r="P256" s="76">
        <f t="shared" si="179"/>
        <v>20.916409624986056</v>
      </c>
      <c r="Q256" s="83">
        <f t="shared" si="157"/>
        <v>6.9721365416620182</v>
      </c>
      <c r="R256" s="85">
        <f t="shared" si="180"/>
        <v>36.949087212563164</v>
      </c>
      <c r="S256" s="80">
        <f t="shared" si="181"/>
        <v>9.0506026316368651</v>
      </c>
      <c r="T256" s="80">
        <f t="shared" si="182"/>
        <v>1.0494363608628505</v>
      </c>
      <c r="U256" s="89">
        <f t="shared" si="202"/>
        <v>12.887616057889938</v>
      </c>
      <c r="V256" s="70">
        <f t="shared" si="203"/>
        <v>47.049126205062876</v>
      </c>
      <c r="X256" s="68">
        <f t="shared" si="183"/>
        <v>71.675566385961929</v>
      </c>
      <c r="Y256" s="76">
        <f t="shared" si="158"/>
        <v>23.265676132768363</v>
      </c>
      <c r="Z256" s="77">
        <f t="shared" si="159"/>
        <v>36.949087212563164</v>
      </c>
      <c r="AA256" s="77">
        <f t="shared" si="184"/>
        <v>60.214763345331527</v>
      </c>
      <c r="AB256" s="70">
        <f t="shared" si="185"/>
        <v>6.0727406598684182</v>
      </c>
      <c r="AC256" s="72">
        <f t="shared" si="186"/>
        <v>1.6778563928940773</v>
      </c>
      <c r="AD256" s="80">
        <f t="shared" si="187"/>
        <v>2.3346116213577819</v>
      </c>
      <c r="AE256" s="89">
        <f>Fishery!X262</f>
        <v>9.1658778643706089</v>
      </c>
      <c r="AF256" s="89">
        <f t="shared" si="200"/>
        <v>0.71675566385961931</v>
      </c>
      <c r="AG256" s="70">
        <f t="shared" si="201"/>
        <v>13.178345878622469</v>
      </c>
      <c r="AI256" s="56">
        <f t="shared" si="160"/>
        <v>83.550072021322265</v>
      </c>
      <c r="AK256" s="68">
        <f t="shared" si="192"/>
        <v>7.8030142278382471</v>
      </c>
      <c r="AL256" s="57">
        <f t="shared" si="161"/>
        <v>0.47490661141070628</v>
      </c>
      <c r="AM256" s="58">
        <f t="shared" si="162"/>
        <v>9.0506026316368651</v>
      </c>
      <c r="AN256" s="58">
        <f t="shared" si="163"/>
        <v>1.6778563928940773</v>
      </c>
      <c r="AO256" s="20">
        <f t="shared" si="164"/>
        <v>0.18266109311953835</v>
      </c>
      <c r="AP256" s="20">
        <f t="shared" si="165"/>
        <v>9.5309716144247991E-2</v>
      </c>
      <c r="AQ256" s="58">
        <f t="shared" si="195"/>
        <v>11.481336445205434</v>
      </c>
      <c r="AR256" s="59">
        <f t="shared" si="166"/>
        <v>1.649963792707243</v>
      </c>
      <c r="AS256" s="64">
        <f t="shared" si="196"/>
        <v>0.18266109311953835</v>
      </c>
      <c r="AT256" s="58">
        <f t="shared" si="197"/>
        <v>0.25415924305132798</v>
      </c>
      <c r="AU256" s="89">
        <f>Fishery!Y262</f>
        <v>1.3013649393042224</v>
      </c>
      <c r="AV256" s="80">
        <f t="shared" si="198"/>
        <v>7.8030142278382467E-2</v>
      </c>
      <c r="AW256" s="70">
        <f t="shared" si="199"/>
        <v>1.7381852754750886</v>
      </c>
      <c r="BC256" s="68">
        <f t="shared" si="193"/>
        <v>4.0714914075220845</v>
      </c>
      <c r="BD256" s="57">
        <f t="shared" si="167"/>
        <v>1.0494363608628505</v>
      </c>
      <c r="BE256" s="58">
        <f t="shared" si="168"/>
        <v>2.3346116213577819</v>
      </c>
      <c r="BF256" s="58">
        <f t="shared" si="169"/>
        <v>0.25415924305132798</v>
      </c>
      <c r="BG256" s="58">
        <f t="shared" si="170"/>
        <v>0.13261633825220931</v>
      </c>
      <c r="BH256" s="58">
        <f t="shared" si="188"/>
        <v>3.77082356352417</v>
      </c>
      <c r="BI256" s="70">
        <f t="shared" si="171"/>
        <v>0.81152634577318616</v>
      </c>
      <c r="BJ256" s="72">
        <f t="shared" si="189"/>
        <v>9.5309716144247991E-2</v>
      </c>
      <c r="BK256" s="58">
        <f t="shared" si="156"/>
        <v>0.13261633825220931</v>
      </c>
      <c r="BL256" s="80">
        <f>Fishery!Z262</f>
        <v>0.43634952902687479</v>
      </c>
      <c r="BM256" s="80">
        <f t="shared" si="190"/>
        <v>2.0357457037610424E-2</v>
      </c>
      <c r="BN256" s="70">
        <f t="shared" si="191"/>
        <v>0.66427558342333204</v>
      </c>
    </row>
    <row r="257" spans="1:66" x14ac:dyDescent="0.2">
      <c r="A257" s="1">
        <v>19</v>
      </c>
      <c r="B257" s="2">
        <v>12</v>
      </c>
      <c r="C257" s="9">
        <f t="shared" si="172"/>
        <v>4.166666666666667</v>
      </c>
      <c r="D257" s="9">
        <f t="shared" si="204"/>
        <v>7.8900000000000023</v>
      </c>
      <c r="E257" s="9">
        <f t="shared" si="205"/>
        <v>9.7981498039020387</v>
      </c>
      <c r="F257" s="9">
        <f t="shared" si="173"/>
        <v>4.166666666666667</v>
      </c>
      <c r="I257" s="68">
        <f t="shared" si="194"/>
        <v>29.78536984397573</v>
      </c>
      <c r="J257" s="85">
        <f t="shared" si="174"/>
        <v>20.945221889208128</v>
      </c>
      <c r="K257" s="89">
        <f t="shared" si="175"/>
        <v>30.080397862124258</v>
      </c>
      <c r="L257" s="80">
        <f t="shared" si="176"/>
        <v>0.67785954259752701</v>
      </c>
      <c r="M257" s="86">
        <f t="shared" si="177"/>
        <v>51.703479293929909</v>
      </c>
      <c r="O257" s="68">
        <f t="shared" si="178"/>
        <v>87.900628726977274</v>
      </c>
      <c r="P257" s="76">
        <f t="shared" si="179"/>
        <v>20.945221889208128</v>
      </c>
      <c r="Q257" s="83">
        <f t="shared" si="157"/>
        <v>6.9817406297360423</v>
      </c>
      <c r="R257" s="85">
        <f t="shared" si="180"/>
        <v>22.192824013003882</v>
      </c>
      <c r="S257" s="80">
        <f t="shared" si="181"/>
        <v>6.0013637864854452</v>
      </c>
      <c r="T257" s="80">
        <f t="shared" si="182"/>
        <v>0.72229788173815079</v>
      </c>
      <c r="U257" s="89">
        <f t="shared" si="202"/>
        <v>8.7900628726977281</v>
      </c>
      <c r="V257" s="70">
        <f t="shared" si="203"/>
        <v>28.916485681227478</v>
      </c>
      <c r="X257" s="68">
        <f t="shared" si="183"/>
        <v>63.119070746170777</v>
      </c>
      <c r="Y257" s="76">
        <f t="shared" si="158"/>
        <v>30.080397862124258</v>
      </c>
      <c r="Z257" s="77">
        <f t="shared" si="159"/>
        <v>22.192824013003882</v>
      </c>
      <c r="AA257" s="77">
        <f t="shared" si="184"/>
        <v>52.273221875128144</v>
      </c>
      <c r="AB257" s="70">
        <f t="shared" si="185"/>
        <v>4.654127868008251</v>
      </c>
      <c r="AC257" s="72">
        <f t="shared" si="186"/>
        <v>1.4364724913373528</v>
      </c>
      <c r="AD257" s="80">
        <f t="shared" si="187"/>
        <v>2.0746505119478185</v>
      </c>
      <c r="AE257" s="89">
        <f>Fishery!X263</f>
        <v>8.0716724337637036</v>
      </c>
      <c r="AF257" s="89">
        <f t="shared" si="200"/>
        <v>0.6311907074617078</v>
      </c>
      <c r="AG257" s="70">
        <f t="shared" si="201"/>
        <v>11.582795437048874</v>
      </c>
      <c r="AI257" s="56">
        <f t="shared" si="160"/>
        <v>74.813721333487536</v>
      </c>
      <c r="AK257" s="68">
        <f t="shared" si="192"/>
        <v>7.5860458355712757</v>
      </c>
      <c r="AL257" s="57">
        <f t="shared" si="161"/>
        <v>0.67785954259752701</v>
      </c>
      <c r="AM257" s="58">
        <f t="shared" si="162"/>
        <v>6.0013637864854452</v>
      </c>
      <c r="AN257" s="58">
        <f t="shared" si="163"/>
        <v>1.4364724913373528</v>
      </c>
      <c r="AO257" s="20">
        <f t="shared" si="164"/>
        <v>0.17264427425816489</v>
      </c>
      <c r="AP257" s="20">
        <f t="shared" si="165"/>
        <v>9.3504191900961806E-2</v>
      </c>
      <c r="AQ257" s="58">
        <f t="shared" si="195"/>
        <v>8.3818442865794509</v>
      </c>
      <c r="AR257" s="59">
        <f t="shared" si="166"/>
        <v>1.2181919340971459</v>
      </c>
      <c r="AS257" s="64">
        <f t="shared" si="196"/>
        <v>0.17264427425816489</v>
      </c>
      <c r="AT257" s="58">
        <f t="shared" si="197"/>
        <v>0.24934451173589814</v>
      </c>
      <c r="AU257" s="89">
        <f>Fishery!Y263</f>
        <v>1.2651795562728669</v>
      </c>
      <c r="AV257" s="80">
        <f t="shared" si="198"/>
        <v>7.5860458355712757E-2</v>
      </c>
      <c r="AW257" s="70">
        <f t="shared" si="199"/>
        <v>1.6871683422669299</v>
      </c>
      <c r="BC257" s="68">
        <f t="shared" si="193"/>
        <v>4.1086047517454949</v>
      </c>
      <c r="BD257" s="57">
        <f t="shared" si="167"/>
        <v>0.72229788173815079</v>
      </c>
      <c r="BE257" s="58">
        <f t="shared" si="168"/>
        <v>2.0746505119478185</v>
      </c>
      <c r="BF257" s="58">
        <f t="shared" si="169"/>
        <v>0.24934451173589814</v>
      </c>
      <c r="BG257" s="58">
        <f t="shared" si="170"/>
        <v>0.13504506404852529</v>
      </c>
      <c r="BH257" s="58">
        <f t="shared" si="188"/>
        <v>3.1813379694703929</v>
      </c>
      <c r="BI257" s="70">
        <f t="shared" si="171"/>
        <v>0.70504725715032945</v>
      </c>
      <c r="BJ257" s="72">
        <f t="shared" si="189"/>
        <v>9.3504191900961806E-2</v>
      </c>
      <c r="BK257" s="58">
        <f t="shared" si="156"/>
        <v>0.13504506404852529</v>
      </c>
      <c r="BL257" s="80">
        <f>Fishery!Z263</f>
        <v>0.44032703718090854</v>
      </c>
      <c r="BM257" s="80">
        <f t="shared" si="190"/>
        <v>2.0543023758727474E-2</v>
      </c>
      <c r="BN257" s="70">
        <f t="shared" si="191"/>
        <v>0.66887629313039565</v>
      </c>
    </row>
    <row r="258" spans="1:66" x14ac:dyDescent="0.2">
      <c r="A258" s="4">
        <v>20</v>
      </c>
      <c r="B258">
        <v>1</v>
      </c>
      <c r="C258" s="9">
        <f t="shared" si="172"/>
        <v>4.166666666666667</v>
      </c>
      <c r="D258" s="9">
        <f t="shared" si="204"/>
        <v>8.6</v>
      </c>
      <c r="E258" s="9">
        <f t="shared" si="205"/>
        <v>16.025168429610265</v>
      </c>
      <c r="F258" s="9">
        <f t="shared" si="173"/>
        <v>4.166666666666667</v>
      </c>
      <c r="I258" s="68">
        <f t="shared" si="194"/>
        <v>55.497742447522093</v>
      </c>
      <c r="J258" s="85">
        <f t="shared" si="174"/>
        <v>29.015189534443827</v>
      </c>
      <c r="K258" s="89">
        <f t="shared" si="175"/>
        <v>49.02554163734267</v>
      </c>
      <c r="L258" s="80">
        <f t="shared" si="176"/>
        <v>1.1695577864201641</v>
      </c>
      <c r="M258" s="86">
        <f t="shared" si="177"/>
        <v>79.210288958206661</v>
      </c>
      <c r="O258" s="68">
        <f t="shared" si="178"/>
        <v>65.352184284523361</v>
      </c>
      <c r="P258" s="76">
        <f t="shared" si="179"/>
        <v>29.015189534443827</v>
      </c>
      <c r="Q258" s="83">
        <f t="shared" si="157"/>
        <v>9.6717298448146085</v>
      </c>
      <c r="R258" s="85">
        <f t="shared" si="180"/>
        <v>14.432687215888917</v>
      </c>
      <c r="S258" s="80">
        <f t="shared" si="181"/>
        <v>4.1316900085694783</v>
      </c>
      <c r="T258" s="80">
        <f t="shared" si="182"/>
        <v>0.52911965100686431</v>
      </c>
      <c r="U258" s="89">
        <f t="shared" si="202"/>
        <v>6.5352184284523362</v>
      </c>
      <c r="V258" s="70">
        <f t="shared" si="203"/>
        <v>19.093496875465263</v>
      </c>
      <c r="X258" s="68">
        <f t="shared" si="183"/>
        <v>55.211189089921703</v>
      </c>
      <c r="Y258" s="76">
        <f t="shared" si="158"/>
        <v>49.02554163734267</v>
      </c>
      <c r="Z258" s="77">
        <f t="shared" si="159"/>
        <v>14.432687215888917</v>
      </c>
      <c r="AA258" s="77">
        <f t="shared" si="184"/>
        <v>63.458228853231589</v>
      </c>
      <c r="AB258" s="70">
        <f t="shared" si="185"/>
        <v>4.8681822543200317</v>
      </c>
      <c r="AC258" s="72">
        <f t="shared" si="186"/>
        <v>1.1635189694192152</v>
      </c>
      <c r="AD258" s="80">
        <f t="shared" si="187"/>
        <v>1.7880550082762352</v>
      </c>
      <c r="AE258" s="89">
        <f>Fishery!X264</f>
        <v>7.0604118176038302</v>
      </c>
      <c r="AF258" s="89">
        <f t="shared" si="200"/>
        <v>0.55211189089921708</v>
      </c>
      <c r="AG258" s="70">
        <f t="shared" si="201"/>
        <v>10.011985795299282</v>
      </c>
      <c r="AI258" s="56">
        <f t="shared" si="160"/>
        <v>66.284062950905025</v>
      </c>
      <c r="AK258" s="68">
        <f t="shared" si="192"/>
        <v>7.0246568289156501</v>
      </c>
      <c r="AL258" s="57">
        <f t="shared" si="161"/>
        <v>1.1695577864201641</v>
      </c>
      <c r="AM258" s="58">
        <f t="shared" si="162"/>
        <v>4.1316900085694783</v>
      </c>
      <c r="AN258" s="58">
        <f t="shared" si="163"/>
        <v>1.1635189694192152</v>
      </c>
      <c r="AO258" s="20">
        <f t="shared" si="164"/>
        <v>0.14803741069209383</v>
      </c>
      <c r="AP258" s="20">
        <f t="shared" si="165"/>
        <v>8.5312006257740269E-2</v>
      </c>
      <c r="AQ258" s="58">
        <f t="shared" si="195"/>
        <v>6.6981161813586914</v>
      </c>
      <c r="AR258" s="59">
        <f t="shared" si="166"/>
        <v>0.93877570931470733</v>
      </c>
      <c r="AS258" s="64">
        <f t="shared" si="196"/>
        <v>0.14803741069209383</v>
      </c>
      <c r="AT258" s="58">
        <f t="shared" si="197"/>
        <v>0.22749868335397405</v>
      </c>
      <c r="AU258" s="89">
        <f>Fishery!Y264</f>
        <v>1.1715526642487506</v>
      </c>
      <c r="AV258" s="80">
        <f t="shared" si="198"/>
        <v>7.02465682891565E-2</v>
      </c>
      <c r="AW258" s="70">
        <f t="shared" si="199"/>
        <v>1.5470887582948185</v>
      </c>
      <c r="BC258" s="68">
        <f t="shared" si="193"/>
        <v>4.0482170320676634</v>
      </c>
      <c r="BD258" s="57">
        <f t="shared" si="167"/>
        <v>0.52911965100686431</v>
      </c>
      <c r="BE258" s="58">
        <f t="shared" si="168"/>
        <v>1.7880550082762352</v>
      </c>
      <c r="BF258" s="58">
        <f t="shared" si="169"/>
        <v>0.22749868335397405</v>
      </c>
      <c r="BG258" s="58">
        <f t="shared" si="170"/>
        <v>0.13110448910978176</v>
      </c>
      <c r="BH258" s="58">
        <f t="shared" si="188"/>
        <v>2.6757778317468555</v>
      </c>
      <c r="BI258" s="70">
        <f t="shared" si="171"/>
        <v>0.60280450156085574</v>
      </c>
      <c r="BJ258" s="72">
        <f t="shared" si="189"/>
        <v>8.5312006257740269E-2</v>
      </c>
      <c r="BK258" s="58">
        <f t="shared" si="156"/>
        <v>0.13110448910978176</v>
      </c>
      <c r="BL258" s="80">
        <f>Fishery!Z264</f>
        <v>0.43385516965056159</v>
      </c>
      <c r="BM258" s="80">
        <f t="shared" si="190"/>
        <v>2.0241085160338318E-2</v>
      </c>
      <c r="BN258" s="70">
        <f t="shared" si="191"/>
        <v>0.65027166501808364</v>
      </c>
    </row>
    <row r="259" spans="1:66" x14ac:dyDescent="0.2">
      <c r="A259" s="4">
        <v>20</v>
      </c>
      <c r="B259">
        <v>2</v>
      </c>
      <c r="C259" s="9">
        <f t="shared" si="172"/>
        <v>4.166666666666667</v>
      </c>
      <c r="D259" s="9">
        <f t="shared" si="204"/>
        <v>6.990000000000002</v>
      </c>
      <c r="E259" s="9">
        <f t="shared" si="205"/>
        <v>13.025107828252999</v>
      </c>
      <c r="F259" s="9">
        <f t="shared" si="173"/>
        <v>4.166666666666667</v>
      </c>
      <c r="I259" s="68">
        <f t="shared" si="194"/>
        <v>115.2528399620126</v>
      </c>
      <c r="J259" s="85">
        <f t="shared" si="174"/>
        <v>50.986333754927998</v>
      </c>
      <c r="K259" s="89">
        <f t="shared" si="175"/>
        <v>90.674403695088643</v>
      </c>
      <c r="L259" s="80">
        <f t="shared" si="176"/>
        <v>2.1957042159205167</v>
      </c>
      <c r="M259" s="86">
        <f t="shared" si="177"/>
        <v>143.85644166593718</v>
      </c>
      <c r="O259" s="68">
        <f t="shared" si="178"/>
        <v>55.29834858270425</v>
      </c>
      <c r="P259" s="76">
        <f t="shared" si="179"/>
        <v>50.986333754927998</v>
      </c>
      <c r="Q259" s="83">
        <f t="shared" si="157"/>
        <v>16.995444584975999</v>
      </c>
      <c r="R259" s="85">
        <f t="shared" si="180"/>
        <v>10.87640179780499</v>
      </c>
      <c r="S259" s="80">
        <f t="shared" si="181"/>
        <v>3.1604987041492185</v>
      </c>
      <c r="T259" s="80">
        <f t="shared" si="182"/>
        <v>0.43347347866184383</v>
      </c>
      <c r="U259" s="89">
        <f t="shared" si="202"/>
        <v>5.5298348582704255</v>
      </c>
      <c r="V259" s="70">
        <f t="shared" si="203"/>
        <v>14.470373980616051</v>
      </c>
      <c r="X259" s="68">
        <f t="shared" si="183"/>
        <v>49.171458445717569</v>
      </c>
      <c r="Y259" s="76">
        <f t="shared" si="158"/>
        <v>90.674403695088643</v>
      </c>
      <c r="Z259" s="77">
        <f t="shared" si="159"/>
        <v>10.87640179780499</v>
      </c>
      <c r="AA259" s="77">
        <f t="shared" si="184"/>
        <v>101.55080549289363</v>
      </c>
      <c r="AB259" s="70">
        <f t="shared" si="185"/>
        <v>7.0267004556686636</v>
      </c>
      <c r="AC259" s="72">
        <f t="shared" si="186"/>
        <v>0.93677499528695518</v>
      </c>
      <c r="AD259" s="80">
        <f t="shared" si="187"/>
        <v>1.5417837016570923</v>
      </c>
      <c r="AE259" s="89">
        <f>Fishery!X265</f>
        <v>6.2880505205842923</v>
      </c>
      <c r="AF259" s="89">
        <f t="shared" si="200"/>
        <v>0.4917145844571757</v>
      </c>
      <c r="AG259" s="70">
        <f t="shared" si="201"/>
        <v>8.7666092175283392</v>
      </c>
      <c r="AI259" s="56">
        <f t="shared" si="160"/>
        <v>59.441263540616774</v>
      </c>
      <c r="AK259" s="68">
        <f t="shared" si="192"/>
        <v>6.3503980079629621</v>
      </c>
      <c r="AL259" s="57">
        <f t="shared" si="161"/>
        <v>2.1957042159205167</v>
      </c>
      <c r="AM259" s="58">
        <f t="shared" si="162"/>
        <v>3.1604987041492185</v>
      </c>
      <c r="AN259" s="58">
        <f t="shared" si="163"/>
        <v>0.93677499528695518</v>
      </c>
      <c r="AO259" s="20">
        <f t="shared" si="164"/>
        <v>0.12098266457861986</v>
      </c>
      <c r="AP259" s="20">
        <f t="shared" si="165"/>
        <v>7.4669384871827532E-2</v>
      </c>
      <c r="AQ259" s="58">
        <f t="shared" si="195"/>
        <v>6.4886299648071386</v>
      </c>
      <c r="AR259" s="59">
        <f t="shared" si="166"/>
        <v>0.81540061269803532</v>
      </c>
      <c r="AS259" s="64">
        <f t="shared" si="196"/>
        <v>0.12098266457861986</v>
      </c>
      <c r="AT259" s="58">
        <f t="shared" si="197"/>
        <v>0.19911835965820679</v>
      </c>
      <c r="AU259" s="89">
        <f>Fishery!Y265</f>
        <v>1.0591016595493112</v>
      </c>
      <c r="AV259" s="80">
        <f t="shared" si="198"/>
        <v>6.3503980079629624E-2</v>
      </c>
      <c r="AW259" s="70">
        <f t="shared" si="199"/>
        <v>1.3792026837861378</v>
      </c>
      <c r="BC259" s="68">
        <f t="shared" si="193"/>
        <v>3.919407086936245</v>
      </c>
      <c r="BD259" s="57">
        <f t="shared" si="167"/>
        <v>0.43347347866184383</v>
      </c>
      <c r="BE259" s="58">
        <f t="shared" si="168"/>
        <v>1.5417837016570923</v>
      </c>
      <c r="BF259" s="58">
        <f t="shared" si="169"/>
        <v>0.19911835965820679</v>
      </c>
      <c r="BG259" s="58">
        <f t="shared" si="170"/>
        <v>0.1228940153050085</v>
      </c>
      <c r="BH259" s="58">
        <f t="shared" si="188"/>
        <v>2.2972695552821514</v>
      </c>
      <c r="BI259" s="70">
        <f t="shared" si="171"/>
        <v>0.52013320398780738</v>
      </c>
      <c r="BJ259" s="72">
        <f t="shared" si="189"/>
        <v>7.4669384871827532E-2</v>
      </c>
      <c r="BK259" s="58">
        <f t="shared" si="156"/>
        <v>0.1228940153050085</v>
      </c>
      <c r="BL259" s="80">
        <f>Fishery!Z265</f>
        <v>0.42005036122379413</v>
      </c>
      <c r="BM259" s="80">
        <f t="shared" si="190"/>
        <v>1.9597035434681224E-2</v>
      </c>
      <c r="BN259" s="70">
        <f t="shared" si="191"/>
        <v>0.61761376140063018</v>
      </c>
    </row>
    <row r="260" spans="1:66" x14ac:dyDescent="0.2">
      <c r="A260" s="4">
        <v>20</v>
      </c>
      <c r="B260">
        <v>3</v>
      </c>
      <c r="C260" s="9">
        <f t="shared" si="172"/>
        <v>4.166666666666667</v>
      </c>
      <c r="D260" s="9">
        <f t="shared" si="204"/>
        <v>4.875</v>
      </c>
      <c r="E260" s="9">
        <f t="shared" si="205"/>
        <v>9.0840344295755866</v>
      </c>
      <c r="F260" s="9">
        <f t="shared" si="173"/>
        <v>4.166666666666667</v>
      </c>
      <c r="I260" s="68">
        <f t="shared" si="194"/>
        <v>240.70609956942741</v>
      </c>
      <c r="J260" s="85">
        <f t="shared" si="174"/>
        <v>109.53783428176595</v>
      </c>
      <c r="K260" s="89">
        <f t="shared" si="175"/>
        <v>178.23743377870488</v>
      </c>
      <c r="L260" s="80">
        <f t="shared" si="176"/>
        <v>4.1412146725612891</v>
      </c>
      <c r="M260" s="86">
        <f t="shared" si="177"/>
        <v>291.91648273303207</v>
      </c>
      <c r="O260" s="68">
        <f t="shared" si="178"/>
        <v>56.883599168086157</v>
      </c>
      <c r="P260" s="76">
        <f t="shared" si="179"/>
        <v>109.53783428176595</v>
      </c>
      <c r="Q260" s="83">
        <f t="shared" si="157"/>
        <v>36.512611427255315</v>
      </c>
      <c r="R260" s="85">
        <f t="shared" si="180"/>
        <v>10.530255317534856</v>
      </c>
      <c r="S260" s="80">
        <f t="shared" si="181"/>
        <v>2.9359521332158227</v>
      </c>
      <c r="T260" s="80">
        <f t="shared" si="182"/>
        <v>0.42707896095618586</v>
      </c>
      <c r="U260" s="89">
        <f t="shared" si="202"/>
        <v>5.6883599168086159</v>
      </c>
      <c r="V260" s="70">
        <f t="shared" si="203"/>
        <v>13.893286411706864</v>
      </c>
      <c r="X260" s="68">
        <f t="shared" si="183"/>
        <v>46.279839318969834</v>
      </c>
      <c r="Y260" s="76">
        <f t="shared" si="158"/>
        <v>178.23743377870488</v>
      </c>
      <c r="Z260" s="77">
        <f t="shared" si="159"/>
        <v>10.530255317534856</v>
      </c>
      <c r="AA260" s="77">
        <f t="shared" si="184"/>
        <v>188.76768909623974</v>
      </c>
      <c r="AB260" s="70">
        <f t="shared" si="185"/>
        <v>12.456121525860912</v>
      </c>
      <c r="AC260" s="72">
        <f t="shared" si="186"/>
        <v>0.79621891582442983</v>
      </c>
      <c r="AD260" s="80">
        <f t="shared" si="187"/>
        <v>1.3898660407306902</v>
      </c>
      <c r="AE260" s="89">
        <f>Fishery!X266</f>
        <v>5.9182700070502028</v>
      </c>
      <c r="AF260" s="89">
        <f t="shared" si="200"/>
        <v>0.46279839318969834</v>
      </c>
      <c r="AG260" s="70">
        <f t="shared" si="201"/>
        <v>8.1043549636053225</v>
      </c>
      <c r="AI260" s="56">
        <f t="shared" si="160"/>
        <v>55.768626808907072</v>
      </c>
      <c r="AK260" s="68">
        <f t="shared" si="192"/>
        <v>5.7348147526091662</v>
      </c>
      <c r="AL260" s="57">
        <f t="shared" si="161"/>
        <v>4.1412146725612891</v>
      </c>
      <c r="AM260" s="58">
        <f t="shared" si="162"/>
        <v>2.9359521332158227</v>
      </c>
      <c r="AN260" s="58">
        <f t="shared" si="163"/>
        <v>0.79621891582442983</v>
      </c>
      <c r="AO260" s="20">
        <f t="shared" si="164"/>
        <v>9.8664300740231192E-2</v>
      </c>
      <c r="AP260" s="20">
        <f t="shared" si="165"/>
        <v>6.4585014704764826E-2</v>
      </c>
      <c r="AQ260" s="58">
        <f t="shared" si="195"/>
        <v>8.0366350370465387</v>
      </c>
      <c r="AR260" s="59">
        <f t="shared" si="166"/>
        <v>0.86568699150441497</v>
      </c>
      <c r="AS260" s="64">
        <f t="shared" si="196"/>
        <v>9.8664300740231192E-2</v>
      </c>
      <c r="AT260" s="58">
        <f t="shared" si="197"/>
        <v>0.17222670587937289</v>
      </c>
      <c r="AU260" s="89">
        <f>Fishery!Y266</f>
        <v>0.95643640195152713</v>
      </c>
      <c r="AV260" s="80">
        <f t="shared" si="198"/>
        <v>5.7348147526091665E-2</v>
      </c>
      <c r="AW260" s="70">
        <f t="shared" si="199"/>
        <v>1.2273274085711312</v>
      </c>
      <c r="BC260" s="68">
        <f t="shared" si="193"/>
        <v>3.7539727373280662</v>
      </c>
      <c r="BD260" s="57">
        <f t="shared" si="167"/>
        <v>0.42707896095618586</v>
      </c>
      <c r="BE260" s="58">
        <f t="shared" si="168"/>
        <v>1.3898660407306902</v>
      </c>
      <c r="BF260" s="58">
        <f t="shared" si="169"/>
        <v>0.17222670587937289</v>
      </c>
      <c r="BG260" s="58">
        <f t="shared" si="170"/>
        <v>0.11273849050081901</v>
      </c>
      <c r="BH260" s="58">
        <f t="shared" si="188"/>
        <v>2.1019101980670678</v>
      </c>
      <c r="BI260" s="70">
        <f t="shared" si="171"/>
        <v>0.47209267939724381</v>
      </c>
      <c r="BJ260" s="72">
        <f t="shared" si="189"/>
        <v>6.4585014704764826E-2</v>
      </c>
      <c r="BK260" s="58">
        <f t="shared" si="156"/>
        <v>0.11273849050081901</v>
      </c>
      <c r="BL260" s="80">
        <f>Fishery!Z266</f>
        <v>0.40232044525171817</v>
      </c>
      <c r="BM260" s="80">
        <f t="shared" si="190"/>
        <v>1.8769863686640333E-2</v>
      </c>
      <c r="BN260" s="70">
        <f t="shared" si="191"/>
        <v>0.57964395045730199</v>
      </c>
    </row>
    <row r="261" spans="1:66" x14ac:dyDescent="0.2">
      <c r="A261" s="4">
        <v>20</v>
      </c>
      <c r="B261">
        <v>4</v>
      </c>
      <c r="C261" s="9">
        <f t="shared" si="172"/>
        <v>4.166666666666667</v>
      </c>
      <c r="D261" s="9">
        <f t="shared" si="204"/>
        <v>3.25</v>
      </c>
      <c r="E261" s="9">
        <f t="shared" si="205"/>
        <v>6.0560229530503911</v>
      </c>
      <c r="F261" s="9">
        <f t="shared" si="173"/>
        <v>4.166666666666667</v>
      </c>
      <c r="I261" s="68">
        <f t="shared" si="194"/>
        <v>434.89794810844921</v>
      </c>
      <c r="J261" s="85">
        <f t="shared" si="174"/>
        <v>269.37911317692573</v>
      </c>
      <c r="K261" s="89">
        <f t="shared" si="175"/>
        <v>338.94240026851662</v>
      </c>
      <c r="L261" s="80">
        <f t="shared" si="176"/>
        <v>6.9455752427178084</v>
      </c>
      <c r="M261" s="86">
        <f t="shared" si="177"/>
        <v>615.26708868816024</v>
      </c>
      <c r="O261" s="68">
        <f t="shared" si="178"/>
        <v>77.42595543062653</v>
      </c>
      <c r="P261" s="76">
        <f t="shared" si="179"/>
        <v>269.37911317692573</v>
      </c>
      <c r="Q261" s="83">
        <f t="shared" si="157"/>
        <v>89.793037725641909</v>
      </c>
      <c r="R261" s="85">
        <f t="shared" si="180"/>
        <v>15.085688085492889</v>
      </c>
      <c r="S261" s="80">
        <f t="shared" si="181"/>
        <v>3.7096137256225723</v>
      </c>
      <c r="T261" s="80">
        <f t="shared" si="182"/>
        <v>0.55550759434218255</v>
      </c>
      <c r="U261" s="89">
        <f t="shared" si="202"/>
        <v>7.7425955430626532</v>
      </c>
      <c r="V261" s="70">
        <f t="shared" si="203"/>
        <v>19.350809405457642</v>
      </c>
      <c r="X261" s="68">
        <f t="shared" si="183"/>
        <v>48.710048205377412</v>
      </c>
      <c r="Y261" s="76">
        <f t="shared" si="158"/>
        <v>338.94240026851662</v>
      </c>
      <c r="Z261" s="77">
        <f t="shared" si="159"/>
        <v>15.085688085492889</v>
      </c>
      <c r="AA261" s="77">
        <f t="shared" si="184"/>
        <v>354.02808835400953</v>
      </c>
      <c r="AB261" s="70">
        <f t="shared" si="185"/>
        <v>23.069611027468898</v>
      </c>
      <c r="AC261" s="72">
        <f t="shared" si="186"/>
        <v>0.77792803198624128</v>
      </c>
      <c r="AD261" s="80">
        <f t="shared" si="187"/>
        <v>1.3979189044999556</v>
      </c>
      <c r="AE261" s="89">
        <f>Fishery!X267</f>
        <v>6.2290453376248163</v>
      </c>
      <c r="AF261" s="89">
        <f t="shared" si="200"/>
        <v>0.48710048205377415</v>
      </c>
      <c r="AG261" s="70">
        <f t="shared" si="201"/>
        <v>8.4048922741110133</v>
      </c>
      <c r="AI261" s="56">
        <f t="shared" si="160"/>
        <v>57.620924360289344</v>
      </c>
      <c r="AK261" s="68">
        <f t="shared" si="192"/>
        <v>5.3235287902422357</v>
      </c>
      <c r="AL261" s="57">
        <f t="shared" si="161"/>
        <v>6.9455752427178084</v>
      </c>
      <c r="AM261" s="58">
        <f t="shared" si="162"/>
        <v>3.7096137256225723</v>
      </c>
      <c r="AN261" s="58">
        <f t="shared" si="163"/>
        <v>0.77792803198624128</v>
      </c>
      <c r="AO261" s="20">
        <f t="shared" si="164"/>
        <v>8.501987634161387E-2</v>
      </c>
      <c r="AP261" s="20">
        <f t="shared" si="165"/>
        <v>5.7292040929256174E-2</v>
      </c>
      <c r="AQ261" s="58">
        <f t="shared" si="195"/>
        <v>11.575428917597492</v>
      </c>
      <c r="AR261" s="59">
        <f t="shared" si="166"/>
        <v>1.1278601556869625</v>
      </c>
      <c r="AS261" s="64">
        <f t="shared" si="196"/>
        <v>8.501987634161387E-2</v>
      </c>
      <c r="AT261" s="58">
        <f t="shared" si="197"/>
        <v>0.15277877581134985</v>
      </c>
      <c r="AU261" s="89">
        <f>Fishery!Y267</f>
        <v>0.88784327680473363</v>
      </c>
      <c r="AV261" s="80">
        <f t="shared" si="198"/>
        <v>5.3235287902422358E-2</v>
      </c>
      <c r="AW261" s="70">
        <f t="shared" si="199"/>
        <v>1.1256419289576973</v>
      </c>
      <c r="BC261" s="68">
        <f t="shared" si="193"/>
        <v>3.5873473646696938</v>
      </c>
      <c r="BD261" s="57">
        <f t="shared" si="167"/>
        <v>0.55550759434218255</v>
      </c>
      <c r="BE261" s="58">
        <f t="shared" si="168"/>
        <v>1.3979189044999556</v>
      </c>
      <c r="BF261" s="58">
        <f t="shared" si="169"/>
        <v>0.15277877581134985</v>
      </c>
      <c r="BG261" s="58">
        <f t="shared" si="170"/>
        <v>0.10295248891842079</v>
      </c>
      <c r="BH261" s="58">
        <f t="shared" si="188"/>
        <v>2.2091577635719091</v>
      </c>
      <c r="BI261" s="70">
        <f t="shared" si="171"/>
        <v>0.48285099160020439</v>
      </c>
      <c r="BJ261" s="72">
        <f t="shared" si="189"/>
        <v>5.7292040929256174E-2</v>
      </c>
      <c r="BK261" s="58">
        <f t="shared" si="156"/>
        <v>0.10295248891842079</v>
      </c>
      <c r="BL261" s="80">
        <f>Fishery!Z267</f>
        <v>0.38446288505913562</v>
      </c>
      <c r="BM261" s="80">
        <f t="shared" si="190"/>
        <v>1.7936736823348471E-2</v>
      </c>
      <c r="BN261" s="70">
        <f t="shared" si="191"/>
        <v>0.54470741490681251</v>
      </c>
    </row>
    <row r="262" spans="1:66" x14ac:dyDescent="0.2">
      <c r="A262" s="4">
        <v>20</v>
      </c>
      <c r="B262">
        <v>5</v>
      </c>
      <c r="C262" s="9">
        <f t="shared" si="172"/>
        <v>4.166666666666667</v>
      </c>
      <c r="D262" s="9">
        <f t="shared" si="204"/>
        <v>2.1150000000000029</v>
      </c>
      <c r="E262" s="9">
        <f t="shared" si="205"/>
        <v>3.9410733986774136</v>
      </c>
      <c r="F262" s="9">
        <f t="shared" si="173"/>
        <v>4.166666666666667</v>
      </c>
      <c r="I262" s="68">
        <f t="shared" si="194"/>
        <v>495.5618753878797</v>
      </c>
      <c r="J262" s="85">
        <f t="shared" si="174"/>
        <v>558.66027045695296</v>
      </c>
      <c r="K262" s="89">
        <f t="shared" si="175"/>
        <v>472.79796239764238</v>
      </c>
      <c r="L262" s="80">
        <f t="shared" si="176"/>
        <v>7.8284480196655721</v>
      </c>
      <c r="M262" s="86">
        <f t="shared" si="177"/>
        <v>1039.2866808742608</v>
      </c>
      <c r="O262" s="68">
        <f t="shared" si="178"/>
        <v>140.91587201388467</v>
      </c>
      <c r="P262" s="76">
        <f t="shared" si="179"/>
        <v>558.66027045695296</v>
      </c>
      <c r="Q262" s="83">
        <f t="shared" si="157"/>
        <v>186.22009015231765</v>
      </c>
      <c r="R262" s="85">
        <f t="shared" si="180"/>
        <v>33.610705578139964</v>
      </c>
      <c r="S262" s="80">
        <f t="shared" si="181"/>
        <v>6.6781927787106143</v>
      </c>
      <c r="T262" s="80">
        <f t="shared" si="182"/>
        <v>0.97732272561850297</v>
      </c>
      <c r="U262" s="89">
        <f t="shared" si="202"/>
        <v>14.091587201388467</v>
      </c>
      <c r="V262" s="70">
        <f t="shared" si="203"/>
        <v>41.26622108246908</v>
      </c>
      <c r="X262" s="68">
        <f t="shared" si="183"/>
        <v>59.629027407977581</v>
      </c>
      <c r="Y262" s="76">
        <f t="shared" si="158"/>
        <v>472.79796239764238</v>
      </c>
      <c r="Z262" s="77">
        <f t="shared" si="159"/>
        <v>33.610705578139964</v>
      </c>
      <c r="AA262" s="77">
        <f t="shared" si="184"/>
        <v>506.40866797578235</v>
      </c>
      <c r="AB262" s="70">
        <f t="shared" si="185"/>
        <v>33.751210847120142</v>
      </c>
      <c r="AC262" s="72">
        <f t="shared" si="186"/>
        <v>0.94196661347525268</v>
      </c>
      <c r="AD262" s="80">
        <f t="shared" si="187"/>
        <v>1.6542296551690916</v>
      </c>
      <c r="AE262" s="89">
        <f>Fishery!X268</f>
        <v>7.6253653783442656</v>
      </c>
      <c r="AF262" s="89">
        <f t="shared" si="200"/>
        <v>0.59629027407977586</v>
      </c>
      <c r="AG262" s="70">
        <f t="shared" si="201"/>
        <v>10.22156164698861</v>
      </c>
      <c r="AI262" s="56">
        <f t="shared" si="160"/>
        <v>68.362484931802342</v>
      </c>
      <c r="AK262" s="68">
        <f t="shared" si="192"/>
        <v>5.2657050568698347</v>
      </c>
      <c r="AL262" s="57">
        <f t="shared" si="161"/>
        <v>7.8284480196655721</v>
      </c>
      <c r="AM262" s="58">
        <f t="shared" si="162"/>
        <v>6.6781927787106143</v>
      </c>
      <c r="AN262" s="58">
        <f t="shared" si="163"/>
        <v>0.94196661347525268</v>
      </c>
      <c r="AO262" s="20">
        <f t="shared" si="164"/>
        <v>8.3182949237833662E-2</v>
      </c>
      <c r="AP262" s="20">
        <f t="shared" si="165"/>
        <v>5.4780485103652007E-2</v>
      </c>
      <c r="AQ262" s="58">
        <f t="shared" si="195"/>
        <v>15.586570846192924</v>
      </c>
      <c r="AR262" s="59">
        <f t="shared" si="166"/>
        <v>1.5940346105221095</v>
      </c>
      <c r="AS262" s="64">
        <f t="shared" si="196"/>
        <v>8.3182949237833662E-2</v>
      </c>
      <c r="AT262" s="58">
        <f t="shared" si="197"/>
        <v>0.14608129360973868</v>
      </c>
      <c r="AU262" s="89">
        <f>Fishery!Y268</f>
        <v>0.87819959590485075</v>
      </c>
      <c r="AV262" s="80">
        <f t="shared" si="198"/>
        <v>5.2657050568698349E-2</v>
      </c>
      <c r="AW262" s="70">
        <f t="shared" si="199"/>
        <v>1.1074638387524232</v>
      </c>
      <c r="BC262" s="68">
        <f t="shared" si="193"/>
        <v>3.4677524669549138</v>
      </c>
      <c r="BD262" s="57">
        <f t="shared" si="167"/>
        <v>0.97732272561850297</v>
      </c>
      <c r="BE262" s="58">
        <f t="shared" si="168"/>
        <v>1.6542296551690916</v>
      </c>
      <c r="BF262" s="58">
        <f t="shared" si="169"/>
        <v>0.14608129360973868</v>
      </c>
      <c r="BG262" s="58">
        <f t="shared" si="170"/>
        <v>9.6202457376575137E-2</v>
      </c>
      <c r="BH262" s="58">
        <f t="shared" si="188"/>
        <v>2.8738361317739085</v>
      </c>
      <c r="BI262" s="70">
        <f t="shared" si="171"/>
        <v>0.59629369224116424</v>
      </c>
      <c r="BJ262" s="72">
        <f t="shared" si="189"/>
        <v>5.4780485103652007E-2</v>
      </c>
      <c r="BK262" s="58">
        <f t="shared" si="156"/>
        <v>9.6202457376575137E-2</v>
      </c>
      <c r="BL262" s="80">
        <f>Fishery!Z268</f>
        <v>0.37164567090624573</v>
      </c>
      <c r="BM262" s="80">
        <f t="shared" si="190"/>
        <v>1.733876233477457E-2</v>
      </c>
      <c r="BN262" s="70">
        <f t="shared" si="191"/>
        <v>0.52262861338647282</v>
      </c>
    </row>
    <row r="263" spans="1:66" x14ac:dyDescent="0.2">
      <c r="A263" s="4">
        <v>20</v>
      </c>
      <c r="B263">
        <v>6</v>
      </c>
      <c r="C263" s="9">
        <f t="shared" si="172"/>
        <v>4.166666666666667</v>
      </c>
      <c r="D263" s="9">
        <f t="shared" si="204"/>
        <v>1.470000000000002</v>
      </c>
      <c r="E263" s="9">
        <f t="shared" si="205"/>
        <v>2.7391857664566421</v>
      </c>
      <c r="F263" s="9">
        <f t="shared" si="173"/>
        <v>4.166666666666667</v>
      </c>
      <c r="I263" s="68">
        <f t="shared" si="194"/>
        <v>185.15462022586325</v>
      </c>
      <c r="J263" s="85">
        <f t="shared" si="174"/>
        <v>384.57114492973926</v>
      </c>
      <c r="K263" s="89">
        <f t="shared" si="175"/>
        <v>226.48163612538539</v>
      </c>
      <c r="L263" s="80">
        <f t="shared" si="176"/>
        <v>3.148557279902612</v>
      </c>
      <c r="M263" s="86">
        <f t="shared" si="177"/>
        <v>614.20133833502734</v>
      </c>
      <c r="O263" s="68">
        <f t="shared" si="178"/>
        <v>259.62837469341514</v>
      </c>
      <c r="P263" s="76">
        <f t="shared" si="179"/>
        <v>384.57114492973926</v>
      </c>
      <c r="Q263" s="83">
        <f t="shared" si="157"/>
        <v>128.19038164324641</v>
      </c>
      <c r="R263" s="85">
        <f t="shared" si="180"/>
        <v>79.394533894711913</v>
      </c>
      <c r="S263" s="80">
        <f t="shared" si="181"/>
        <v>13.244953999198925</v>
      </c>
      <c r="T263" s="80">
        <f t="shared" si="182"/>
        <v>1.8031143448326306</v>
      </c>
      <c r="U263" s="89">
        <f t="shared" si="202"/>
        <v>25.962837469341515</v>
      </c>
      <c r="V263" s="70">
        <f t="shared" si="203"/>
        <v>94.442602238743476</v>
      </c>
      <c r="X263" s="68">
        <f t="shared" si="183"/>
        <v>76.450170352591257</v>
      </c>
      <c r="Y263" s="76">
        <f t="shared" si="158"/>
        <v>226.48163612538539</v>
      </c>
      <c r="Z263" s="77">
        <f t="shared" si="159"/>
        <v>79.394533894711913</v>
      </c>
      <c r="AA263" s="77">
        <f t="shared" si="184"/>
        <v>305.87617002009733</v>
      </c>
      <c r="AB263" s="70">
        <f t="shared" si="185"/>
        <v>24.079418994675578</v>
      </c>
      <c r="AC263" s="72">
        <f t="shared" si="186"/>
        <v>1.3000363702499869</v>
      </c>
      <c r="AD263" s="80">
        <f t="shared" si="187"/>
        <v>2.1237801760371577</v>
      </c>
      <c r="AE263" s="89">
        <f>Fishery!X269</f>
        <v>9.7764546482805468</v>
      </c>
      <c r="AF263" s="89">
        <f t="shared" si="200"/>
        <v>0.76450170352591262</v>
      </c>
      <c r="AG263" s="70">
        <f t="shared" si="201"/>
        <v>13.200271194567691</v>
      </c>
      <c r="AI263" s="56">
        <f t="shared" si="160"/>
        <v>85.590999935202561</v>
      </c>
      <c r="AK263" s="68">
        <f t="shared" si="192"/>
        <v>5.6683386675450027</v>
      </c>
      <c r="AL263" s="57">
        <f t="shared" si="161"/>
        <v>3.148557279902612</v>
      </c>
      <c r="AM263" s="58">
        <f t="shared" si="162"/>
        <v>13.244953999198925</v>
      </c>
      <c r="AN263" s="58">
        <f t="shared" si="163"/>
        <v>1.3000363702499869</v>
      </c>
      <c r="AO263" s="20">
        <f t="shared" si="164"/>
        <v>9.6390189749957569E-2</v>
      </c>
      <c r="AP263" s="20">
        <f t="shared" si="165"/>
        <v>5.9049763579707232E-2</v>
      </c>
      <c r="AQ263" s="58">
        <f t="shared" si="195"/>
        <v>17.848987602681191</v>
      </c>
      <c r="AR263" s="59">
        <f t="shared" si="166"/>
        <v>2.2162731607886919</v>
      </c>
      <c r="AS263" s="64">
        <f t="shared" si="196"/>
        <v>9.6390189749957569E-2</v>
      </c>
      <c r="AT263" s="58">
        <f t="shared" si="197"/>
        <v>0.15746603621255265</v>
      </c>
      <c r="AU263" s="89">
        <f>Fishery!Y269</f>
        <v>0.94534970598010715</v>
      </c>
      <c r="AV263" s="80">
        <f t="shared" si="198"/>
        <v>5.6683386675450032E-2</v>
      </c>
      <c r="AW263" s="70">
        <f t="shared" si="199"/>
        <v>1.1992059319426174</v>
      </c>
      <c r="BC263" s="68">
        <f t="shared" si="193"/>
        <v>3.4724909150663068</v>
      </c>
      <c r="BD263" s="57">
        <f t="shared" si="167"/>
        <v>1.8031143448326306</v>
      </c>
      <c r="BE263" s="58">
        <f t="shared" si="168"/>
        <v>2.1237801760371577</v>
      </c>
      <c r="BF263" s="58">
        <f t="shared" si="169"/>
        <v>0.15746603621255265</v>
      </c>
      <c r="BG263" s="58">
        <f t="shared" si="170"/>
        <v>9.6465545241744305E-2</v>
      </c>
      <c r="BH263" s="58">
        <f t="shared" si="188"/>
        <v>4.1808261023240849</v>
      </c>
      <c r="BI263" s="70">
        <f t="shared" si="171"/>
        <v>0.8198172324769426</v>
      </c>
      <c r="BJ263" s="72">
        <f t="shared" si="189"/>
        <v>5.9049763579707232E-2</v>
      </c>
      <c r="BK263" s="58">
        <f t="shared" si="156"/>
        <v>9.6465545241744305E-2</v>
      </c>
      <c r="BL263" s="80">
        <f>Fishery!Z269</f>
        <v>0.37215349946211707</v>
      </c>
      <c r="BM263" s="80">
        <f t="shared" si="190"/>
        <v>1.7362454575331535E-2</v>
      </c>
      <c r="BN263" s="70">
        <f t="shared" si="191"/>
        <v>0.52766880828356855</v>
      </c>
    </row>
    <row r="264" spans="1:66" x14ac:dyDescent="0.2">
      <c r="A264" s="4">
        <v>20</v>
      </c>
      <c r="B264">
        <v>7</v>
      </c>
      <c r="C264" s="9">
        <f t="shared" si="172"/>
        <v>4.166666666666667</v>
      </c>
      <c r="D264" s="9">
        <f t="shared" si="204"/>
        <v>1.3149999999999995</v>
      </c>
      <c r="E264" s="9">
        <f t="shared" si="205"/>
        <v>2.4503600563880803</v>
      </c>
      <c r="F264" s="9">
        <f t="shared" si="173"/>
        <v>4.166666666666667</v>
      </c>
      <c r="I264" s="68">
        <f t="shared" si="194"/>
        <v>61.421133833502736</v>
      </c>
      <c r="J264" s="85">
        <f t="shared" si="174"/>
        <v>127.80229136204173</v>
      </c>
      <c r="K264" s="89">
        <f t="shared" si="175"/>
        <v>79.791522644671147</v>
      </c>
      <c r="L264" s="80">
        <f t="shared" si="176"/>
        <v>1.208727381024836</v>
      </c>
      <c r="M264" s="86">
        <f t="shared" si="177"/>
        <v>208.8025413877377</v>
      </c>
      <c r="O264" s="68">
        <f t="shared" si="178"/>
        <v>260.09429366055343</v>
      </c>
      <c r="P264" s="76">
        <f t="shared" si="179"/>
        <v>127.80229136204173</v>
      </c>
      <c r="Q264" s="83">
        <f t="shared" si="157"/>
        <v>42.60076378734724</v>
      </c>
      <c r="R264" s="85">
        <f t="shared" si="180"/>
        <v>84.471412472711904</v>
      </c>
      <c r="S264" s="80">
        <f t="shared" si="181"/>
        <v>15.355452176186079</v>
      </c>
      <c r="T264" s="80">
        <f t="shared" si="182"/>
        <v>1.9089598538094477</v>
      </c>
      <c r="U264" s="89">
        <f t="shared" si="202"/>
        <v>26.009429366055343</v>
      </c>
      <c r="V264" s="70">
        <f t="shared" si="203"/>
        <v>101.73582450270743</v>
      </c>
      <c r="X264" s="68">
        <f t="shared" si="183"/>
        <v>81.193065872251239</v>
      </c>
      <c r="Y264" s="76">
        <f t="shared" si="158"/>
        <v>79.791522644671147</v>
      </c>
      <c r="Z264" s="77">
        <f t="shared" si="159"/>
        <v>84.471412472711904</v>
      </c>
      <c r="AA264" s="77">
        <f t="shared" si="184"/>
        <v>164.26293511738305</v>
      </c>
      <c r="AB264" s="70">
        <f t="shared" si="185"/>
        <v>15.545896724380935</v>
      </c>
      <c r="AC264" s="72">
        <f t="shared" si="186"/>
        <v>1.5978259557235932</v>
      </c>
      <c r="AD264" s="80">
        <f t="shared" si="187"/>
        <v>2.3836632626798826</v>
      </c>
      <c r="AE264" s="89">
        <f>Fishery!X270</f>
        <v>10.382976553145305</v>
      </c>
      <c r="AF264" s="89">
        <f t="shared" si="200"/>
        <v>0.81193065872251236</v>
      </c>
      <c r="AG264" s="70">
        <f t="shared" si="201"/>
        <v>14.36446577154878</v>
      </c>
      <c r="AI264" s="56">
        <f t="shared" si="160"/>
        <v>91.422591642957556</v>
      </c>
      <c r="AK264" s="68">
        <f t="shared" si="192"/>
        <v>6.5597800278396701</v>
      </c>
      <c r="AL264" s="57">
        <f t="shared" si="161"/>
        <v>1.208727381024836</v>
      </c>
      <c r="AM264" s="58">
        <f t="shared" si="162"/>
        <v>15.355452176186079</v>
      </c>
      <c r="AN264" s="58">
        <f t="shared" si="163"/>
        <v>1.5978259557235932</v>
      </c>
      <c r="AO264" s="20">
        <f t="shared" si="164"/>
        <v>0.12909214204093267</v>
      </c>
      <c r="AP264" s="20">
        <f t="shared" si="165"/>
        <v>7.2218174493918874E-2</v>
      </c>
      <c r="AQ264" s="58">
        <f t="shared" si="195"/>
        <v>18.363315829469357</v>
      </c>
      <c r="AR264" s="59">
        <f t="shared" si="166"/>
        <v>2.4447610514019233</v>
      </c>
      <c r="AS264" s="64">
        <f t="shared" si="196"/>
        <v>0.12909214204093267</v>
      </c>
      <c r="AT264" s="58">
        <f t="shared" si="197"/>
        <v>0.19258179865045033</v>
      </c>
      <c r="AU264" s="89">
        <f>Fishery!Y270</f>
        <v>1.0940218085625133</v>
      </c>
      <c r="AV264" s="80">
        <f t="shared" si="198"/>
        <v>6.5597800278396706E-2</v>
      </c>
      <c r="AW264" s="70">
        <f t="shared" si="199"/>
        <v>1.4156957492538962</v>
      </c>
      <c r="BC264" s="68">
        <f t="shared" si="193"/>
        <v>3.669745742866648</v>
      </c>
      <c r="BD264" s="57">
        <f t="shared" si="167"/>
        <v>1.9089598538094477</v>
      </c>
      <c r="BE264" s="58">
        <f t="shared" si="168"/>
        <v>2.3836632626798826</v>
      </c>
      <c r="BF264" s="58">
        <f t="shared" si="169"/>
        <v>0.19258179865045033</v>
      </c>
      <c r="BG264" s="58">
        <f t="shared" si="170"/>
        <v>0.10773627053830309</v>
      </c>
      <c r="BH264" s="58">
        <f t="shared" si="188"/>
        <v>4.5929411856780833</v>
      </c>
      <c r="BI264" s="70">
        <f t="shared" si="171"/>
        <v>0.90961531469333989</v>
      </c>
      <c r="BJ264" s="72">
        <f t="shared" si="189"/>
        <v>7.2218174493918874E-2</v>
      </c>
      <c r="BK264" s="58">
        <f t="shared" si="156"/>
        <v>0.10773627053830309</v>
      </c>
      <c r="BL264" s="80">
        <f>Fishery!Z270</f>
        <v>0.39329367700244988</v>
      </c>
      <c r="BM264" s="80">
        <f t="shared" si="190"/>
        <v>1.834872871433324E-2</v>
      </c>
      <c r="BN264" s="70">
        <f t="shared" si="191"/>
        <v>0.5732481220346719</v>
      </c>
    </row>
    <row r="265" spans="1:66" x14ac:dyDescent="0.2">
      <c r="A265" s="4">
        <v>20</v>
      </c>
      <c r="B265">
        <v>8</v>
      </c>
      <c r="C265" s="9">
        <f t="shared" si="172"/>
        <v>4.166666666666667</v>
      </c>
      <c r="D265" s="9">
        <f t="shared" si="204"/>
        <v>1.6500000000000015</v>
      </c>
      <c r="E265" s="9">
        <f t="shared" si="205"/>
        <v>3.0745962684717396</v>
      </c>
      <c r="F265" s="9">
        <f t="shared" si="173"/>
        <v>4.166666666666667</v>
      </c>
      <c r="I265" s="68">
        <f t="shared" si="194"/>
        <v>20.881254138773773</v>
      </c>
      <c r="J265" s="85">
        <f t="shared" si="174"/>
        <v>31.719296140012659</v>
      </c>
      <c r="K265" s="89">
        <f t="shared" si="175"/>
        <v>26.115633320488257</v>
      </c>
      <c r="L265" s="80">
        <f t="shared" si="176"/>
        <v>0.46534758435244322</v>
      </c>
      <c r="M265" s="86">
        <f t="shared" si="177"/>
        <v>58.30027704485336</v>
      </c>
      <c r="O265" s="68">
        <f t="shared" si="178"/>
        <v>189.87901737852309</v>
      </c>
      <c r="P265" s="76">
        <f t="shared" si="179"/>
        <v>31.719296140012659</v>
      </c>
      <c r="Q265" s="83">
        <f t="shared" si="157"/>
        <v>10.573098713337552</v>
      </c>
      <c r="R265" s="85">
        <f t="shared" si="180"/>
        <v>59.369168635137925</v>
      </c>
      <c r="S265" s="80">
        <f t="shared" si="181"/>
        <v>12.694602747864469</v>
      </c>
      <c r="T265" s="80">
        <f t="shared" si="182"/>
        <v>1.4790984441043331</v>
      </c>
      <c r="U265" s="89">
        <f t="shared" si="202"/>
        <v>18.987901737852308</v>
      </c>
      <c r="V265" s="70">
        <f t="shared" si="203"/>
        <v>73.542869827106728</v>
      </c>
      <c r="X265" s="68">
        <f t="shared" si="183"/>
        <v>78.167100102463806</v>
      </c>
      <c r="Y265" s="76">
        <f t="shared" si="158"/>
        <v>26.115633320488257</v>
      </c>
      <c r="Z265" s="77">
        <f t="shared" si="159"/>
        <v>59.369168635137925</v>
      </c>
      <c r="AA265" s="77">
        <f t="shared" si="184"/>
        <v>85.484801955626182</v>
      </c>
      <c r="AB265" s="70">
        <f t="shared" si="185"/>
        <v>9.0533731619227567</v>
      </c>
      <c r="AC265" s="72">
        <f t="shared" si="186"/>
        <v>1.7419869020689587</v>
      </c>
      <c r="AD265" s="80">
        <f t="shared" si="187"/>
        <v>2.4355895187980705</v>
      </c>
      <c r="AE265" s="89">
        <f>Fishery!X271</f>
        <v>9.9960157788378403</v>
      </c>
      <c r="AF265" s="89">
        <f t="shared" si="200"/>
        <v>0.78167100102463805</v>
      </c>
      <c r="AG265" s="70">
        <f t="shared" si="201"/>
        <v>14.173592199704871</v>
      </c>
      <c r="AI265" s="56">
        <f t="shared" si="160"/>
        <v>89.490418856507148</v>
      </c>
      <c r="AK265" s="68">
        <f t="shared" si="192"/>
        <v>7.4284743828094317</v>
      </c>
      <c r="AL265" s="57">
        <f t="shared" si="161"/>
        <v>0.46534758435244322</v>
      </c>
      <c r="AM265" s="58">
        <f t="shared" si="162"/>
        <v>12.694602747864469</v>
      </c>
      <c r="AN265" s="58">
        <f t="shared" si="163"/>
        <v>1.7419869020689587</v>
      </c>
      <c r="AO265" s="20">
        <f t="shared" si="164"/>
        <v>0.1655466949681679</v>
      </c>
      <c r="AP265" s="20">
        <f t="shared" si="165"/>
        <v>8.6798254910221834E-2</v>
      </c>
      <c r="AQ265" s="58">
        <f t="shared" si="195"/>
        <v>15.154282184164261</v>
      </c>
      <c r="AR265" s="59">
        <f t="shared" si="166"/>
        <v>2.1144925304919235</v>
      </c>
      <c r="AS265" s="64">
        <f t="shared" si="196"/>
        <v>0.1655466949681679</v>
      </c>
      <c r="AT265" s="58">
        <f t="shared" si="197"/>
        <v>0.23146201309392489</v>
      </c>
      <c r="AU265" s="89">
        <f>Fishery!Y271</f>
        <v>1.2389002290703195</v>
      </c>
      <c r="AV265" s="80">
        <f t="shared" si="198"/>
        <v>7.4284743828094316E-2</v>
      </c>
      <c r="AW265" s="70">
        <f t="shared" si="199"/>
        <v>1.6359089371324123</v>
      </c>
      <c r="BC265" s="68">
        <f t="shared" si="193"/>
        <v>3.8948443712339103</v>
      </c>
      <c r="BD265" s="57">
        <f t="shared" si="167"/>
        <v>1.4790984441043331</v>
      </c>
      <c r="BE265" s="58">
        <f t="shared" si="168"/>
        <v>2.4355895187980705</v>
      </c>
      <c r="BF265" s="58">
        <f t="shared" si="169"/>
        <v>0.23146201309392489</v>
      </c>
      <c r="BG265" s="58">
        <f t="shared" si="170"/>
        <v>0.12135850140905979</v>
      </c>
      <c r="BH265" s="58">
        <f t="shared" si="188"/>
        <v>4.2675084774053884</v>
      </c>
      <c r="BI265" s="70">
        <f t="shared" si="171"/>
        <v>0.88198981383830544</v>
      </c>
      <c r="BJ265" s="72">
        <f t="shared" si="189"/>
        <v>8.6798254910221834E-2</v>
      </c>
      <c r="BK265" s="58">
        <f t="shared" si="156"/>
        <v>0.12135850140905979</v>
      </c>
      <c r="BL265" s="80">
        <f>Fishery!Z271</f>
        <v>0.41741792795658073</v>
      </c>
      <c r="BM265" s="80">
        <f t="shared" si="190"/>
        <v>1.9474221856169552E-2</v>
      </c>
      <c r="BN265" s="70">
        <f t="shared" si="191"/>
        <v>0.62557468427586238</v>
      </c>
    </row>
    <row r="266" spans="1:66" x14ac:dyDescent="0.2">
      <c r="A266" s="4">
        <v>20</v>
      </c>
      <c r="B266">
        <v>9</v>
      </c>
      <c r="C266" s="9">
        <f t="shared" si="172"/>
        <v>4.166666666666667</v>
      </c>
      <c r="D266" s="9">
        <f t="shared" si="204"/>
        <v>2.4750000000000023</v>
      </c>
      <c r="E266" s="9">
        <f t="shared" si="205"/>
        <v>4.6118944027076099</v>
      </c>
      <c r="F266" s="9">
        <f t="shared" si="173"/>
        <v>4.166666666666667</v>
      </c>
      <c r="I266" s="68">
        <f t="shared" si="194"/>
        <v>19.52407320932004</v>
      </c>
      <c r="J266" s="85">
        <f t="shared" si="174"/>
        <v>19.508709586537265</v>
      </c>
      <c r="K266" s="89">
        <f t="shared" si="175"/>
        <v>22.081870906343802</v>
      </c>
      <c r="L266" s="80">
        <f t="shared" si="176"/>
        <v>0.45393373217332289</v>
      </c>
      <c r="M266" s="86">
        <f t="shared" si="177"/>
        <v>42.044514225054392</v>
      </c>
      <c r="O266" s="68">
        <f t="shared" si="178"/>
        <v>124.90163667041926</v>
      </c>
      <c r="P266" s="76">
        <f t="shared" si="179"/>
        <v>19.508709586537265</v>
      </c>
      <c r="Q266" s="83">
        <f t="shared" si="157"/>
        <v>6.5029031955124212</v>
      </c>
      <c r="R266" s="85">
        <f t="shared" si="180"/>
        <v>35.316168242376072</v>
      </c>
      <c r="S266" s="80">
        <f t="shared" si="181"/>
        <v>8.7118705426634193</v>
      </c>
      <c r="T266" s="80">
        <f t="shared" si="182"/>
        <v>1.0083939628698757</v>
      </c>
      <c r="U266" s="89">
        <f t="shared" si="202"/>
        <v>12.490163667041926</v>
      </c>
      <c r="V266" s="70">
        <f t="shared" si="203"/>
        <v>45.036432747909366</v>
      </c>
      <c r="X266" s="68">
        <f t="shared" si="183"/>
        <v>70.687961310638443</v>
      </c>
      <c r="Y266" s="76">
        <f t="shared" si="158"/>
        <v>22.081870906343802</v>
      </c>
      <c r="Z266" s="77">
        <f t="shared" si="159"/>
        <v>35.316168242376072</v>
      </c>
      <c r="AA266" s="77">
        <f t="shared" si="184"/>
        <v>57.398039148719874</v>
      </c>
      <c r="AB266" s="70">
        <f t="shared" si="185"/>
        <v>5.7946379619434971</v>
      </c>
      <c r="AC266" s="72">
        <f t="shared" si="186"/>
        <v>1.643491588740005</v>
      </c>
      <c r="AD266" s="80">
        <f t="shared" si="187"/>
        <v>2.2827983790578741</v>
      </c>
      <c r="AE266" s="89">
        <f>Fishery!X272</f>
        <v>9.0395828386724162</v>
      </c>
      <c r="AF266" s="89">
        <f t="shared" si="200"/>
        <v>0.70687961310638447</v>
      </c>
      <c r="AG266" s="70">
        <f t="shared" si="201"/>
        <v>12.965872806470294</v>
      </c>
      <c r="AI266" s="56">
        <f t="shared" si="160"/>
        <v>82.474697149585936</v>
      </c>
      <c r="AK266" s="68">
        <f>MAX(0.001,AK265+AR265*(1-AK265/$AL$12)-AW265)</f>
        <v>7.7499834402149306</v>
      </c>
      <c r="AL266" s="57">
        <f t="shared" si="161"/>
        <v>0.45393373217332289</v>
      </c>
      <c r="AM266" s="58">
        <f t="shared" si="162"/>
        <v>8.7118705426634193</v>
      </c>
      <c r="AN266" s="58">
        <f t="shared" si="163"/>
        <v>1.643491588740005</v>
      </c>
      <c r="AO266" s="20">
        <f t="shared" si="164"/>
        <v>0.18018672997081697</v>
      </c>
      <c r="AP266" s="20">
        <f t="shared" si="165"/>
        <v>9.3854292727275759E-2</v>
      </c>
      <c r="AQ266" s="58">
        <f t="shared" si="195"/>
        <v>11.083336886274839</v>
      </c>
      <c r="AR266" s="59">
        <f t="shared" si="166"/>
        <v>1.5967378289532845</v>
      </c>
      <c r="AS266" s="64">
        <f t="shared" si="196"/>
        <v>0.18018672997081697</v>
      </c>
      <c r="AT266" s="58">
        <f t="shared" si="197"/>
        <v>0.25027811393940202</v>
      </c>
      <c r="AU266" s="89">
        <f>Fishery!Y272</f>
        <v>1.2925206125220845</v>
      </c>
      <c r="AV266" s="80">
        <f t="shared" si="198"/>
        <v>7.7499834402149304E-2</v>
      </c>
      <c r="AW266" s="70">
        <f t="shared" si="199"/>
        <v>1.7229854564323035</v>
      </c>
      <c r="BC266" s="68">
        <f t="shared" si="193"/>
        <v>4.0367523987325615</v>
      </c>
      <c r="BD266" s="57">
        <f t="shared" si="167"/>
        <v>1.0083939628698757</v>
      </c>
      <c r="BE266" s="58">
        <f t="shared" si="168"/>
        <v>2.2827983790578741</v>
      </c>
      <c r="BF266" s="58">
        <f t="shared" si="169"/>
        <v>0.25027811393940202</v>
      </c>
      <c r="BG266" s="58">
        <f t="shared" si="170"/>
        <v>0.13036295942938472</v>
      </c>
      <c r="BH266" s="58">
        <f t="shared" si="188"/>
        <v>3.6718334152965366</v>
      </c>
      <c r="BI266" s="70">
        <f t="shared" si="171"/>
        <v>0.79190910846539975</v>
      </c>
      <c r="BJ266" s="72">
        <f t="shared" si="189"/>
        <v>9.3854292727275759E-2</v>
      </c>
      <c r="BK266" s="58">
        <f t="shared" si="156"/>
        <v>0.13036295942938472</v>
      </c>
      <c r="BL266" s="80">
        <f>Fishery!Z272</f>
        <v>0.43262648294696321</v>
      </c>
      <c r="BM266" s="80">
        <f t="shared" si="190"/>
        <v>2.018376199366281E-2</v>
      </c>
      <c r="BN266" s="70">
        <f t="shared" si="191"/>
        <v>0.6568437351036237</v>
      </c>
    </row>
    <row r="267" spans="1:66" x14ac:dyDescent="0.2">
      <c r="A267" s="4">
        <v>20</v>
      </c>
      <c r="B267">
        <v>10</v>
      </c>
      <c r="C267" s="9">
        <f t="shared" si="172"/>
        <v>4.166666666666667</v>
      </c>
      <c r="D267" s="9">
        <f t="shared" si="204"/>
        <v>3.7900000000000045</v>
      </c>
      <c r="E267" s="9">
        <f t="shared" si="205"/>
        <v>7.062254459095695</v>
      </c>
      <c r="F267" s="9">
        <f t="shared" si="173"/>
        <v>4.166666666666667</v>
      </c>
      <c r="I267" s="68">
        <f t="shared" si="194"/>
        <v>29.541219843363965</v>
      </c>
      <c r="J267" s="85">
        <f t="shared" si="174"/>
        <v>20.219401393381776</v>
      </c>
      <c r="K267" s="89">
        <f t="shared" si="175"/>
        <v>29.376429931883099</v>
      </c>
      <c r="L267" s="80">
        <f t="shared" si="176"/>
        <v>0.66467646234614275</v>
      </c>
      <c r="M267" s="86">
        <f t="shared" si="177"/>
        <v>50.260507787611019</v>
      </c>
      <c r="O267" s="68">
        <f t="shared" si="178"/>
        <v>85.555883865793504</v>
      </c>
      <c r="P267" s="76">
        <f t="shared" si="179"/>
        <v>20.219401393381776</v>
      </c>
      <c r="Q267" s="83">
        <f t="shared" si="157"/>
        <v>6.7398004644605924</v>
      </c>
      <c r="R267" s="85">
        <f t="shared" si="180"/>
        <v>21.269656779325544</v>
      </c>
      <c r="S267" s="80">
        <f t="shared" si="181"/>
        <v>5.7750136103727066</v>
      </c>
      <c r="T267" s="80">
        <f t="shared" si="182"/>
        <v>0.69561378022636822</v>
      </c>
      <c r="U267" s="89">
        <f t="shared" si="202"/>
        <v>8.5555883865793501</v>
      </c>
      <c r="V267" s="70">
        <f t="shared" si="203"/>
        <v>27.740284169924617</v>
      </c>
      <c r="X267" s="68">
        <f t="shared" si="183"/>
        <v>62.151355985901581</v>
      </c>
      <c r="Y267" s="76">
        <f t="shared" si="158"/>
        <v>29.376429931883099</v>
      </c>
      <c r="Z267" s="77">
        <f t="shared" si="159"/>
        <v>21.269656779325544</v>
      </c>
      <c r="AA267" s="77">
        <f t="shared" si="184"/>
        <v>50.646086711208639</v>
      </c>
      <c r="AB267" s="70">
        <f t="shared" si="185"/>
        <v>4.4947339681583864</v>
      </c>
      <c r="AC267" s="72">
        <f t="shared" si="186"/>
        <v>1.3984034391865061</v>
      </c>
      <c r="AD267" s="80">
        <f t="shared" si="187"/>
        <v>2.0212912417042093</v>
      </c>
      <c r="AE267" s="89">
        <f>Fishery!X273</f>
        <v>7.9479209833403779</v>
      </c>
      <c r="AF267" s="89">
        <f t="shared" si="200"/>
        <v>0.6215135598590158</v>
      </c>
      <c r="AG267" s="70">
        <f t="shared" si="201"/>
        <v>11.367615664231092</v>
      </c>
      <c r="AI267" s="56">
        <f t="shared" si="160"/>
        <v>73.71660462029844</v>
      </c>
      <c r="AK267" s="68">
        <f>MAX(0.001,AK266+AR266*(1-AK266/$AL$12)-AW266)</f>
        <v>7.4999888954083858</v>
      </c>
      <c r="AL267" s="57">
        <f t="shared" si="161"/>
        <v>0.66467646234614275</v>
      </c>
      <c r="AM267" s="58">
        <f t="shared" si="162"/>
        <v>5.7750136103727066</v>
      </c>
      <c r="AN267" s="58">
        <f t="shared" si="163"/>
        <v>1.3984034391865061</v>
      </c>
      <c r="AO267" s="20">
        <f t="shared" si="164"/>
        <v>0.1687495002937473</v>
      </c>
      <c r="AP267" s="20">
        <f t="shared" si="165"/>
        <v>9.1468208698093079E-2</v>
      </c>
      <c r="AQ267" s="58">
        <f t="shared" si="195"/>
        <v>8.0983112208971946</v>
      </c>
      <c r="AR267" s="59">
        <f t="shared" si="166"/>
        <v>1.1780742672378088</v>
      </c>
      <c r="AS267" s="64">
        <f t="shared" si="196"/>
        <v>0.1687495002937473</v>
      </c>
      <c r="AT267" s="58">
        <f t="shared" si="197"/>
        <v>0.2439152231949149</v>
      </c>
      <c r="AU267" s="89">
        <f>Fishery!Y273</f>
        <v>1.2508272199267096</v>
      </c>
      <c r="AV267" s="80">
        <f t="shared" si="198"/>
        <v>7.4999888954083854E-2</v>
      </c>
      <c r="AW267" s="70">
        <f t="shared" si="199"/>
        <v>1.6634919434153719</v>
      </c>
      <c r="BC267" s="68">
        <f t="shared" si="193"/>
        <v>4.0652597389884759</v>
      </c>
      <c r="BD267" s="57">
        <f t="shared" si="167"/>
        <v>0.69561378022636822</v>
      </c>
      <c r="BE267" s="58">
        <f t="shared" si="168"/>
        <v>2.0212912417042093</v>
      </c>
      <c r="BF267" s="58">
        <f t="shared" si="169"/>
        <v>0.2439152231949149</v>
      </c>
      <c r="BG267" s="58">
        <f t="shared" si="170"/>
        <v>0.13221069396352522</v>
      </c>
      <c r="BH267" s="58">
        <f t="shared" si="188"/>
        <v>3.0930309390890174</v>
      </c>
      <c r="BI267" s="70">
        <f t="shared" si="171"/>
        <v>0.68630601224395837</v>
      </c>
      <c r="BJ267" s="72">
        <f t="shared" si="189"/>
        <v>9.1468208698093079E-2</v>
      </c>
      <c r="BK267" s="58">
        <f t="shared" si="156"/>
        <v>0.13221069396352522</v>
      </c>
      <c r="BL267" s="80">
        <f>Fishery!Z273</f>
        <v>0.43568166917957951</v>
      </c>
      <c r="BM267" s="80">
        <f t="shared" si="190"/>
        <v>2.0326298694942381E-2</v>
      </c>
      <c r="BN267" s="70">
        <f t="shared" si="191"/>
        <v>0.65936057184119778</v>
      </c>
    </row>
    <row r="268" spans="1:66" x14ac:dyDescent="0.2">
      <c r="A268" s="4">
        <v>20</v>
      </c>
      <c r="B268">
        <v>11</v>
      </c>
      <c r="C268" s="9">
        <f t="shared" si="172"/>
        <v>4.166666666666667</v>
      </c>
      <c r="D268" s="9">
        <f t="shared" si="204"/>
        <v>5.5949999999999998</v>
      </c>
      <c r="E268" s="9">
        <f t="shared" si="205"/>
        <v>10.42567643763598</v>
      </c>
      <c r="F268" s="9">
        <f t="shared" si="173"/>
        <v>4.166666666666667</v>
      </c>
      <c r="I268" s="68">
        <f t="shared" si="194"/>
        <v>55.978103268339055</v>
      </c>
      <c r="J268" s="85">
        <f t="shared" si="174"/>
        <v>28.651281809611895</v>
      </c>
      <c r="K268" s="89">
        <f t="shared" si="175"/>
        <v>48.676135798280939</v>
      </c>
      <c r="L268" s="80">
        <f t="shared" si="176"/>
        <v>1.1631492665763161</v>
      </c>
      <c r="M268" s="86">
        <f t="shared" si="177"/>
        <v>78.490566874469152</v>
      </c>
      <c r="O268" s="68">
        <f t="shared" si="178"/>
        <v>63.978770574513462</v>
      </c>
      <c r="P268" s="76">
        <f t="shared" si="179"/>
        <v>28.651281809611895</v>
      </c>
      <c r="Q268" s="83">
        <f t="shared" si="157"/>
        <v>9.5504272698706316</v>
      </c>
      <c r="R268" s="85">
        <f t="shared" si="180"/>
        <v>13.908292452155468</v>
      </c>
      <c r="S268" s="80">
        <f t="shared" si="181"/>
        <v>3.9881769330485453</v>
      </c>
      <c r="T268" s="80">
        <f t="shared" si="182"/>
        <v>0.51172840926843133</v>
      </c>
      <c r="U268" s="89">
        <f t="shared" si="202"/>
        <v>6.3978770574513462</v>
      </c>
      <c r="V268" s="70">
        <f t="shared" si="203"/>
        <v>18.408197794472446</v>
      </c>
      <c r="X268" s="68">
        <f t="shared" si="183"/>
        <v>54.347294920105753</v>
      </c>
      <c r="Y268" s="76">
        <f t="shared" si="158"/>
        <v>48.676135798280939</v>
      </c>
      <c r="Z268" s="77">
        <f t="shared" si="159"/>
        <v>13.908292452155468</v>
      </c>
      <c r="AA268" s="77">
        <f t="shared" si="184"/>
        <v>62.584428250436403</v>
      </c>
      <c r="AB268" s="70">
        <f t="shared" si="185"/>
        <v>4.7807950439119917</v>
      </c>
      <c r="AC268" s="72">
        <f t="shared" si="186"/>
        <v>1.1292632750292078</v>
      </c>
      <c r="AD268" s="80">
        <f t="shared" si="187"/>
        <v>1.7387676898303395</v>
      </c>
      <c r="AE268" s="89">
        <f>Fishery!X274</f>
        <v>6.9499369536085354</v>
      </c>
      <c r="AF268" s="89">
        <f t="shared" si="200"/>
        <v>0.5434729492010576</v>
      </c>
      <c r="AG268" s="70">
        <f t="shared" si="201"/>
        <v>9.8179679184680815</v>
      </c>
      <c r="AI268" s="56">
        <f t="shared" si="160"/>
        <v>65.272715472831933</v>
      </c>
      <c r="AK268" s="68">
        <f>MAX(0.001,AK267+AR267*(1-AK267/$AL$12)-AW267)</f>
        <v>6.9262157800083228</v>
      </c>
      <c r="AL268" s="57">
        <f t="shared" si="161"/>
        <v>1.1631492665763161</v>
      </c>
      <c r="AM268" s="58">
        <f t="shared" si="162"/>
        <v>3.9881769330485453</v>
      </c>
      <c r="AN268" s="58">
        <f t="shared" si="163"/>
        <v>1.1292632750292078</v>
      </c>
      <c r="AO268" s="20">
        <f t="shared" si="164"/>
        <v>0.14391739509370888</v>
      </c>
      <c r="AP268" s="20">
        <f t="shared" si="165"/>
        <v>8.3098065612849242E-2</v>
      </c>
      <c r="AQ268" s="58">
        <f t="shared" si="195"/>
        <v>6.5076049353606278</v>
      </c>
      <c r="AR268" s="59">
        <f t="shared" si="166"/>
        <v>0.91028862972602931</v>
      </c>
      <c r="AS268" s="64">
        <f t="shared" si="196"/>
        <v>0.14391739509370888</v>
      </c>
      <c r="AT268" s="58">
        <f t="shared" si="197"/>
        <v>0.22159484163426471</v>
      </c>
      <c r="AU268" s="89">
        <f>Fishery!Y274</f>
        <v>1.1551349408029459</v>
      </c>
      <c r="AV268" s="80">
        <f t="shared" si="198"/>
        <v>6.9262157800083227E-2</v>
      </c>
      <c r="AW268" s="70">
        <f t="shared" si="199"/>
        <v>1.5206471775309196</v>
      </c>
      <c r="BC268" s="68">
        <f t="shared" si="193"/>
        <v>3.9992047727178663</v>
      </c>
      <c r="BD268" s="57">
        <f t="shared" si="167"/>
        <v>0.51172840926843133</v>
      </c>
      <c r="BE268" s="58">
        <f t="shared" si="168"/>
        <v>1.7387676898303395</v>
      </c>
      <c r="BF268" s="58">
        <f t="shared" si="169"/>
        <v>0.22159484163426471</v>
      </c>
      <c r="BG268" s="58">
        <f t="shared" si="170"/>
        <v>0.12794911051303492</v>
      </c>
      <c r="BH268" s="58">
        <f t="shared" si="188"/>
        <v>2.6000400512460704</v>
      </c>
      <c r="BI268" s="70">
        <f t="shared" si="171"/>
        <v>0.58604396165296369</v>
      </c>
      <c r="BJ268" s="72">
        <f t="shared" si="189"/>
        <v>8.3098065612849242E-2</v>
      </c>
      <c r="BK268" s="58">
        <f t="shared" si="156"/>
        <v>0.12794911051303492</v>
      </c>
      <c r="BL268" s="80">
        <f>Fishery!Z274</f>
        <v>0.42860243198192366</v>
      </c>
      <c r="BM268" s="80">
        <f t="shared" si="190"/>
        <v>1.9996023863589334E-2</v>
      </c>
      <c r="BN268" s="70">
        <f t="shared" si="191"/>
        <v>0.6396496081078078</v>
      </c>
    </row>
    <row r="269" spans="1:66" ht="13.5" thickBot="1" x14ac:dyDescent="0.25">
      <c r="A269" s="5">
        <v>20</v>
      </c>
      <c r="B269" s="2">
        <v>12</v>
      </c>
      <c r="C269" s="9">
        <f t="shared" si="172"/>
        <v>4.166666666666667</v>
      </c>
      <c r="D269" s="9">
        <f t="shared" si="204"/>
        <v>7.8900000000000023</v>
      </c>
      <c r="E269" s="9">
        <f t="shared" si="205"/>
        <v>14.702160338328493</v>
      </c>
      <c r="F269" s="9">
        <f t="shared" si="173"/>
        <v>4.166666666666667</v>
      </c>
      <c r="I269" s="68">
        <f t="shared" si="194"/>
        <v>117.44798113836238</v>
      </c>
      <c r="J269" s="87">
        <f t="shared" si="174"/>
        <v>51.216692552472182</v>
      </c>
      <c r="K269" s="90">
        <f t="shared" si="175"/>
        <v>91.034483504160036</v>
      </c>
      <c r="L269" s="81">
        <f t="shared" si="176"/>
        <v>2.2031392668461014</v>
      </c>
      <c r="M269" s="88">
        <f t="shared" si="177"/>
        <v>144.45431532347834</v>
      </c>
      <c r="O269" s="69">
        <f t="shared" si="178"/>
        <v>54.509975454724014</v>
      </c>
      <c r="P269" s="78">
        <f t="shared" si="179"/>
        <v>51.216692552472182</v>
      </c>
      <c r="Q269" s="84">
        <f t="shared" si="157"/>
        <v>17.072230850824059</v>
      </c>
      <c r="R269" s="87">
        <f t="shared" si="180"/>
        <v>10.562734695923172</v>
      </c>
      <c r="S269" s="81">
        <f t="shared" si="181"/>
        <v>3.0675640277964709</v>
      </c>
      <c r="T269" s="81">
        <f t="shared" si="182"/>
        <v>0.42163198544472746</v>
      </c>
      <c r="U269" s="89">
        <f t="shared" si="202"/>
        <v>5.4509975454724016</v>
      </c>
      <c r="V269" s="70">
        <f t="shared" si="203"/>
        <v>14.051930709164372</v>
      </c>
      <c r="X269" s="69">
        <f t="shared" si="183"/>
        <v>48.444044451536115</v>
      </c>
      <c r="Y269" s="78">
        <f t="shared" si="158"/>
        <v>91.034483504160036</v>
      </c>
      <c r="Z269" s="79">
        <f t="shared" si="159"/>
        <v>10.562734695923172</v>
      </c>
      <c r="AA269" s="79">
        <f t="shared" si="184"/>
        <v>101.5972182000832</v>
      </c>
      <c r="AB269" s="71">
        <f t="shared" si="185"/>
        <v>7.0099970560003992</v>
      </c>
      <c r="AC269" s="73">
        <f t="shared" si="186"/>
        <v>0.90873402455749852</v>
      </c>
      <c r="AD269" s="81">
        <f t="shared" si="187"/>
        <v>1.4988492271136151</v>
      </c>
      <c r="AE269" s="89">
        <f>Fishery!X275</f>
        <v>6.1950287537021405</v>
      </c>
      <c r="AF269" s="89">
        <f t="shared" si="200"/>
        <v>0.48444044451536117</v>
      </c>
      <c r="AG269" s="70">
        <f t="shared" si="201"/>
        <v>8.6026120053732544</v>
      </c>
      <c r="AI269" s="56">
        <f t="shared" si="160"/>
        <v>58.564328595004696</v>
      </c>
      <c r="AK269" s="68">
        <f>MAX(0.001,AK268+AR268*(1-AK268/$AL$12)-AW268)</f>
        <v>6.2528086774877263</v>
      </c>
      <c r="AL269" s="60">
        <f t="shared" si="161"/>
        <v>2.2031392668461014</v>
      </c>
      <c r="AM269" s="61">
        <f t="shared" si="162"/>
        <v>3.0675640277964709</v>
      </c>
      <c r="AN269" s="61">
        <f t="shared" si="163"/>
        <v>0.90873402455749852</v>
      </c>
      <c r="AO269" s="62">
        <f t="shared" si="164"/>
        <v>0.11729284907179743</v>
      </c>
      <c r="AP269" s="62">
        <f t="shared" si="165"/>
        <v>7.2547752460967924E-2</v>
      </c>
      <c r="AQ269" s="61">
        <f t="shared" si="195"/>
        <v>6.3692779207328369</v>
      </c>
      <c r="AR269" s="63">
        <f t="shared" si="166"/>
        <v>0.79578536417500612</v>
      </c>
      <c r="AS269" s="65">
        <f t="shared" si="196"/>
        <v>0.11729284907179743</v>
      </c>
      <c r="AT269" s="61">
        <f t="shared" si="197"/>
        <v>0.19346067322924781</v>
      </c>
      <c r="AU269" s="89">
        <f>Fishery!Y275</f>
        <v>1.0428259833269666</v>
      </c>
      <c r="AV269" s="80">
        <f t="shared" si="198"/>
        <v>6.252808677487727E-2</v>
      </c>
      <c r="AW269" s="70">
        <f t="shared" si="199"/>
        <v>1.3535795056280118</v>
      </c>
      <c r="BC269" s="69">
        <f t="shared" si="193"/>
        <v>3.8674754659808546</v>
      </c>
      <c r="BD269" s="60">
        <f t="shared" si="167"/>
        <v>0.42163198544472746</v>
      </c>
      <c r="BE269" s="61">
        <f t="shared" si="168"/>
        <v>1.4988492271136151</v>
      </c>
      <c r="BF269" s="61">
        <f t="shared" si="169"/>
        <v>0.19346067322924781</v>
      </c>
      <c r="BG269" s="61">
        <f t="shared" si="170"/>
        <v>0.11965893183971064</v>
      </c>
      <c r="BH269" s="61">
        <f t="shared" si="188"/>
        <v>2.233600817627301</v>
      </c>
      <c r="BI269" s="71">
        <f t="shared" si="171"/>
        <v>0.50569620622623435</v>
      </c>
      <c r="BJ269" s="73">
        <f t="shared" si="189"/>
        <v>7.2547752460967924E-2</v>
      </c>
      <c r="BK269" s="61">
        <f t="shared" si="156"/>
        <v>0.11965893183971064</v>
      </c>
      <c r="BL269" s="80">
        <f>Fishery!Z275</f>
        <v>0.41448474998275808</v>
      </c>
      <c r="BM269" s="80">
        <f t="shared" si="190"/>
        <v>1.9337377329904273E-2</v>
      </c>
      <c r="BN269" s="70">
        <f t="shared" si="191"/>
        <v>0.60669143428343664</v>
      </c>
    </row>
    <row r="270" spans="1:66" x14ac:dyDescent="0.2">
      <c r="A270" s="17" t="s">
        <v>11</v>
      </c>
      <c r="C270" s="31">
        <f>SUM(C30:C269)</f>
        <v>999.99999999999648</v>
      </c>
      <c r="D270" s="31">
        <f>SUM(D30:D269)</f>
        <v>1000.3000000000015</v>
      </c>
      <c r="E270" s="31">
        <f>SUM(E30:E269)</f>
        <v>1000.6271155641415</v>
      </c>
    </row>
  </sheetData>
  <mergeCells count="2">
    <mergeCell ref="C28:E28"/>
    <mergeCell ref="I2:L2"/>
  </mergeCells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6"/>
  <sheetViews>
    <sheetView workbookViewId="0">
      <selection activeCell="A25" sqref="A25:A26"/>
    </sheetView>
  </sheetViews>
  <sheetFormatPr defaultColWidth="11.42578125" defaultRowHeight="12.75" x14ac:dyDescent="0.2"/>
  <cols>
    <col min="1" max="256" width="9.140625" customWidth="1"/>
  </cols>
  <sheetData>
    <row r="1" spans="1:56" ht="20.25" x14ac:dyDescent="0.3">
      <c r="A1" s="133" t="s">
        <v>123</v>
      </c>
    </row>
    <row r="2" spans="1:56" x14ac:dyDescent="0.2">
      <c r="B2" t="s">
        <v>104</v>
      </c>
    </row>
    <row r="6" spans="1:56" ht="13.5" thickBot="1" x14ac:dyDescent="0.25"/>
    <row r="7" spans="1:56" x14ac:dyDescent="0.2">
      <c r="B7" s="44"/>
      <c r="C7" s="45"/>
      <c r="D7" s="45"/>
      <c r="E7" s="45" t="s">
        <v>103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6"/>
    </row>
    <row r="8" spans="1:56" x14ac:dyDescent="0.2">
      <c r="B8" s="4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48"/>
    </row>
    <row r="9" spans="1:56" x14ac:dyDescent="0.2">
      <c r="B9" s="47"/>
      <c r="C9" s="14"/>
      <c r="D9" s="14"/>
      <c r="E9" s="14" t="s">
        <v>39</v>
      </c>
      <c r="F9" s="96">
        <v>0</v>
      </c>
      <c r="G9" s="96">
        <v>1</v>
      </c>
      <c r="H9" s="96">
        <v>2</v>
      </c>
      <c r="I9" s="96">
        <v>3</v>
      </c>
      <c r="J9" s="96">
        <v>4</v>
      </c>
      <c r="K9" s="96">
        <v>5</v>
      </c>
      <c r="L9" s="96">
        <v>6</v>
      </c>
      <c r="M9" s="96">
        <v>7</v>
      </c>
      <c r="N9" s="96">
        <v>8</v>
      </c>
      <c r="O9" s="96">
        <v>9</v>
      </c>
      <c r="P9" s="96">
        <v>10</v>
      </c>
      <c r="Q9" s="96">
        <v>11</v>
      </c>
      <c r="R9" s="96">
        <v>12</v>
      </c>
      <c r="S9" s="96">
        <v>13</v>
      </c>
      <c r="T9" s="96">
        <v>14</v>
      </c>
      <c r="U9" s="96">
        <v>15</v>
      </c>
      <c r="V9" s="96">
        <v>16</v>
      </c>
      <c r="W9" s="96">
        <v>17</v>
      </c>
      <c r="X9" s="96">
        <v>18</v>
      </c>
      <c r="Y9" s="96">
        <v>19</v>
      </c>
      <c r="Z9" s="96">
        <v>20</v>
      </c>
      <c r="AA9" s="96">
        <v>21</v>
      </c>
      <c r="AB9" s="96">
        <v>22</v>
      </c>
      <c r="AC9" s="96">
        <v>23</v>
      </c>
      <c r="AD9" s="96">
        <v>24</v>
      </c>
      <c r="AE9" s="96">
        <v>25</v>
      </c>
      <c r="AF9" s="96">
        <v>26</v>
      </c>
      <c r="AG9" s="96">
        <v>27</v>
      </c>
      <c r="AH9" s="96">
        <v>28</v>
      </c>
      <c r="AI9" s="96">
        <v>29</v>
      </c>
      <c r="AJ9" s="96">
        <v>30</v>
      </c>
      <c r="AK9" s="96">
        <v>31</v>
      </c>
      <c r="AL9" s="96">
        <v>32</v>
      </c>
      <c r="AM9" s="96">
        <v>33</v>
      </c>
      <c r="AN9" s="96">
        <v>34</v>
      </c>
      <c r="AO9" s="96">
        <v>35</v>
      </c>
      <c r="AP9" s="96">
        <v>36</v>
      </c>
      <c r="AQ9" s="96">
        <v>37</v>
      </c>
      <c r="AR9" s="96">
        <v>38</v>
      </c>
      <c r="AS9" s="96">
        <v>39</v>
      </c>
      <c r="AT9" s="96">
        <v>40</v>
      </c>
      <c r="AU9" s="96">
        <v>41</v>
      </c>
      <c r="AV9" s="96">
        <v>42</v>
      </c>
      <c r="AW9" s="96">
        <v>43</v>
      </c>
      <c r="AX9" s="96">
        <v>44</v>
      </c>
      <c r="AY9" s="96">
        <v>45</v>
      </c>
      <c r="AZ9" s="96">
        <v>46</v>
      </c>
      <c r="BA9" s="96">
        <v>47</v>
      </c>
      <c r="BB9" s="129">
        <v>48</v>
      </c>
      <c r="BC9" s="39"/>
      <c r="BD9" s="39"/>
    </row>
    <row r="10" spans="1:56" x14ac:dyDescent="0.2">
      <c r="B10" s="93" t="s">
        <v>27</v>
      </c>
      <c r="C10" s="14"/>
      <c r="D10" s="14"/>
      <c r="E10" s="14" t="s">
        <v>40</v>
      </c>
      <c r="F10" s="94">
        <f>$C11*(1-EXP(-$C12/12*F9))</f>
        <v>0</v>
      </c>
      <c r="G10" s="94">
        <f t="shared" ref="G10:M10" si="0">$C11*(1-EXP(-$C12/12*G9))</f>
        <v>1.2582808478815783</v>
      </c>
      <c r="H10" s="94">
        <f t="shared" si="0"/>
        <v>2.4551946146722416</v>
      </c>
      <c r="I10" s="94">
        <f t="shared" si="0"/>
        <v>3.5937342082335086</v>
      </c>
      <c r="J10" s="94">
        <f t="shared" si="0"/>
        <v>4.6767465705880689</v>
      </c>
      <c r="K10" s="94">
        <f t="shared" si="0"/>
        <v>5.7069397967577542</v>
      </c>
      <c r="L10" s="94">
        <f t="shared" si="0"/>
        <v>6.6868899064116789</v>
      </c>
      <c r="M10" s="94">
        <f t="shared" si="0"/>
        <v>7.6190472852571931</v>
      </c>
      <c r="N10" s="94">
        <f t="shared" ref="N10:BB10" si="1">$C11*(1-EXP(-$C12/12*N9))</f>
        <v>8.5057428122805057</v>
      </c>
      <c r="O10" s="94">
        <f t="shared" si="1"/>
        <v>9.3491936881582482</v>
      </c>
      <c r="P10" s="94">
        <f t="shared" si="1"/>
        <v>10.151508979414057</v>
      </c>
      <c r="Q10" s="94">
        <f t="shared" si="1"/>
        <v>10.914694892183443</v>
      </c>
      <c r="R10" s="94">
        <f t="shared" si="1"/>
        <v>11.640659788774119</v>
      </c>
      <c r="S10" s="94">
        <f t="shared" si="1"/>
        <v>12.331218959565787</v>
      </c>
      <c r="T10" s="94">
        <f t="shared" si="1"/>
        <v>12.988099162181635</v>
      </c>
      <c r="U10" s="94">
        <f t="shared" si="1"/>
        <v>13.612942939281819</v>
      </c>
      <c r="V10" s="94">
        <f t="shared" si="1"/>
        <v>14.207312725775685</v>
      </c>
      <c r="W10" s="94">
        <f t="shared" si="1"/>
        <v>14.772694755722851</v>
      </c>
      <c r="X10" s="94">
        <f t="shared" si="1"/>
        <v>15.310502778692541</v>
      </c>
      <c r="Y10" s="94">
        <f t="shared" si="1"/>
        <v>15.822081594873868</v>
      </c>
      <c r="Z10" s="94">
        <f t="shared" si="1"/>
        <v>16.308710417776787</v>
      </c>
      <c r="AA10" s="94">
        <f t="shared" si="1"/>
        <v>16.77160607293219</v>
      </c>
      <c r="AB10" s="94">
        <f t="shared" si="1"/>
        <v>17.211926040589546</v>
      </c>
      <c r="AC10" s="94">
        <f t="shared" si="1"/>
        <v>17.630771350020424</v>
      </c>
      <c r="AD10" s="94">
        <f t="shared" si="1"/>
        <v>18.029189332665183</v>
      </c>
      <c r="AE10" s="94">
        <f t="shared" si="1"/>
        <v>18.408176241007094</v>
      </c>
      <c r="AF10" s="94">
        <f t="shared" si="1"/>
        <v>18.768679739722476</v>
      </c>
      <c r="AG10" s="94">
        <f t="shared" si="1"/>
        <v>19.111601275336</v>
      </c>
      <c r="AH10" s="94">
        <f t="shared" si="1"/>
        <v>19.437798330306553</v>
      </c>
      <c r="AI10" s="94">
        <f t="shared" si="1"/>
        <v>19.748086567180021</v>
      </c>
      <c r="AJ10" s="94">
        <f t="shared" si="1"/>
        <v>20.043241868170508</v>
      </c>
      <c r="AK10" s="94">
        <f t="shared" si="1"/>
        <v>20.324002275270029</v>
      </c>
      <c r="AL10" s="94">
        <f t="shared" si="1"/>
        <v>20.591069835737891</v>
      </c>
      <c r="AM10" s="94">
        <f t="shared" si="1"/>
        <v>20.845112357584544</v>
      </c>
      <c r="AN10" s="94">
        <f t="shared" si="1"/>
        <v>21.086765079439445</v>
      </c>
      <c r="AO10" s="94">
        <f t="shared" si="1"/>
        <v>21.316632258978515</v>
      </c>
      <c r="AP10" s="94">
        <f t="shared" si="1"/>
        <v>21.535288683883067</v>
      </c>
      <c r="AQ10" s="94">
        <f t="shared" si="1"/>
        <v>21.743281109108409</v>
      </c>
      <c r="AR10" s="94">
        <f t="shared" si="1"/>
        <v>21.941129624056014</v>
      </c>
      <c r="AS10" s="94">
        <f t="shared" si="1"/>
        <v>22.129328953067951</v>
      </c>
      <c r="AT10" s="94">
        <f t="shared" si="1"/>
        <v>22.308349692495394</v>
      </c>
      <c r="AU10" s="94">
        <f t="shared" si="1"/>
        <v>22.478639487434652</v>
      </c>
      <c r="AV10" s="94">
        <f t="shared" si="1"/>
        <v>22.640624151073066</v>
      </c>
      <c r="AW10" s="94">
        <f t="shared" si="1"/>
        <v>22.79470872944378</v>
      </c>
      <c r="AX10" s="94">
        <f t="shared" si="1"/>
        <v>22.941278514251785</v>
      </c>
      <c r="AY10" s="94">
        <f t="shared" si="1"/>
        <v>23.0807000063039</v>
      </c>
      <c r="AZ10" s="94">
        <f t="shared" si="1"/>
        <v>23.213321831951664</v>
      </c>
      <c r="BA10" s="94">
        <f t="shared" si="1"/>
        <v>23.339475614838818</v>
      </c>
      <c r="BB10" s="95">
        <f t="shared" si="1"/>
        <v>23.459476805133161</v>
      </c>
      <c r="BC10" s="40"/>
      <c r="BD10" s="40"/>
    </row>
    <row r="11" spans="1:56" x14ac:dyDescent="0.2">
      <c r="B11" s="47" t="s">
        <v>45</v>
      </c>
      <c r="C11" s="14">
        <v>25.8</v>
      </c>
      <c r="D11" s="14"/>
      <c r="E11" s="14" t="s">
        <v>41</v>
      </c>
      <c r="F11" s="124">
        <f>$C13*F10^$C14</f>
        <v>0</v>
      </c>
      <c r="G11" s="124">
        <f t="shared" ref="G11:N11" si="2">$C13*G10^$C14</f>
        <v>2.1343519482226965E-2</v>
      </c>
      <c r="H11" s="124">
        <f t="shared" si="2"/>
        <v>0.19376866419240482</v>
      </c>
      <c r="I11" s="124">
        <f t="shared" si="2"/>
        <v>0.68124236349130751</v>
      </c>
      <c r="J11" s="124">
        <f t="shared" si="2"/>
        <v>1.6248551838344991</v>
      </c>
      <c r="K11" s="124">
        <f t="shared" si="2"/>
        <v>3.1342299821952548</v>
      </c>
      <c r="L11" s="124">
        <f t="shared" si="2"/>
        <v>5.2873708317148305</v>
      </c>
      <c r="M11" s="124">
        <f t="shared" si="2"/>
        <v>8.1334014225683511</v>
      </c>
      <c r="N11" s="124">
        <f t="shared" si="2"/>
        <v>11.696351588471398</v>
      </c>
      <c r="O11" s="124">
        <f t="shared" ref="O11:BB11" si="3">$C13*O10^$C14</f>
        <v>15.979188454645103</v>
      </c>
      <c r="P11" s="124">
        <f t="shared" si="3"/>
        <v>20.967709464793312</v>
      </c>
      <c r="Q11" s="124">
        <f t="shared" si="3"/>
        <v>26.634115578508979</v>
      </c>
      <c r="R11" s="124">
        <f t="shared" si="3"/>
        <v>32.940187662367784</v>
      </c>
      <c r="S11" s="124">
        <f t="shared" si="3"/>
        <v>39.840045978231117</v>
      </c>
      <c r="T11" s="124">
        <f t="shared" si="3"/>
        <v>47.282503779042273</v>
      </c>
      <c r="U11" s="124">
        <f t="shared" si="3"/>
        <v>55.213042510590959</v>
      </c>
      <c r="V11" s="124">
        <f t="shared" si="3"/>
        <v>63.575444056465777</v>
      </c>
      <c r="W11" s="124">
        <f t="shared" si="3"/>
        <v>72.313118336503805</v>
      </c>
      <c r="X11" s="124">
        <f t="shared" si="3"/>
        <v>81.370164454269613</v>
      </c>
      <c r="Y11" s="124">
        <f t="shared" si="3"/>
        <v>90.692201758364064</v>
      </c>
      <c r="Z11" s="124">
        <f t="shared" si="3"/>
        <v>100.22700442652869</v>
      </c>
      <c r="AA11" s="124">
        <f t="shared" si="3"/>
        <v>109.92496999511907</v>
      </c>
      <c r="AB11" s="124">
        <f t="shared" si="3"/>
        <v>119.73944894729057</v>
      </c>
      <c r="AC11" s="124">
        <f t="shared" si="3"/>
        <v>129.62695922916953</v>
      </c>
      <c r="AD11" s="124">
        <f t="shared" si="3"/>
        <v>139.54730649484983</v>
      </c>
      <c r="AE11" s="124">
        <f t="shared" si="3"/>
        <v>149.46362804837318</v>
      </c>
      <c r="AF11" s="124">
        <f t="shared" si="3"/>
        <v>159.34237588140718</v>
      </c>
      <c r="AG11" s="124">
        <f t="shared" si="3"/>
        <v>169.15325190570815</v>
      </c>
      <c r="AH11" s="124">
        <f t="shared" si="3"/>
        <v>178.86910644320955</v>
      </c>
      <c r="AI11" s="124">
        <f t="shared" si="3"/>
        <v>188.46580924934122</v>
      </c>
      <c r="AJ11" s="124">
        <f t="shared" si="3"/>
        <v>197.92210078840165</v>
      </c>
      <c r="AK11" s="124">
        <f t="shared" si="3"/>
        <v>207.21943013270723</v>
      </c>
      <c r="AL11" s="124">
        <f t="shared" si="3"/>
        <v>216.3417846987395</v>
      </c>
      <c r="AM11" s="124">
        <f t="shared" si="3"/>
        <v>225.27551604285026</v>
      </c>
      <c r="AN11" s="124">
        <f t="shared" si="3"/>
        <v>234.00916509663395</v>
      </c>
      <c r="AO11" s="124">
        <f t="shared" si="3"/>
        <v>242.53328950958473</v>
      </c>
      <c r="AP11" s="124">
        <f t="shared" si="3"/>
        <v>250.84029516740986</v>
      </c>
      <c r="AQ11" s="124">
        <f t="shared" si="3"/>
        <v>258.92427345336216</v>
      </c>
      <c r="AR11" s="124">
        <f t="shared" si="3"/>
        <v>266.78084540358822</v>
      </c>
      <c r="AS11" s="124">
        <f t="shared" si="3"/>
        <v>274.40701356389002</v>
      </c>
      <c r="AT11" s="124">
        <f t="shared" si="3"/>
        <v>281.80102207384977</v>
      </c>
      <c r="AU11" s="124">
        <f t="shared" si="3"/>
        <v>288.96222527574605</v>
      </c>
      <c r="AV11" s="124">
        <f t="shared" si="3"/>
        <v>295.8909649619751</v>
      </c>
      <c r="AW11" s="124">
        <f t="shared" si="3"/>
        <v>302.58845622884252</v>
      </c>
      <c r="AX11" s="124">
        <f t="shared" si="3"/>
        <v>309.05668179045955</v>
      </c>
      <c r="AY11" s="124">
        <f t="shared" si="3"/>
        <v>315.29829451892454</v>
      </c>
      <c r="AZ11" s="124">
        <f t="shared" si="3"/>
        <v>321.31652791143307</v>
      </c>
      <c r="BA11" s="124">
        <f t="shared" si="3"/>
        <v>327.11511413767136</v>
      </c>
      <c r="BB11" s="125">
        <f t="shared" si="3"/>
        <v>332.69820928850214</v>
      </c>
      <c r="BC11" s="40"/>
      <c r="BD11" s="40"/>
    </row>
    <row r="12" spans="1:56" x14ac:dyDescent="0.2">
      <c r="B12" s="47" t="s">
        <v>18</v>
      </c>
      <c r="C12" s="14">
        <v>0.6</v>
      </c>
      <c r="D12" s="14"/>
      <c r="E12" s="14" t="s">
        <v>42</v>
      </c>
      <c r="F12" s="126">
        <v>1</v>
      </c>
      <c r="G12" s="127">
        <f>F12*EXP(-$C15)</f>
        <v>0.74081822068171788</v>
      </c>
      <c r="H12" s="127">
        <f t="shared" ref="H12:BB12" si="4">G12*EXP(-$C15)</f>
        <v>0.5488116360940265</v>
      </c>
      <c r="I12" s="127">
        <f t="shared" si="4"/>
        <v>0.40656965974059917</v>
      </c>
      <c r="J12" s="127">
        <f t="shared" si="4"/>
        <v>0.30119421191220214</v>
      </c>
      <c r="K12" s="127">
        <f t="shared" si="4"/>
        <v>0.22313016014842987</v>
      </c>
      <c r="L12" s="127">
        <f t="shared" si="4"/>
        <v>0.16529888822158659</v>
      </c>
      <c r="M12" s="127">
        <f t="shared" si="4"/>
        <v>0.12245642825298195</v>
      </c>
      <c r="N12" s="127">
        <f t="shared" si="4"/>
        <v>9.0717953289412526E-2</v>
      </c>
      <c r="O12" s="127">
        <f t="shared" si="4"/>
        <v>6.7205512739749784E-2</v>
      </c>
      <c r="P12" s="127">
        <f t="shared" si="4"/>
        <v>4.9787068367863958E-2</v>
      </c>
      <c r="Q12" s="127">
        <f t="shared" si="4"/>
        <v>3.6883167401240015E-2</v>
      </c>
      <c r="R12" s="127">
        <f t="shared" si="4"/>
        <v>2.7323722447292569E-2</v>
      </c>
      <c r="S12" s="127">
        <f t="shared" si="4"/>
        <v>2.0241911445804395E-2</v>
      </c>
      <c r="T12" s="127">
        <f t="shared" si="4"/>
        <v>1.4995576820477712E-2</v>
      </c>
      <c r="U12" s="127">
        <f t="shared" si="4"/>
        <v>1.1108996538242311E-2</v>
      </c>
      <c r="V12" s="127">
        <f t="shared" si="4"/>
        <v>8.2297470490200319E-3</v>
      </c>
      <c r="W12" s="127">
        <f t="shared" si="4"/>
        <v>6.0967465655156388E-3</v>
      </c>
      <c r="X12" s="127">
        <f t="shared" si="4"/>
        <v>4.5165809426126703E-3</v>
      </c>
      <c r="Y12" s="127">
        <f t="shared" si="4"/>
        <v>3.3459654574712746E-3</v>
      </c>
      <c r="Z12" s="127">
        <f t="shared" si="4"/>
        <v>2.4787521766663598E-3</v>
      </c>
      <c r="AA12" s="127">
        <f t="shared" si="4"/>
        <v>1.8363047770289078E-3</v>
      </c>
      <c r="AB12" s="127">
        <f t="shared" si="4"/>
        <v>1.3603680375478941E-3</v>
      </c>
      <c r="AC12" s="127">
        <f t="shared" si="4"/>
        <v>1.0077854290485113E-3</v>
      </c>
      <c r="AD12" s="127">
        <f t="shared" si="4"/>
        <v>7.4658580837667974E-4</v>
      </c>
      <c r="AE12" s="127">
        <f t="shared" si="4"/>
        <v>5.5308437014783384E-4</v>
      </c>
      <c r="AF12" s="127">
        <f t="shared" si="4"/>
        <v>4.0973497897978692E-4</v>
      </c>
      <c r="AG12" s="127">
        <f t="shared" si="4"/>
        <v>3.0353913807886683E-4</v>
      </c>
      <c r="AH12" s="127">
        <f t="shared" si="4"/>
        <v>2.2486732417884841E-4</v>
      </c>
      <c r="AI12" s="127">
        <f t="shared" si="4"/>
        <v>1.6658581098763351E-4</v>
      </c>
      <c r="AJ12" s="127">
        <f t="shared" si="4"/>
        <v>1.2340980408667962E-4</v>
      </c>
      <c r="AK12" s="127">
        <f t="shared" si="4"/>
        <v>9.1424231478173392E-5</v>
      </c>
      <c r="AL12" s="127">
        <f t="shared" si="4"/>
        <v>6.7728736490853912E-5</v>
      </c>
      <c r="AM12" s="127">
        <f t="shared" si="4"/>
        <v>5.017468205617533E-5</v>
      </c>
      <c r="AN12" s="127">
        <f t="shared" si="4"/>
        <v>3.7170318684126727E-5</v>
      </c>
      <c r="AO12" s="127">
        <f t="shared" si="4"/>
        <v>2.7536449349747175E-5</v>
      </c>
      <c r="AP12" s="127">
        <f t="shared" si="4"/>
        <v>2.0399503411171949E-5</v>
      </c>
      <c r="AQ12" s="127">
        <f t="shared" si="4"/>
        <v>1.5112323819855039E-5</v>
      </c>
      <c r="AR12" s="127">
        <f t="shared" si="4"/>
        <v>1.1195484842590952E-5</v>
      </c>
      <c r="AS12" s="127">
        <f t="shared" si="4"/>
        <v>8.2938191607573704E-6</v>
      </c>
      <c r="AT12" s="127">
        <f t="shared" si="4"/>
        <v>6.144212353328214E-6</v>
      </c>
      <c r="AU12" s="127">
        <f t="shared" si="4"/>
        <v>4.5517444630832379E-6</v>
      </c>
      <c r="AV12" s="127">
        <f t="shared" si="4"/>
        <v>3.3720152341391858E-6</v>
      </c>
      <c r="AW12" s="127">
        <f t="shared" si="4"/>
        <v>2.4980503258666379E-6</v>
      </c>
      <c r="AX12" s="127">
        <f t="shared" si="4"/>
        <v>1.8506011975819082E-6</v>
      </c>
      <c r="AY12" s="127">
        <f t="shared" si="4"/>
        <v>1.3709590863840855E-6</v>
      </c>
      <c r="AZ12" s="127">
        <f t="shared" si="4"/>
        <v>1.0156314710024917E-6</v>
      </c>
      <c r="BA12" s="127">
        <f t="shared" si="4"/>
        <v>7.5239829921642164E-7</v>
      </c>
      <c r="BB12" s="128">
        <f t="shared" si="4"/>
        <v>5.573903692694603E-7</v>
      </c>
      <c r="BC12" s="42"/>
      <c r="BD12" s="42"/>
    </row>
    <row r="13" spans="1:56" x14ac:dyDescent="0.2">
      <c r="B13" s="47" t="s">
        <v>66</v>
      </c>
      <c r="C13" s="14">
        <v>0.01</v>
      </c>
      <c r="D13" s="14"/>
      <c r="E13" s="14" t="s">
        <v>43</v>
      </c>
      <c r="F13" s="124">
        <f>F11*F12</f>
        <v>0</v>
      </c>
      <c r="G13" s="124">
        <f t="shared" ref="G13:AD13" si="5">G11*G12</f>
        <v>1.5811668125908961E-2</v>
      </c>
      <c r="H13" s="124">
        <f t="shared" si="5"/>
        <v>0.1063424976191877</v>
      </c>
      <c r="I13" s="124">
        <f t="shared" si="5"/>
        <v>0.27697247592554247</v>
      </c>
      <c r="J13" s="124">
        <f t="shared" si="5"/>
        <v>0.48939697656648828</v>
      </c>
      <c r="K13" s="124">
        <f t="shared" si="5"/>
        <v>0.69934123786923774</v>
      </c>
      <c r="L13" s="124">
        <f t="shared" si="5"/>
        <v>0.87399652009770712</v>
      </c>
      <c r="M13" s="124">
        <f t="shared" si="5"/>
        <v>0.99598728775544254</v>
      </c>
      <c r="N13" s="124">
        <f t="shared" si="5"/>
        <v>1.0610690770594942</v>
      </c>
      <c r="O13" s="124">
        <f t="shared" si="5"/>
        <v>1.0738895532595141</v>
      </c>
      <c r="P13" s="124">
        <f t="shared" si="5"/>
        <v>1.0439207846411729</v>
      </c>
      <c r="Q13" s="127">
        <f t="shared" si="5"/>
        <v>0.98235054346612116</v>
      </c>
      <c r="R13" s="127">
        <f t="shared" si="5"/>
        <v>0.90004854504826837</v>
      </c>
      <c r="S13" s="127">
        <f t="shared" si="5"/>
        <v>0.80643868268812979</v>
      </c>
      <c r="T13" s="127">
        <f t="shared" si="5"/>
        <v>0.70902841768315616</v>
      </c>
      <c r="U13" s="124">
        <f t="shared" si="5"/>
        <v>0.61336149811598051</v>
      </c>
      <c r="V13" s="124">
        <f t="shared" si="5"/>
        <v>0.52320982311383735</v>
      </c>
      <c r="W13" s="124">
        <f t="shared" si="5"/>
        <v>0.44087475585980551</v>
      </c>
      <c r="X13" s="124">
        <f t="shared" si="5"/>
        <v>0.36751493407141306</v>
      </c>
      <c r="Y13" s="124">
        <f t="shared" si="5"/>
        <v>0.30345297434550172</v>
      </c>
      <c r="Z13" s="124">
        <f t="shared" si="5"/>
        <v>0.24843790538300689</v>
      </c>
      <c r="AA13" s="124">
        <f t="shared" si="5"/>
        <v>0.2018557475167965</v>
      </c>
      <c r="AB13" s="124">
        <f t="shared" si="5"/>
        <v>0.16288971918149192</v>
      </c>
      <c r="AC13" s="124">
        <f t="shared" si="5"/>
        <v>0.1306361607230225</v>
      </c>
      <c r="AD13" s="124">
        <f t="shared" si="5"/>
        <v>0.10418403862624576</v>
      </c>
      <c r="AE13" s="124">
        <f t="shared" ref="AE13:BB13" si="6">AE11*AE12</f>
        <v>8.2665996579144599E-2</v>
      </c>
      <c r="AF13" s="124">
        <f t="shared" si="6"/>
        <v>6.5288145032357678E-2</v>
      </c>
      <c r="AG13" s="124">
        <f t="shared" si="6"/>
        <v>5.1344632286696092E-2</v>
      </c>
      <c r="AH13" s="124">
        <f t="shared" si="6"/>
        <v>4.0221817344146142E-2</v>
      </c>
      <c r="AI13" s="124">
        <f t="shared" si="6"/>
        <v>3.1395729677242148E-2</v>
      </c>
      <c r="AJ13" s="124">
        <f t="shared" si="6"/>
        <v>2.4425527682720705E-2</v>
      </c>
      <c r="AK13" s="124">
        <f t="shared" si="6"/>
        <v>1.8944877147227805E-2</v>
      </c>
      <c r="AL13" s="124">
        <f t="shared" si="6"/>
        <v>1.4652555727821979E-2</v>
      </c>
      <c r="AM13" s="124">
        <f t="shared" si="6"/>
        <v>1.1303127392490836E-2</v>
      </c>
      <c r="AN13" s="124">
        <f t="shared" si="6"/>
        <v>8.6981952416483096E-3</v>
      </c>
      <c r="AO13" s="124">
        <f t="shared" si="6"/>
        <v>6.6785056422082479E-3</v>
      </c>
      <c r="AP13" s="124">
        <f t="shared" si="6"/>
        <v>5.1170174569269561E-3</v>
      </c>
      <c r="AQ13" s="124">
        <f t="shared" si="6"/>
        <v>3.9129474652479044E-3</v>
      </c>
      <c r="AR13" s="124">
        <f t="shared" si="6"/>
        <v>2.9867409110094717E-3</v>
      </c>
      <c r="AS13" s="124">
        <f t="shared" si="6"/>
        <v>2.2758821469423987E-3</v>
      </c>
      <c r="AT13" s="124">
        <f t="shared" si="6"/>
        <v>1.7314453210066645E-3</v>
      </c>
      <c r="AU13" s="124">
        <f t="shared" si="6"/>
        <v>1.3152822089390883E-3</v>
      </c>
      <c r="AV13" s="124">
        <f t="shared" si="6"/>
        <v>9.9774884149592406E-4</v>
      </c>
      <c r="AW13" s="124">
        <f t="shared" si="6"/>
        <v>7.5588119168594297E-4</v>
      </c>
      <c r="AX13" s="124">
        <f t="shared" si="6"/>
        <v>5.719406654421151E-4</v>
      </c>
      <c r="AY13" s="124">
        <f t="shared" si="6"/>
        <v>4.322610617921251E-4</v>
      </c>
      <c r="AZ13" s="124">
        <f t="shared" si="6"/>
        <v>3.2633917790010196E-4</v>
      </c>
      <c r="BA13" s="124">
        <f t="shared" si="6"/>
        <v>2.461208555251696E-4</v>
      </c>
      <c r="BB13" s="125">
        <f t="shared" si="6"/>
        <v>1.8544277773060639E-4</v>
      </c>
      <c r="BC13" s="40"/>
      <c r="BD13" s="40"/>
    </row>
    <row r="14" spans="1:56" x14ac:dyDescent="0.2">
      <c r="B14" s="47" t="s">
        <v>67</v>
      </c>
      <c r="C14" s="14">
        <v>3.3</v>
      </c>
      <c r="D14" s="14"/>
      <c r="E14" s="14" t="s">
        <v>102</v>
      </c>
      <c r="F14" s="97">
        <f>$C16</f>
        <v>15</v>
      </c>
      <c r="G14" s="97">
        <f t="shared" ref="G14:BB14" si="7">$C16</f>
        <v>15</v>
      </c>
      <c r="H14" s="97">
        <f t="shared" si="7"/>
        <v>15</v>
      </c>
      <c r="I14" s="97">
        <f t="shared" si="7"/>
        <v>15</v>
      </c>
      <c r="J14" s="97">
        <f t="shared" si="7"/>
        <v>15</v>
      </c>
      <c r="K14" s="97">
        <f t="shared" si="7"/>
        <v>15</v>
      </c>
      <c r="L14" s="97">
        <f t="shared" si="7"/>
        <v>15</v>
      </c>
      <c r="M14" s="97">
        <f t="shared" si="7"/>
        <v>15</v>
      </c>
      <c r="N14" s="97">
        <f t="shared" si="7"/>
        <v>15</v>
      </c>
      <c r="O14" s="97">
        <f t="shared" si="7"/>
        <v>15</v>
      </c>
      <c r="P14" s="97">
        <f t="shared" si="7"/>
        <v>15</v>
      </c>
      <c r="Q14" s="97">
        <f t="shared" si="7"/>
        <v>15</v>
      </c>
      <c r="R14" s="97">
        <f t="shared" si="7"/>
        <v>15</v>
      </c>
      <c r="S14" s="97">
        <f t="shared" si="7"/>
        <v>15</v>
      </c>
      <c r="T14" s="97">
        <f t="shared" si="7"/>
        <v>15</v>
      </c>
      <c r="U14" s="97">
        <f t="shared" si="7"/>
        <v>15</v>
      </c>
      <c r="V14" s="97">
        <f t="shared" si="7"/>
        <v>15</v>
      </c>
      <c r="W14" s="97">
        <f t="shared" si="7"/>
        <v>15</v>
      </c>
      <c r="X14" s="97">
        <f t="shared" si="7"/>
        <v>15</v>
      </c>
      <c r="Y14" s="97">
        <f t="shared" si="7"/>
        <v>15</v>
      </c>
      <c r="Z14" s="97">
        <f t="shared" si="7"/>
        <v>15</v>
      </c>
      <c r="AA14" s="97">
        <f t="shared" si="7"/>
        <v>15</v>
      </c>
      <c r="AB14" s="97">
        <f t="shared" si="7"/>
        <v>15</v>
      </c>
      <c r="AC14" s="97">
        <f t="shared" si="7"/>
        <v>15</v>
      </c>
      <c r="AD14" s="97">
        <f t="shared" si="7"/>
        <v>15</v>
      </c>
      <c r="AE14" s="97">
        <f t="shared" si="7"/>
        <v>15</v>
      </c>
      <c r="AF14" s="97">
        <f t="shared" si="7"/>
        <v>15</v>
      </c>
      <c r="AG14" s="97">
        <f t="shared" si="7"/>
        <v>15</v>
      </c>
      <c r="AH14" s="97">
        <f t="shared" si="7"/>
        <v>15</v>
      </c>
      <c r="AI14" s="97">
        <f t="shared" si="7"/>
        <v>15</v>
      </c>
      <c r="AJ14" s="97">
        <f t="shared" si="7"/>
        <v>15</v>
      </c>
      <c r="AK14" s="97">
        <f t="shared" si="7"/>
        <v>15</v>
      </c>
      <c r="AL14" s="97">
        <f t="shared" si="7"/>
        <v>15</v>
      </c>
      <c r="AM14" s="97">
        <f t="shared" si="7"/>
        <v>15</v>
      </c>
      <c r="AN14" s="97">
        <f t="shared" si="7"/>
        <v>15</v>
      </c>
      <c r="AO14" s="97">
        <f t="shared" si="7"/>
        <v>15</v>
      </c>
      <c r="AP14" s="97">
        <f t="shared" si="7"/>
        <v>15</v>
      </c>
      <c r="AQ14" s="97">
        <f t="shared" si="7"/>
        <v>15</v>
      </c>
      <c r="AR14" s="97">
        <f t="shared" si="7"/>
        <v>15</v>
      </c>
      <c r="AS14" s="97">
        <f t="shared" si="7"/>
        <v>15</v>
      </c>
      <c r="AT14" s="97">
        <f t="shared" si="7"/>
        <v>15</v>
      </c>
      <c r="AU14" s="97">
        <f t="shared" si="7"/>
        <v>15</v>
      </c>
      <c r="AV14" s="97">
        <f t="shared" si="7"/>
        <v>15</v>
      </c>
      <c r="AW14" s="97">
        <f t="shared" si="7"/>
        <v>15</v>
      </c>
      <c r="AX14" s="97">
        <f t="shared" si="7"/>
        <v>15</v>
      </c>
      <c r="AY14" s="97">
        <f t="shared" si="7"/>
        <v>15</v>
      </c>
      <c r="AZ14" s="97">
        <f t="shared" si="7"/>
        <v>15</v>
      </c>
      <c r="BA14" s="97">
        <f t="shared" si="7"/>
        <v>15</v>
      </c>
      <c r="BB14" s="98">
        <f t="shared" si="7"/>
        <v>15</v>
      </c>
      <c r="BC14" s="43"/>
      <c r="BD14" s="43"/>
    </row>
    <row r="15" spans="1:56" ht="13.5" thickBot="1" x14ac:dyDescent="0.25">
      <c r="B15" s="99" t="s">
        <v>69</v>
      </c>
      <c r="C15" s="52">
        <v>0.3</v>
      </c>
      <c r="D15" s="52" t="s">
        <v>44</v>
      </c>
      <c r="E15" s="52" t="s">
        <v>27</v>
      </c>
      <c r="F15" s="100"/>
      <c r="G15" s="100">
        <f>G14/G10</f>
        <v>11.921027030852263</v>
      </c>
      <c r="H15" s="100">
        <f>H14/H10</f>
        <v>6.1094953167296833</v>
      </c>
      <c r="I15" s="100">
        <f t="shared" ref="I15:BB15" si="8">I14/I10</f>
        <v>4.1739313846955906</v>
      </c>
      <c r="J15" s="100">
        <f t="shared" si="8"/>
        <v>3.2073578872831359</v>
      </c>
      <c r="K15" s="100">
        <f t="shared" si="8"/>
        <v>2.6283788745277898</v>
      </c>
      <c r="L15" s="100">
        <f t="shared" si="8"/>
        <v>2.2431952985523735</v>
      </c>
      <c r="M15" s="100">
        <f t="shared" si="8"/>
        <v>1.9687500862509284</v>
      </c>
      <c r="N15" s="100">
        <f t="shared" si="8"/>
        <v>1.763514407976591</v>
      </c>
      <c r="O15" s="100">
        <f t="shared" si="8"/>
        <v>1.6044164342213918</v>
      </c>
      <c r="P15" s="100">
        <f t="shared" si="8"/>
        <v>1.4776128386841851</v>
      </c>
      <c r="Q15" s="100">
        <f t="shared" si="8"/>
        <v>1.3742940272881332</v>
      </c>
      <c r="R15" s="100">
        <f t="shared" si="8"/>
        <v>1.2885867530005062</v>
      </c>
      <c r="S15" s="100">
        <f t="shared" si="8"/>
        <v>1.2164247548588001</v>
      </c>
      <c r="T15" s="100">
        <f t="shared" si="8"/>
        <v>1.1549034090898043</v>
      </c>
      <c r="U15" s="100">
        <f t="shared" si="8"/>
        <v>1.1018925200013627</v>
      </c>
      <c r="V15" s="100">
        <f t="shared" si="8"/>
        <v>1.0557943144861011</v>
      </c>
      <c r="W15" s="100">
        <f t="shared" si="8"/>
        <v>1.0153868504044661</v>
      </c>
      <c r="X15" s="100">
        <f t="shared" si="8"/>
        <v>0.97971962232849308</v>
      </c>
      <c r="Y15" s="100">
        <f t="shared" si="8"/>
        <v>0.94804213402993631</v>
      </c>
      <c r="Z15" s="100">
        <f t="shared" si="8"/>
        <v>0.91975389934263174</v>
      </c>
      <c r="AA15" s="100">
        <f t="shared" si="8"/>
        <v>0.89436872859830652</v>
      </c>
      <c r="AB15" s="100">
        <f t="shared" si="8"/>
        <v>0.87148875521697378</v>
      </c>
      <c r="AC15" s="100">
        <f t="shared" si="8"/>
        <v>0.85078523804817097</v>
      </c>
      <c r="AD15" s="100">
        <f t="shared" si="8"/>
        <v>0.83198416319379842</v>
      </c>
      <c r="AE15" s="100">
        <f t="shared" si="8"/>
        <v>0.81485530144942608</v>
      </c>
      <c r="AF15" s="100">
        <f t="shared" si="8"/>
        <v>0.79920379099727756</v>
      </c>
      <c r="AG15" s="100">
        <f t="shared" si="8"/>
        <v>0.78486359064836053</v>
      </c>
      <c r="AH15" s="100">
        <f t="shared" si="8"/>
        <v>0.77169233598913645</v>
      </c>
      <c r="AI15" s="100">
        <f t="shared" si="8"/>
        <v>0.75956725979361372</v>
      </c>
      <c r="AJ15" s="100">
        <f t="shared" si="8"/>
        <v>0.74838192836562112</v>
      </c>
      <c r="AK15" s="100">
        <f t="shared" si="8"/>
        <v>0.73804360956265969</v>
      </c>
      <c r="AL15" s="100">
        <f t="shared" si="8"/>
        <v>0.72847113431503097</v>
      </c>
      <c r="AM15" s="100">
        <f t="shared" si="8"/>
        <v>0.71959314695380927</v>
      </c>
      <c r="AN15" s="100">
        <f t="shared" si="8"/>
        <v>0.71134666429350424</v>
      </c>
      <c r="AO15" s="100">
        <f t="shared" si="8"/>
        <v>0.70367588171354012</v>
      </c>
      <c r="AP15" s="100">
        <f t="shared" si="8"/>
        <v>0.69653117820639876</v>
      </c>
      <c r="AQ15" s="100">
        <f t="shared" si="8"/>
        <v>0.68986828274580869</v>
      </c>
      <c r="AR15" s="100">
        <f t="shared" si="8"/>
        <v>0.68364757225417261</v>
      </c>
      <c r="AS15" s="100">
        <f t="shared" si="8"/>
        <v>0.67783347754521228</v>
      </c>
      <c r="AT15" s="100">
        <f t="shared" si="8"/>
        <v>0.67239397834282877</v>
      </c>
      <c r="AU15" s="100">
        <f t="shared" si="8"/>
        <v>0.66730017216499504</v>
      </c>
      <c r="AV15" s="100">
        <f t="shared" si="8"/>
        <v>0.6625259047590818</v>
      </c>
      <c r="AW15" s="100">
        <f t="shared" si="8"/>
        <v>0.6580474520661278</v>
      </c>
      <c r="AX15" s="100">
        <f t="shared" si="8"/>
        <v>0.65384324551404438</v>
      </c>
      <c r="AY15" s="100">
        <f t="shared" si="8"/>
        <v>0.64989363389772126</v>
      </c>
      <c r="AZ15" s="100">
        <f t="shared" si="8"/>
        <v>0.64618067627673403</v>
      </c>
      <c r="BA15" s="100">
        <f t="shared" si="8"/>
        <v>0.64268796126950123</v>
      </c>
      <c r="BB15" s="100">
        <f t="shared" si="8"/>
        <v>0.63940044889312508</v>
      </c>
      <c r="BC15" s="42"/>
      <c r="BD15" s="42"/>
    </row>
    <row r="16" spans="1:56" x14ac:dyDescent="0.2">
      <c r="B16" s="102" t="s">
        <v>72</v>
      </c>
      <c r="C16" s="96">
        <v>15</v>
      </c>
      <c r="D16" t="s">
        <v>71</v>
      </c>
      <c r="L16" s="55"/>
      <c r="BB16" s="118">
        <f>BB15</f>
        <v>0.63940044889312508</v>
      </c>
    </row>
    <row r="17" spans="2:54" x14ac:dyDescent="0.2">
      <c r="C17" s="103" t="s">
        <v>75</v>
      </c>
    </row>
    <row r="20" spans="2:54" ht="13.5" thickBot="1" x14ac:dyDescent="0.25"/>
    <row r="21" spans="2:54" x14ac:dyDescent="0.2">
      <c r="B21" s="44"/>
      <c r="C21" s="45"/>
      <c r="D21" s="45"/>
      <c r="E21" s="45" t="s">
        <v>103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6"/>
    </row>
    <row r="22" spans="2:54" x14ac:dyDescent="0.2">
      <c r="B22" s="4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48"/>
    </row>
    <row r="23" spans="2:54" x14ac:dyDescent="0.2">
      <c r="B23" s="47"/>
      <c r="C23" s="14"/>
      <c r="D23" s="14"/>
      <c r="E23" s="14" t="s">
        <v>39</v>
      </c>
      <c r="F23" s="15">
        <v>0</v>
      </c>
      <c r="G23" s="15">
        <v>1</v>
      </c>
      <c r="H23" s="15">
        <v>2</v>
      </c>
      <c r="I23" s="15">
        <v>3</v>
      </c>
      <c r="J23" s="15">
        <v>4</v>
      </c>
      <c r="K23" s="15">
        <v>5</v>
      </c>
      <c r="L23" s="15">
        <v>6</v>
      </c>
      <c r="M23" s="15">
        <v>7</v>
      </c>
      <c r="N23" s="15">
        <v>8</v>
      </c>
      <c r="O23" s="15">
        <v>9</v>
      </c>
      <c r="P23" s="15">
        <v>10</v>
      </c>
      <c r="Q23" s="15">
        <v>11</v>
      </c>
      <c r="R23" s="15">
        <v>12</v>
      </c>
      <c r="S23" s="15">
        <v>13</v>
      </c>
      <c r="T23" s="15">
        <v>14</v>
      </c>
      <c r="U23" s="15">
        <v>15</v>
      </c>
      <c r="V23" s="15">
        <v>16</v>
      </c>
      <c r="W23" s="15">
        <v>17</v>
      </c>
      <c r="X23" s="15">
        <v>18</v>
      </c>
      <c r="Y23" s="15">
        <v>19</v>
      </c>
      <c r="Z23" s="15">
        <v>20</v>
      </c>
      <c r="AA23" s="15">
        <v>21</v>
      </c>
      <c r="AB23" s="15">
        <v>22</v>
      </c>
      <c r="AC23" s="15">
        <v>23</v>
      </c>
      <c r="AD23" s="15">
        <v>24</v>
      </c>
      <c r="AE23" s="15">
        <v>25</v>
      </c>
      <c r="AF23" s="15">
        <v>26</v>
      </c>
      <c r="AG23" s="15">
        <v>27</v>
      </c>
      <c r="AH23" s="15">
        <v>28</v>
      </c>
      <c r="AI23" s="15">
        <v>29</v>
      </c>
      <c r="AJ23" s="15">
        <v>30</v>
      </c>
      <c r="AK23" s="15">
        <v>31</v>
      </c>
      <c r="AL23" s="15">
        <v>32</v>
      </c>
      <c r="AM23" s="15">
        <v>33</v>
      </c>
      <c r="AN23" s="15">
        <v>34</v>
      </c>
      <c r="AO23" s="15">
        <v>35</v>
      </c>
      <c r="AP23" s="15">
        <v>36</v>
      </c>
      <c r="AQ23" s="15">
        <v>37</v>
      </c>
      <c r="AR23" s="15">
        <v>38</v>
      </c>
      <c r="AS23" s="15">
        <v>39</v>
      </c>
      <c r="AT23" s="15">
        <v>40</v>
      </c>
      <c r="AU23" s="15">
        <v>41</v>
      </c>
      <c r="AV23" s="15">
        <v>42</v>
      </c>
      <c r="AW23" s="15">
        <v>43</v>
      </c>
      <c r="AX23" s="15">
        <v>44</v>
      </c>
      <c r="AY23" s="15">
        <v>45</v>
      </c>
      <c r="AZ23" s="15">
        <v>46</v>
      </c>
      <c r="BA23" s="15">
        <v>47</v>
      </c>
      <c r="BB23" s="92">
        <v>48</v>
      </c>
    </row>
    <row r="24" spans="2:54" x14ac:dyDescent="0.2">
      <c r="B24" s="93" t="s">
        <v>28</v>
      </c>
      <c r="C24" s="14"/>
      <c r="D24" s="14"/>
      <c r="E24" s="14" t="s">
        <v>40</v>
      </c>
      <c r="F24" s="94">
        <f t="shared" ref="F24:AK24" si="9">$C25*(1-EXP(-$C26/12*F23))</f>
        <v>0</v>
      </c>
      <c r="G24" s="94">
        <f t="shared" si="9"/>
        <v>1.5279305392525826</v>
      </c>
      <c r="H24" s="94">
        <f t="shared" si="9"/>
        <v>3.0368808205150746</v>
      </c>
      <c r="I24" s="94">
        <f t="shared" si="9"/>
        <v>4.5270866203389168</v>
      </c>
      <c r="J24" s="94">
        <f t="shared" si="9"/>
        <v>5.9987807864121763</v>
      </c>
      <c r="K24" s="94">
        <f t="shared" si="9"/>
        <v>7.4521932739424752</v>
      </c>
      <c r="L24" s="94">
        <f t="shared" si="9"/>
        <v>8.8875511815879982</v>
      </c>
      <c r="M24" s="94">
        <f t="shared" si="9"/>
        <v>10.305078786942046</v>
      </c>
      <c r="N24" s="94">
        <f t="shared" si="9"/>
        <v>11.704997581576965</v>
      </c>
      <c r="O24" s="94">
        <f t="shared" si="9"/>
        <v>13.08752630565257</v>
      </c>
      <c r="P24" s="94">
        <f t="shared" si="9"/>
        <v>14.45288098209476</v>
      </c>
      <c r="Q24" s="94">
        <f t="shared" si="9"/>
        <v>15.801274950349585</v>
      </c>
      <c r="R24" s="94">
        <f t="shared" si="9"/>
        <v>17.13291889971789</v>
      </c>
      <c r="S24" s="94">
        <f t="shared" si="9"/>
        <v>18.448020902276028</v>
      </c>
      <c r="T24" s="94">
        <f t="shared" si="9"/>
        <v>19.746786445387496</v>
      </c>
      <c r="U24" s="94">
        <f t="shared" si="9"/>
        <v>21.029418463810753</v>
      </c>
      <c r="V24" s="94">
        <f t="shared" si="9"/>
        <v>22.296117371408236</v>
      </c>
      <c r="W24" s="94">
        <f t="shared" si="9"/>
        <v>23.547081092461351</v>
      </c>
      <c r="X24" s="94">
        <f t="shared" si="9"/>
        <v>24.782505092596622</v>
      </c>
      <c r="Y24" s="94">
        <f t="shared" si="9"/>
        <v>26.002582409327569</v>
      </c>
      <c r="Z24" s="94">
        <f t="shared" si="9"/>
        <v>27.207503682217201</v>
      </c>
      <c r="AA24" s="94">
        <f t="shared" si="9"/>
        <v>28.397457182665828</v>
      </c>
      <c r="AB24" s="94">
        <f t="shared" si="9"/>
        <v>29.572628843328879</v>
      </c>
      <c r="AC24" s="94">
        <f t="shared" si="9"/>
        <v>30.733202287169235</v>
      </c>
      <c r="AD24" s="94">
        <f t="shared" si="9"/>
        <v>31.879358856148702</v>
      </c>
      <c r="AE24" s="94">
        <f t="shared" si="9"/>
        <v>33.011277639563062</v>
      </c>
      <c r="AF24" s="94">
        <f t="shared" si="9"/>
        <v>34.129135502025115</v>
      </c>
      <c r="AG24" s="94">
        <f t="shared" si="9"/>
        <v>35.233107111100189</v>
      </c>
      <c r="AH24" s="94">
        <f t="shared" si="9"/>
        <v>36.323364964598248</v>
      </c>
      <c r="AI24" s="94">
        <f t="shared" si="9"/>
        <v>37.400079417527031</v>
      </c>
      <c r="AJ24" s="94">
        <f t="shared" si="9"/>
        <v>38.463418708710414</v>
      </c>
      <c r="AK24" s="94">
        <f t="shared" si="9"/>
        <v>39.513548987076028</v>
      </c>
      <c r="AL24" s="94">
        <f t="shared" ref="AL24:BB24" si="10">$C25*(1-EXP(-$C26/12*AL23))</f>
        <v>40.550634337616366</v>
      </c>
      <c r="AM24" s="94">
        <f t="shared" si="10"/>
        <v>41.574836807027417</v>
      </c>
      <c r="AN24" s="94">
        <f t="shared" si="10"/>
        <v>42.586316429028784</v>
      </c>
      <c r="AO24" s="94">
        <f t="shared" si="10"/>
        <v>43.585231249369279</v>
      </c>
      <c r="AP24" s="94">
        <f t="shared" si="10"/>
        <v>44.571737350521879</v>
      </c>
      <c r="AQ24" s="94">
        <f t="shared" si="10"/>
        <v>45.545988876071966</v>
      </c>
      <c r="AR24" s="94">
        <f t="shared" si="10"/>
        <v>46.508138054802522</v>
      </c>
      <c r="AS24" s="94">
        <f t="shared" si="10"/>
        <v>47.458335224480251</v>
      </c>
      <c r="AT24" s="94">
        <f t="shared" si="10"/>
        <v>48.39672885534609</v>
      </c>
      <c r="AU24" s="94">
        <f t="shared" si="10"/>
        <v>49.323465573314031</v>
      </c>
      <c r="AV24" s="94">
        <f t="shared" si="10"/>
        <v>50.23869018288174</v>
      </c>
      <c r="AW24" s="94">
        <f t="shared" si="10"/>
        <v>51.142545689756496</v>
      </c>
      <c r="AX24" s="94">
        <f t="shared" si="10"/>
        <v>52.035173323200127</v>
      </c>
      <c r="AY24" s="94">
        <f t="shared" si="10"/>
        <v>52.916712558096471</v>
      </c>
      <c r="AZ24" s="94">
        <f t="shared" si="10"/>
        <v>53.787301136744446</v>
      </c>
      <c r="BA24" s="94">
        <f t="shared" si="10"/>
        <v>54.64707509038071</v>
      </c>
      <c r="BB24" s="95">
        <f t="shared" si="10"/>
        <v>55.496168760434756</v>
      </c>
    </row>
    <row r="25" spans="2:54" x14ac:dyDescent="0.2">
      <c r="B25" s="47" t="s">
        <v>45</v>
      </c>
      <c r="C25" s="14">
        <v>123</v>
      </c>
      <c r="D25" s="14"/>
      <c r="E25" s="14" t="s">
        <v>41</v>
      </c>
      <c r="F25" s="124">
        <f t="shared" ref="F25:AK25" si="11">$C27*F24^$C28</f>
        <v>0</v>
      </c>
      <c r="G25" s="124">
        <f t="shared" si="11"/>
        <v>8.4809307072807621E-2</v>
      </c>
      <c r="H25" s="124">
        <f t="shared" si="11"/>
        <v>0.54189941960587318</v>
      </c>
      <c r="I25" s="124">
        <f t="shared" si="11"/>
        <v>1.5924820130036665</v>
      </c>
      <c r="J25" s="124">
        <f t="shared" si="11"/>
        <v>3.4051311374900615</v>
      </c>
      <c r="K25" s="124">
        <f t="shared" si="11"/>
        <v>6.1168926784251543</v>
      </c>
      <c r="L25" s="124">
        <f t="shared" si="11"/>
        <v>9.8418212730657544</v>
      </c>
      <c r="M25" s="124">
        <f t="shared" si="11"/>
        <v>14.675818048691845</v>
      </c>
      <c r="N25" s="124">
        <f t="shared" si="11"/>
        <v>20.69980959062887</v>
      </c>
      <c r="O25" s="124">
        <f t="shared" si="11"/>
        <v>27.982028636533922</v>
      </c>
      <c r="P25" s="124">
        <f t="shared" si="11"/>
        <v>36.57974850254989</v>
      </c>
      <c r="Q25" s="124">
        <f t="shared" si="11"/>
        <v>46.540657601317953</v>
      </c>
      <c r="R25" s="124">
        <f t="shared" si="11"/>
        <v>57.903982401501125</v>
      </c>
      <c r="S25" s="124">
        <f t="shared" si="11"/>
        <v>70.701426375669357</v>
      </c>
      <c r="T25" s="124">
        <f t="shared" si="11"/>
        <v>84.957969397900257</v>
      </c>
      <c r="U25" s="124">
        <f t="shared" si="11"/>
        <v>100.69255816400208</v>
      </c>
      <c r="V25" s="124">
        <f t="shared" si="11"/>
        <v>117.91870942764717</v>
      </c>
      <c r="W25" s="124">
        <f t="shared" si="11"/>
        <v>136.64504206390936</v>
      </c>
      <c r="X25" s="124">
        <f t="shared" si="11"/>
        <v>156.87575003070467</v>
      </c>
      <c r="Y25" s="124">
        <f t="shared" si="11"/>
        <v>178.61102553210043</v>
      </c>
      <c r="Z25" s="124">
        <f t="shared" si="11"/>
        <v>201.84743969522486</v>
      </c>
      <c r="AA25" s="124">
        <f t="shared" si="11"/>
        <v>226.57828660549393</v>
      </c>
      <c r="AB25" s="124">
        <f t="shared" si="11"/>
        <v>252.79389544305224</v>
      </c>
      <c r="AC25" s="124">
        <f t="shared" si="11"/>
        <v>280.48191462115437</v>
      </c>
      <c r="AD25" s="124">
        <f t="shared" si="11"/>
        <v>309.6275711732456</v>
      </c>
      <c r="AE25" s="124">
        <f t="shared" si="11"/>
        <v>340.21390812042506</v>
      </c>
      <c r="AF25" s="124">
        <f t="shared" si="11"/>
        <v>372.22200213998786</v>
      </c>
      <c r="AG25" s="124">
        <f t="shared" si="11"/>
        <v>405.63116352396418</v>
      </c>
      <c r="AH25" s="124">
        <f t="shared" si="11"/>
        <v>440.41912014580566</v>
      </c>
      <c r="AI25" s="124">
        <f t="shared" si="11"/>
        <v>476.56218693021663</v>
      </c>
      <c r="AJ25" s="124">
        <f t="shared" si="11"/>
        <v>514.03542213551543</v>
      </c>
      <c r="AK25" s="124">
        <f t="shared" si="11"/>
        <v>552.81277160223317</v>
      </c>
      <c r="AL25" s="124">
        <f t="shared" ref="AL25:BB25" si="12">$C27*AL24^$C28</f>
        <v>592.86720199004503</v>
      </c>
      <c r="AM25" s="124">
        <f t="shared" si="12"/>
        <v>634.17082391309259</v>
      </c>
      <c r="AN25" s="124">
        <f t="shared" si="12"/>
        <v>676.69500578765508</v>
      </c>
      <c r="AO25" s="124">
        <f t="shared" si="12"/>
        <v>720.41047912330794</v>
      </c>
      <c r="AP25" s="124">
        <f t="shared" si="12"/>
        <v>765.28743591678654</v>
      </c>
      <c r="AQ25" s="124">
        <f t="shared" si="12"/>
        <v>811.29561874503486</v>
      </c>
      <c r="AR25" s="124">
        <f t="shared" si="12"/>
        <v>858.40440409895314</v>
      </c>
      <c r="AS25" s="124">
        <f t="shared" si="12"/>
        <v>906.58287945086659</v>
      </c>
      <c r="AT25" s="124">
        <f t="shared" si="12"/>
        <v>955.79991450584828</v>
      </c>
      <c r="AU25" s="124">
        <f t="shared" si="12"/>
        <v>1006.0242270489578</v>
      </c>
      <c r="AV25" s="124">
        <f t="shared" si="12"/>
        <v>1057.2244437664169</v>
      </c>
      <c r="AW25" s="124">
        <f t="shared" si="12"/>
        <v>1109.3691563882685</v>
      </c>
      <c r="AX25" s="124">
        <f t="shared" si="12"/>
        <v>1162.4269734727998</v>
      </c>
      <c r="AY25" s="124">
        <f t="shared" si="12"/>
        <v>1216.3665681282585</v>
      </c>
      <c r="AZ25" s="124">
        <f t="shared" si="12"/>
        <v>1271.1567219451101</v>
      </c>
      <c r="BA25" s="124">
        <f t="shared" si="12"/>
        <v>1326.7663653919326</v>
      </c>
      <c r="BB25" s="125">
        <f t="shared" si="12"/>
        <v>1383.1646149095532</v>
      </c>
    </row>
    <row r="26" spans="2:54" x14ac:dyDescent="0.2">
      <c r="B26" s="47" t="s">
        <v>18</v>
      </c>
      <c r="C26" s="14">
        <v>0.15</v>
      </c>
      <c r="D26" s="14"/>
      <c r="E26" s="14" t="s">
        <v>42</v>
      </c>
      <c r="F26" s="126">
        <v>1</v>
      </c>
      <c r="G26" s="127">
        <f>F26*EXP(-$C29)</f>
        <v>0.81873075307798182</v>
      </c>
      <c r="H26" s="127">
        <f t="shared" ref="H26:BB26" si="13">G26*EXP(-$C29)</f>
        <v>0.67032004603563922</v>
      </c>
      <c r="I26" s="127">
        <f t="shared" si="13"/>
        <v>0.54881163609402639</v>
      </c>
      <c r="J26" s="127">
        <f t="shared" si="13"/>
        <v>0.44932896411722151</v>
      </c>
      <c r="K26" s="127">
        <f t="shared" si="13"/>
        <v>0.36787944117144222</v>
      </c>
      <c r="L26" s="127">
        <f t="shared" si="13"/>
        <v>0.30119421191220203</v>
      </c>
      <c r="M26" s="127">
        <f t="shared" si="13"/>
        <v>0.24659696394160641</v>
      </c>
      <c r="N26" s="127">
        <f t="shared" si="13"/>
        <v>0.20189651799465533</v>
      </c>
      <c r="O26" s="127">
        <f t="shared" si="13"/>
        <v>0.16529888822158648</v>
      </c>
      <c r="P26" s="127">
        <f t="shared" si="13"/>
        <v>0.13533528323661265</v>
      </c>
      <c r="Q26" s="127">
        <f t="shared" si="13"/>
        <v>0.11080315836233384</v>
      </c>
      <c r="R26" s="127">
        <f t="shared" si="13"/>
        <v>9.071795328941247E-2</v>
      </c>
      <c r="S26" s="127">
        <f t="shared" si="13"/>
        <v>7.4273578214333849E-2</v>
      </c>
      <c r="T26" s="127">
        <f t="shared" si="13"/>
        <v>6.0810062625217938E-2</v>
      </c>
      <c r="U26" s="127">
        <f t="shared" si="13"/>
        <v>4.9787068367863917E-2</v>
      </c>
      <c r="V26" s="127">
        <f t="shared" si="13"/>
        <v>4.076220397836619E-2</v>
      </c>
      <c r="W26" s="127">
        <f t="shared" si="13"/>
        <v>3.3373269960326059E-2</v>
      </c>
      <c r="X26" s="127">
        <f t="shared" si="13"/>
        <v>2.7323722447292541E-2</v>
      </c>
      <c r="Y26" s="127">
        <f t="shared" si="13"/>
        <v>2.2370771856165581E-2</v>
      </c>
      <c r="Z26" s="127">
        <f t="shared" si="13"/>
        <v>1.8315638888734168E-2</v>
      </c>
      <c r="AA26" s="127">
        <f t="shared" si="13"/>
        <v>1.4995576820477696E-2</v>
      </c>
      <c r="AB26" s="127">
        <f t="shared" si="13"/>
        <v>1.2277339903068432E-2</v>
      </c>
      <c r="AC26" s="127">
        <f t="shared" si="13"/>
        <v>1.0051835744633574E-2</v>
      </c>
      <c r="AD26" s="127">
        <f t="shared" si="13"/>
        <v>8.2297470490200215E-3</v>
      </c>
      <c r="AE26" s="127">
        <f t="shared" si="13"/>
        <v>6.7379469990854609E-3</v>
      </c>
      <c r="AF26" s="127">
        <f t="shared" si="13"/>
        <v>5.5165644207607672E-3</v>
      </c>
      <c r="AG26" s="127">
        <f t="shared" si="13"/>
        <v>4.5165809426126633E-3</v>
      </c>
      <c r="AH26" s="127">
        <f t="shared" si="13"/>
        <v>3.6978637164829268E-3</v>
      </c>
      <c r="AI26" s="127">
        <f t="shared" si="13"/>
        <v>3.0275547453758114E-3</v>
      </c>
      <c r="AJ26" s="127">
        <f t="shared" si="13"/>
        <v>2.4787521766663555E-3</v>
      </c>
      <c r="AK26" s="127">
        <f t="shared" si="13"/>
        <v>2.0294306362957319E-3</v>
      </c>
      <c r="AL26" s="127">
        <f t="shared" si="13"/>
        <v>1.6615572731739324E-3</v>
      </c>
      <c r="AM26" s="127">
        <f t="shared" si="13"/>
        <v>1.3603680375478917E-3</v>
      </c>
      <c r="AN26" s="127">
        <f t="shared" si="13"/>
        <v>1.1137751478448015E-3</v>
      </c>
      <c r="AO26" s="127">
        <f t="shared" si="13"/>
        <v>9.1188196555451483E-4</v>
      </c>
      <c r="AP26" s="127">
        <f t="shared" si="13"/>
        <v>7.4658580837667823E-4</v>
      </c>
      <c r="AQ26" s="127">
        <f t="shared" si="13"/>
        <v>6.1125276112957154E-4</v>
      </c>
      <c r="AR26" s="127">
        <f t="shared" si="13"/>
        <v>5.0045143344060986E-4</v>
      </c>
      <c r="AS26" s="127">
        <f t="shared" si="13"/>
        <v>4.0973497897978599E-4</v>
      </c>
      <c r="AT26" s="127">
        <f t="shared" si="13"/>
        <v>3.3546262790251126E-4</v>
      </c>
      <c r="AU26" s="127">
        <f t="shared" si="13"/>
        <v>2.7465356997214183E-4</v>
      </c>
      <c r="AV26" s="127">
        <f t="shared" si="13"/>
        <v>2.2486732417884787E-4</v>
      </c>
      <c r="AW26" s="127">
        <f t="shared" si="13"/>
        <v>1.8410579366757879E-4</v>
      </c>
      <c r="AX26" s="127">
        <f t="shared" si="13"/>
        <v>1.5073307509547631E-4</v>
      </c>
      <c r="AY26" s="127">
        <f t="shared" si="13"/>
        <v>1.2340980408667932E-4</v>
      </c>
      <c r="AZ26" s="127">
        <f t="shared" si="13"/>
        <v>1.0103940183709316E-4</v>
      </c>
      <c r="BA26" s="127">
        <f t="shared" si="13"/>
        <v>8.2724065556632106E-5</v>
      </c>
      <c r="BB26" s="128">
        <f t="shared" si="13"/>
        <v>6.7728736490853736E-5</v>
      </c>
    </row>
    <row r="27" spans="2:54" x14ac:dyDescent="0.2">
      <c r="B27" s="47" t="s">
        <v>66</v>
      </c>
      <c r="C27" s="101">
        <v>2.7E-2</v>
      </c>
      <c r="D27" s="14"/>
      <c r="E27" s="14" t="s">
        <v>43</v>
      </c>
      <c r="F27" s="124">
        <f t="shared" ref="F27:AK27" si="14">F25*F26</f>
        <v>0</v>
      </c>
      <c r="G27" s="124">
        <f t="shared" si="14"/>
        <v>6.943598784774159E-2</v>
      </c>
      <c r="H27" s="124">
        <f t="shared" si="14"/>
        <v>0.36324604389689508</v>
      </c>
      <c r="I27" s="124">
        <f t="shared" si="14"/>
        <v>0.87397265900685084</v>
      </c>
      <c r="J27" s="124">
        <f t="shared" si="14"/>
        <v>1.5300240466917054</v>
      </c>
      <c r="K27" s="124">
        <f t="shared" si="14"/>
        <v>2.2502790602447322</v>
      </c>
      <c r="L27" s="124">
        <f t="shared" si="14"/>
        <v>2.9642996021217849</v>
      </c>
      <c r="M27" s="124">
        <f t="shared" si="14"/>
        <v>3.6190121741668393</v>
      </c>
      <c r="N27" s="124">
        <f t="shared" si="14"/>
        <v>4.1792194795003406</v>
      </c>
      <c r="O27" s="124">
        <f t="shared" si="14"/>
        <v>4.6253982238036526</v>
      </c>
      <c r="P27" s="124">
        <f t="shared" si="14"/>
        <v>4.9505306243166469</v>
      </c>
      <c r="Q27" s="127">
        <f t="shared" si="14"/>
        <v>5.1568518544859892</v>
      </c>
      <c r="R27" s="127">
        <f t="shared" si="14"/>
        <v>5.252930770770341</v>
      </c>
      <c r="S27" s="127">
        <f t="shared" si="14"/>
        <v>5.2512479217782442</v>
      </c>
      <c r="T27" s="127">
        <f t="shared" si="14"/>
        <v>5.1662994395976636</v>
      </c>
      <c r="U27" s="124">
        <f t="shared" si="14"/>
        <v>5.0131872774462858</v>
      </c>
      <c r="V27" s="124">
        <f t="shared" si="14"/>
        <v>4.8066264865554462</v>
      </c>
      <c r="W27" s="124">
        <f t="shared" si="14"/>
        <v>4.5602918775389565</v>
      </c>
      <c r="X27" s="124">
        <f t="shared" si="14"/>
        <v>4.286429452549819</v>
      </c>
      <c r="Y27" s="124">
        <f t="shared" si="14"/>
        <v>3.9956665031743843</v>
      </c>
      <c r="Z27" s="124">
        <f t="shared" si="14"/>
        <v>3.6969648160732853</v>
      </c>
      <c r="AA27" s="124">
        <f t="shared" si="14"/>
        <v>3.3976721026448971</v>
      </c>
      <c r="AB27" s="124">
        <f t="shared" si="14"/>
        <v>3.1036365797750944</v>
      </c>
      <c r="AC27" s="124">
        <f t="shared" si="14"/>
        <v>2.8193581351121817</v>
      </c>
      <c r="AD27" s="124">
        <f t="shared" si="14"/>
        <v>2.5481565901582548</v>
      </c>
      <c r="AE27" s="124">
        <f t="shared" si="14"/>
        <v>2.2923432812671547</v>
      </c>
      <c r="AF27" s="124">
        <f t="shared" si="14"/>
        <v>2.0533866536297953</v>
      </c>
      <c r="AG27" s="124">
        <f t="shared" si="14"/>
        <v>1.8320659829021375</v>
      </c>
      <c r="AH27" s="124">
        <f t="shared" si="14"/>
        <v>1.6286098844325096</v>
      </c>
      <c r="AI27" s="124">
        <f t="shared" si="14"/>
        <v>1.4428181105072519</v>
      </c>
      <c r="AJ27" s="124">
        <f t="shared" si="14"/>
        <v>1.2741664215020176</v>
      </c>
      <c r="AK27" s="124">
        <f t="shared" si="14"/>
        <v>1.1218951748251271</v>
      </c>
      <c r="AL27" s="124">
        <f t="shared" ref="AL27:BB27" si="15">AL25*AL26</f>
        <v>0.98508281149283816</v>
      </c>
      <c r="AM27" s="124">
        <f t="shared" si="15"/>
        <v>0.8627057191967834</v>
      </c>
      <c r="AN27" s="124">
        <f t="shared" si="15"/>
        <v>0.75368608011698435</v>
      </c>
      <c r="AO27" s="124">
        <f t="shared" si="15"/>
        <v>0.65692932370903179</v>
      </c>
      <c r="AP27" s="124">
        <f t="shared" si="15"/>
        <v>0.57135273898444938</v>
      </c>
      <c r="AQ27" s="124">
        <f t="shared" si="15"/>
        <v>0.49590668705022672</v>
      </c>
      <c r="AR27" s="124">
        <f t="shared" si="15"/>
        <v>0.42958971450305361</v>
      </c>
      <c r="AS27" s="124">
        <f t="shared" si="15"/>
        <v>0.3714587170552347</v>
      </c>
      <c r="AT27" s="124">
        <f t="shared" si="15"/>
        <v>0.32063515106912743</v>
      </c>
      <c r="AU27" s="124">
        <f t="shared" si="15"/>
        <v>0.27630814543746079</v>
      </c>
      <c r="AV27" s="124">
        <f t="shared" si="15"/>
        <v>0.23773523172622499</v>
      </c>
      <c r="AW27" s="124">
        <f t="shared" si="15"/>
        <v>0.20424128900719452</v>
      </c>
      <c r="AX27" s="124">
        <f t="shared" si="15"/>
        <v>0.17521619228548277</v>
      </c>
      <c r="AY27" s="124">
        <f t="shared" si="15"/>
        <v>0.15011155987029484</v>
      </c>
      <c r="AZ27" s="124">
        <f t="shared" si="15"/>
        <v>0.12843691482653408</v>
      </c>
      <c r="BA27" s="124">
        <f t="shared" si="15"/>
        <v>0.10975550778901674</v>
      </c>
      <c r="BB27" s="125">
        <f t="shared" si="15"/>
        <v>9.3679991726682302E-2</v>
      </c>
    </row>
    <row r="28" spans="2:54" x14ac:dyDescent="0.2">
      <c r="B28" s="47" t="s">
        <v>67</v>
      </c>
      <c r="C28" s="14">
        <v>2.7</v>
      </c>
      <c r="D28" s="14"/>
      <c r="E28" s="14" t="s">
        <v>102</v>
      </c>
      <c r="F28" s="97">
        <f>$C30</f>
        <v>46</v>
      </c>
      <c r="G28" s="97">
        <f t="shared" ref="G28:BB28" si="16">$C30</f>
        <v>46</v>
      </c>
      <c r="H28" s="97">
        <f t="shared" si="16"/>
        <v>46</v>
      </c>
      <c r="I28" s="97">
        <f t="shared" si="16"/>
        <v>46</v>
      </c>
      <c r="J28" s="97">
        <f t="shared" si="16"/>
        <v>46</v>
      </c>
      <c r="K28" s="97">
        <f t="shared" si="16"/>
        <v>46</v>
      </c>
      <c r="L28" s="97">
        <f t="shared" si="16"/>
        <v>46</v>
      </c>
      <c r="M28" s="97">
        <f t="shared" si="16"/>
        <v>46</v>
      </c>
      <c r="N28" s="97">
        <f t="shared" si="16"/>
        <v>46</v>
      </c>
      <c r="O28" s="97">
        <f t="shared" si="16"/>
        <v>46</v>
      </c>
      <c r="P28" s="97">
        <f t="shared" si="16"/>
        <v>46</v>
      </c>
      <c r="Q28" s="97">
        <f t="shared" si="16"/>
        <v>46</v>
      </c>
      <c r="R28" s="97">
        <f t="shared" si="16"/>
        <v>46</v>
      </c>
      <c r="S28" s="97">
        <f t="shared" si="16"/>
        <v>46</v>
      </c>
      <c r="T28" s="97">
        <f t="shared" si="16"/>
        <v>46</v>
      </c>
      <c r="U28" s="97">
        <f t="shared" si="16"/>
        <v>46</v>
      </c>
      <c r="V28" s="97">
        <f t="shared" si="16"/>
        <v>46</v>
      </c>
      <c r="W28" s="97">
        <f t="shared" si="16"/>
        <v>46</v>
      </c>
      <c r="X28" s="97">
        <f t="shared" si="16"/>
        <v>46</v>
      </c>
      <c r="Y28" s="97">
        <f t="shared" si="16"/>
        <v>46</v>
      </c>
      <c r="Z28" s="97">
        <f t="shared" si="16"/>
        <v>46</v>
      </c>
      <c r="AA28" s="97">
        <f t="shared" si="16"/>
        <v>46</v>
      </c>
      <c r="AB28" s="97">
        <f t="shared" si="16"/>
        <v>46</v>
      </c>
      <c r="AC28" s="97">
        <f t="shared" si="16"/>
        <v>46</v>
      </c>
      <c r="AD28" s="97">
        <f t="shared" si="16"/>
        <v>46</v>
      </c>
      <c r="AE28" s="97">
        <f t="shared" si="16"/>
        <v>46</v>
      </c>
      <c r="AF28" s="97">
        <f t="shared" si="16"/>
        <v>46</v>
      </c>
      <c r="AG28" s="97">
        <f t="shared" si="16"/>
        <v>46</v>
      </c>
      <c r="AH28" s="97">
        <f t="shared" si="16"/>
        <v>46</v>
      </c>
      <c r="AI28" s="97">
        <f t="shared" si="16"/>
        <v>46</v>
      </c>
      <c r="AJ28" s="97">
        <f t="shared" si="16"/>
        <v>46</v>
      </c>
      <c r="AK28" s="97">
        <f t="shared" si="16"/>
        <v>46</v>
      </c>
      <c r="AL28" s="97">
        <f t="shared" si="16"/>
        <v>46</v>
      </c>
      <c r="AM28" s="97">
        <f t="shared" si="16"/>
        <v>46</v>
      </c>
      <c r="AN28" s="97">
        <f t="shared" si="16"/>
        <v>46</v>
      </c>
      <c r="AO28" s="97">
        <f t="shared" si="16"/>
        <v>46</v>
      </c>
      <c r="AP28" s="97">
        <f t="shared" si="16"/>
        <v>46</v>
      </c>
      <c r="AQ28" s="97">
        <f t="shared" si="16"/>
        <v>46</v>
      </c>
      <c r="AR28" s="97">
        <f t="shared" si="16"/>
        <v>46</v>
      </c>
      <c r="AS28" s="97">
        <f t="shared" si="16"/>
        <v>46</v>
      </c>
      <c r="AT28" s="97">
        <f t="shared" si="16"/>
        <v>46</v>
      </c>
      <c r="AU28" s="97">
        <f t="shared" si="16"/>
        <v>46</v>
      </c>
      <c r="AV28" s="97">
        <f t="shared" si="16"/>
        <v>46</v>
      </c>
      <c r="AW28" s="97">
        <f t="shared" si="16"/>
        <v>46</v>
      </c>
      <c r="AX28" s="97">
        <f t="shared" si="16"/>
        <v>46</v>
      </c>
      <c r="AY28" s="97">
        <f t="shared" si="16"/>
        <v>46</v>
      </c>
      <c r="AZ28" s="97">
        <f t="shared" si="16"/>
        <v>46</v>
      </c>
      <c r="BA28" s="97">
        <f t="shared" si="16"/>
        <v>46</v>
      </c>
      <c r="BB28" s="98">
        <f t="shared" si="16"/>
        <v>46</v>
      </c>
    </row>
    <row r="29" spans="2:54" ht="13.5" thickBot="1" x14ac:dyDescent="0.25">
      <c r="B29" s="99" t="s">
        <v>69</v>
      </c>
      <c r="C29" s="52">
        <v>0.2</v>
      </c>
      <c r="D29" s="52" t="s">
        <v>44</v>
      </c>
      <c r="E29" s="52" t="s">
        <v>28</v>
      </c>
      <c r="F29" s="100"/>
      <c r="G29" s="100">
        <f t="shared" ref="G29:BB29" si="17">G28/G24</f>
        <v>30.106080622291774</v>
      </c>
      <c r="H29" s="100">
        <f t="shared" si="17"/>
        <v>15.147120588090152</v>
      </c>
      <c r="I29" s="100">
        <f t="shared" si="17"/>
        <v>10.161060270712523</v>
      </c>
      <c r="J29" s="100">
        <f t="shared" si="17"/>
        <v>7.6682248673254554</v>
      </c>
      <c r="K29" s="100">
        <f t="shared" si="17"/>
        <v>6.1726794124952109</v>
      </c>
      <c r="L29" s="100">
        <f t="shared" si="17"/>
        <v>5.1757789136895722</v>
      </c>
      <c r="M29" s="100">
        <f t="shared" si="17"/>
        <v>4.4638183706356847</v>
      </c>
      <c r="N29" s="100">
        <f t="shared" si="17"/>
        <v>3.9299452801597772</v>
      </c>
      <c r="O29" s="100">
        <f t="shared" si="17"/>
        <v>3.5147971378007745</v>
      </c>
      <c r="P29" s="100">
        <f t="shared" si="17"/>
        <v>3.1827564384559741</v>
      </c>
      <c r="Q29" s="100">
        <f t="shared" si="17"/>
        <v>2.9111574948565972</v>
      </c>
      <c r="R29" s="100">
        <f t="shared" si="17"/>
        <v>2.684889846805814</v>
      </c>
      <c r="S29" s="100">
        <f t="shared" si="17"/>
        <v>2.4934924046147815</v>
      </c>
      <c r="T29" s="100">
        <f t="shared" si="17"/>
        <v>2.3294929596377338</v>
      </c>
      <c r="U29" s="100">
        <f t="shared" si="17"/>
        <v>2.1874118905932081</v>
      </c>
      <c r="V29" s="100">
        <f t="shared" si="17"/>
        <v>2.0631394800149732</v>
      </c>
      <c r="W29" s="100">
        <f t="shared" si="17"/>
        <v>1.9535330013675027</v>
      </c>
      <c r="X29" s="100">
        <f t="shared" si="17"/>
        <v>1.856148110456427</v>
      </c>
      <c r="Y29" s="100">
        <f t="shared" si="17"/>
        <v>1.7690550606042506</v>
      </c>
      <c r="Z29" s="100">
        <f t="shared" si="17"/>
        <v>1.6907100532734856</v>
      </c>
      <c r="AA29" s="100">
        <f t="shared" si="17"/>
        <v>1.6198633456547296</v>
      </c>
      <c r="AB29" s="100">
        <f t="shared" si="17"/>
        <v>1.5554924198217461</v>
      </c>
      <c r="AC29" s="100">
        <f t="shared" si="17"/>
        <v>1.4967525860201194</v>
      </c>
      <c r="AD29" s="100">
        <f t="shared" si="17"/>
        <v>1.4429399351338521</v>
      </c>
      <c r="AE29" s="100">
        <f t="shared" si="17"/>
        <v>1.3934631825600816</v>
      </c>
      <c r="AF29" s="100">
        <f t="shared" si="17"/>
        <v>1.3478220096512701</v>
      </c>
      <c r="AG29" s="100">
        <f t="shared" si="17"/>
        <v>1.3055902181703327</v>
      </c>
      <c r="AH29" s="100">
        <f t="shared" si="17"/>
        <v>1.266402494505475</v>
      </c>
      <c r="AI29" s="100">
        <f t="shared" si="17"/>
        <v>1.229943912323425</v>
      </c>
      <c r="AJ29" s="100">
        <f t="shared" si="17"/>
        <v>1.195941534692101</v>
      </c>
      <c r="AK29" s="100">
        <f t="shared" si="17"/>
        <v>1.1641576415989752</v>
      </c>
      <c r="AL29" s="100">
        <f t="shared" si="17"/>
        <v>1.1343842273098201</v>
      </c>
      <c r="AM29" s="100">
        <f t="shared" si="17"/>
        <v>1.1064384982077571</v>
      </c>
      <c r="AN29" s="100">
        <f t="shared" si="17"/>
        <v>1.0801591651313682</v>
      </c>
      <c r="AO29" s="100">
        <f t="shared" si="17"/>
        <v>1.0554033713120581</v>
      </c>
      <c r="AP29" s="100">
        <f t="shared" si="17"/>
        <v>1.0320441323219229</v>
      </c>
      <c r="AQ29" s="100">
        <f t="shared" si="17"/>
        <v>1.0099681911652718</v>
      </c>
      <c r="AR29" s="100">
        <f t="shared" si="17"/>
        <v>0.98907421203997115</v>
      </c>
      <c r="AS29" s="100">
        <f t="shared" si="17"/>
        <v>0.96927125198171715</v>
      </c>
      <c r="AT29" s="100">
        <f t="shared" si="17"/>
        <v>0.95047746176172943</v>
      </c>
      <c r="AU29" s="100">
        <f t="shared" si="17"/>
        <v>0.93261897689702977</v>
      </c>
      <c r="AV29" s="100">
        <f t="shared" si="17"/>
        <v>0.91562896708787955</v>
      </c>
      <c r="AW29" s="100">
        <f t="shared" si="17"/>
        <v>0.89944681829190776</v>
      </c>
      <c r="AX29" s="100">
        <f t="shared" si="17"/>
        <v>0.884017426333635</v>
      </c>
      <c r="AY29" s="100">
        <f t="shared" si="17"/>
        <v>0.86929058469944231</v>
      </c>
      <c r="AZ29" s="100">
        <f t="shared" si="17"/>
        <v>0.85522045218542109</v>
      </c>
      <c r="BA29" s="100">
        <f t="shared" si="17"/>
        <v>0.84176508850511533</v>
      </c>
      <c r="BB29" s="100">
        <f t="shared" si="17"/>
        <v>0.8288860479463418</v>
      </c>
    </row>
    <row r="30" spans="2:54" x14ac:dyDescent="0.2">
      <c r="B30" s="102" t="s">
        <v>72</v>
      </c>
      <c r="C30" s="96">
        <v>46</v>
      </c>
      <c r="D30" t="s">
        <v>71</v>
      </c>
      <c r="BB30" s="118">
        <f>BB29</f>
        <v>0.8288860479463418</v>
      </c>
    </row>
    <row r="31" spans="2:54" x14ac:dyDescent="0.2">
      <c r="C31" s="103" t="s">
        <v>74</v>
      </c>
    </row>
    <row r="34" spans="2:54" ht="13.5" thickBot="1" x14ac:dyDescent="0.25"/>
    <row r="35" spans="2:54" x14ac:dyDescent="0.2">
      <c r="B35" s="44"/>
      <c r="C35" s="45"/>
      <c r="D35" s="45"/>
      <c r="E35" s="45" t="s">
        <v>103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6"/>
    </row>
    <row r="36" spans="2:54" x14ac:dyDescent="0.2">
      <c r="B36" s="4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48"/>
    </row>
    <row r="37" spans="2:54" x14ac:dyDescent="0.2">
      <c r="B37" s="47"/>
      <c r="C37" s="14"/>
      <c r="D37" s="14"/>
      <c r="E37" s="14" t="s">
        <v>39</v>
      </c>
      <c r="F37" s="15">
        <v>0</v>
      </c>
      <c r="G37" s="15">
        <v>1</v>
      </c>
      <c r="H37" s="15">
        <v>2</v>
      </c>
      <c r="I37" s="15">
        <v>3</v>
      </c>
      <c r="J37" s="15">
        <v>4</v>
      </c>
      <c r="K37" s="15">
        <v>5</v>
      </c>
      <c r="L37" s="15">
        <v>6</v>
      </c>
      <c r="M37" s="15">
        <v>7</v>
      </c>
      <c r="N37" s="15">
        <v>8</v>
      </c>
      <c r="O37" s="15">
        <v>9</v>
      </c>
      <c r="P37" s="15">
        <v>10</v>
      </c>
      <c r="Q37" s="15">
        <v>11</v>
      </c>
      <c r="R37" s="15">
        <v>12</v>
      </c>
      <c r="S37" s="15">
        <v>13</v>
      </c>
      <c r="T37" s="15">
        <v>14</v>
      </c>
      <c r="U37" s="15">
        <v>15</v>
      </c>
      <c r="V37" s="15">
        <v>16</v>
      </c>
      <c r="W37" s="15">
        <v>17</v>
      </c>
      <c r="X37" s="15">
        <v>18</v>
      </c>
      <c r="Y37" s="15">
        <v>19</v>
      </c>
      <c r="Z37" s="15">
        <v>20</v>
      </c>
      <c r="AA37" s="15">
        <v>21</v>
      </c>
      <c r="AB37" s="15">
        <v>22</v>
      </c>
      <c r="AC37" s="15">
        <v>23</v>
      </c>
      <c r="AD37" s="15">
        <v>24</v>
      </c>
      <c r="AE37" s="15">
        <v>25</v>
      </c>
      <c r="AF37" s="15">
        <v>26</v>
      </c>
      <c r="AG37" s="15">
        <v>27</v>
      </c>
      <c r="AH37" s="15">
        <v>28</v>
      </c>
      <c r="AI37" s="15">
        <v>29</v>
      </c>
      <c r="AJ37" s="15">
        <v>30</v>
      </c>
      <c r="AK37" s="15">
        <v>31</v>
      </c>
      <c r="AL37" s="15">
        <v>32</v>
      </c>
      <c r="AM37" s="15">
        <v>33</v>
      </c>
      <c r="AN37" s="15">
        <v>34</v>
      </c>
      <c r="AO37" s="15">
        <v>35</v>
      </c>
      <c r="AP37" s="15">
        <v>36</v>
      </c>
      <c r="AQ37" s="15">
        <v>37</v>
      </c>
      <c r="AR37" s="15">
        <v>38</v>
      </c>
      <c r="AS37" s="15">
        <v>39</v>
      </c>
      <c r="AT37" s="15">
        <v>40</v>
      </c>
      <c r="AU37" s="15">
        <v>41</v>
      </c>
      <c r="AV37" s="15">
        <v>42</v>
      </c>
      <c r="AW37" s="15">
        <v>43</v>
      </c>
      <c r="AX37" s="15">
        <v>44</v>
      </c>
      <c r="AY37" s="15">
        <v>45</v>
      </c>
      <c r="AZ37" s="15">
        <v>46</v>
      </c>
      <c r="BA37" s="15">
        <v>47</v>
      </c>
      <c r="BB37" s="92">
        <v>48</v>
      </c>
    </row>
    <row r="38" spans="2:54" x14ac:dyDescent="0.2">
      <c r="B38" s="93" t="s">
        <v>68</v>
      </c>
      <c r="C38" s="14"/>
      <c r="D38" s="14"/>
      <c r="E38" s="14" t="s">
        <v>40</v>
      </c>
      <c r="F38" s="94">
        <f t="shared" ref="F38:AK38" si="18">$C39*(1-EXP(-$C40/12*F37))</f>
        <v>0</v>
      </c>
      <c r="G38" s="94">
        <f t="shared" si="18"/>
        <v>1.530785454243371</v>
      </c>
      <c r="H38" s="94">
        <f t="shared" si="18"/>
        <v>3.023775680955731</v>
      </c>
      <c r="I38" s="94">
        <f t="shared" si="18"/>
        <v>4.479903847629723</v>
      </c>
      <c r="J38" s="94">
        <f t="shared" si="18"/>
        <v>5.9000800817705032</v>
      </c>
      <c r="K38" s="94">
        <f t="shared" si="18"/>
        <v>7.2851920397550813</v>
      </c>
      <c r="L38" s="94">
        <f t="shared" si="18"/>
        <v>8.6361054616464159</v>
      </c>
      <c r="M38" s="94">
        <f t="shared" si="18"/>
        <v>9.9536647123091431</v>
      </c>
      <c r="N38" s="94">
        <f t="shared" si="18"/>
        <v>11.238693309165127</v>
      </c>
      <c r="O38" s="94">
        <f t="shared" si="18"/>
        <v>12.491994436918622</v>
      </c>
      <c r="P38" s="94">
        <f t="shared" si="18"/>
        <v>13.714351449572897</v>
      </c>
      <c r="Q38" s="94">
        <f t="shared" si="18"/>
        <v>14.906528360051954</v>
      </c>
      <c r="R38" s="94">
        <f t="shared" si="18"/>
        <v>16.069270317733491</v>
      </c>
      <c r="S38" s="94">
        <f t="shared" si="18"/>
        <v>17.203304074191522</v>
      </c>
      <c r="T38" s="94">
        <f t="shared" si="18"/>
        <v>18.309338437439767</v>
      </c>
      <c r="U38" s="94">
        <f t="shared" si="18"/>
        <v>19.388064714959722</v>
      </c>
      <c r="V38" s="94">
        <f t="shared" si="18"/>
        <v>20.440157145790362</v>
      </c>
      <c r="W38" s="94">
        <f t="shared" si="18"/>
        <v>21.466273321949469</v>
      </c>
      <c r="X38" s="94">
        <f t="shared" si="18"/>
        <v>22.467054599450055</v>
      </c>
      <c r="Y38" s="94">
        <f t="shared" si="18"/>
        <v>23.443126499168752</v>
      </c>
      <c r="Z38" s="94">
        <f t="shared" si="18"/>
        <v>24.395099097816729</v>
      </c>
      <c r="AA38" s="94">
        <f t="shared" si="18"/>
        <v>25.323567409257464</v>
      </c>
      <c r="AB38" s="94">
        <f t="shared" si="18"/>
        <v>26.229111756409822</v>
      </c>
      <c r="AC38" s="94">
        <f t="shared" si="18"/>
        <v>27.112298133968746</v>
      </c>
      <c r="AD38" s="94">
        <f t="shared" si="18"/>
        <v>27.973678562170363</v>
      </c>
      <c r="AE38" s="94">
        <f t="shared" si="18"/>
        <v>28.813791431822601</v>
      </c>
      <c r="AF38" s="94">
        <f t="shared" si="18"/>
        <v>29.633161840817007</v>
      </c>
      <c r="AG38" s="94">
        <f t="shared" si="18"/>
        <v>30.432301922331952</v>
      </c>
      <c r="AH38" s="94">
        <f t="shared" si="18"/>
        <v>31.211711164932609</v>
      </c>
      <c r="AI38" s="94">
        <f t="shared" si="18"/>
        <v>31.971876724767526</v>
      </c>
      <c r="AJ38" s="94">
        <f t="shared" si="18"/>
        <v>32.713273730057082</v>
      </c>
      <c r="AK38" s="94">
        <f t="shared" si="18"/>
        <v>33.43636557806412</v>
      </c>
      <c r="AL38" s="94">
        <f t="shared" ref="AL38:BB38" si="19">$C39*(1-EXP(-$C40/12*AL37))</f>
        <v>34.141604224732262</v>
      </c>
      <c r="AM38" s="94">
        <f t="shared" si="19"/>
        <v>34.829430467173147</v>
      </c>
      <c r="AN38" s="94">
        <f t="shared" si="19"/>
        <v>35.500274219178941</v>
      </c>
      <c r="AO38" s="94">
        <f t="shared" si="19"/>
        <v>36.154554779932475</v>
      </c>
      <c r="AP38" s="94">
        <f t="shared" si="19"/>
        <v>36.792681096082845</v>
      </c>
      <c r="AQ38" s="94">
        <f t="shared" si="19"/>
        <v>37.41505201735044</v>
      </c>
      <c r="AR38" s="94">
        <f t="shared" si="19"/>
        <v>38.022056545820924</v>
      </c>
      <c r="AS38" s="94">
        <f t="shared" si="19"/>
        <v>38.614074079084268</v>
      </c>
      <c r="AT38" s="94">
        <f t="shared" si="19"/>
        <v>39.191474647370576</v>
      </c>
      <c r="AU38" s="94">
        <f t="shared" si="19"/>
        <v>39.754619144830997</v>
      </c>
      <c r="AV38" s="94">
        <f t="shared" si="19"/>
        <v>40.30385955510836</v>
      </c>
      <c r="AW38" s="94">
        <f t="shared" si="19"/>
        <v>40.839539171338387</v>
      </c>
      <c r="AX38" s="94">
        <f t="shared" si="19"/>
        <v>41.361992810719066</v>
      </c>
      <c r="AY38" s="94">
        <f t="shared" si="19"/>
        <v>41.871547023782313</v>
      </c>
      <c r="AZ38" s="94">
        <f t="shared" si="19"/>
        <v>42.368520298498694</v>
      </c>
      <c r="BA38" s="94">
        <f t="shared" si="19"/>
        <v>42.853223259342769</v>
      </c>
      <c r="BB38" s="95">
        <f t="shared" si="19"/>
        <v>43.325958861443468</v>
      </c>
    </row>
    <row r="39" spans="2:54" x14ac:dyDescent="0.2">
      <c r="B39" s="47" t="s">
        <v>45</v>
      </c>
      <c r="C39" s="14">
        <v>62</v>
      </c>
      <c r="D39" s="14"/>
      <c r="E39" s="14" t="s">
        <v>41</v>
      </c>
      <c r="F39" s="124">
        <f t="shared" ref="F39:AK39" si="20">$C41*F38^$C42</f>
        <v>0</v>
      </c>
      <c r="G39" s="124">
        <f t="shared" si="20"/>
        <v>3.9059425018553487E-2</v>
      </c>
      <c r="H39" s="124">
        <f t="shared" si="20"/>
        <v>0.34495196524184168</v>
      </c>
      <c r="I39" s="124">
        <f t="shared" si="20"/>
        <v>1.2135559865895771</v>
      </c>
      <c r="J39" s="124">
        <f t="shared" si="20"/>
        <v>2.9291748752179383</v>
      </c>
      <c r="K39" s="124">
        <f t="shared" si="20"/>
        <v>5.7518985039519333</v>
      </c>
      <c r="L39" s="124">
        <f t="shared" si="20"/>
        <v>9.9132805931354788</v>
      </c>
      <c r="M39" s="124">
        <f t="shared" si="20"/>
        <v>15.615130713282545</v>
      </c>
      <c r="N39" s="124">
        <f t="shared" si="20"/>
        <v>23.029824263759778</v>
      </c>
      <c r="O39" s="124">
        <f t="shared" si="20"/>
        <v>32.301426556762948</v>
      </c>
      <c r="P39" s="124">
        <f t="shared" si="20"/>
        <v>43.54726447657066</v>
      </c>
      <c r="Q39" s="124">
        <f t="shared" si="20"/>
        <v>56.859735378350351</v>
      </c>
      <c r="R39" s="124">
        <f t="shared" si="20"/>
        <v>72.308225025455329</v>
      </c>
      <c r="S39" s="124">
        <f t="shared" si="20"/>
        <v>89.941053503455606</v>
      </c>
      <c r="T39" s="124">
        <f t="shared" si="20"/>
        <v>109.7873968641392</v>
      </c>
      <c r="U39" s="124">
        <f t="shared" si="20"/>
        <v>131.85915070492621</v>
      </c>
      <c r="V39" s="124">
        <f t="shared" si="20"/>
        <v>156.15271412022597</v>
      </c>
      <c r="W39" s="124">
        <f t="shared" si="20"/>
        <v>182.65068077637576</v>
      </c>
      <c r="X39" s="124">
        <f t="shared" si="20"/>
        <v>211.32342961625318</v>
      </c>
      <c r="Y39" s="124">
        <f t="shared" si="20"/>
        <v>242.13061172712432</v>
      </c>
      <c r="Z39" s="124">
        <f t="shared" si="20"/>
        <v>275.02253273860737</v>
      </c>
      <c r="AA39" s="124">
        <f t="shared" si="20"/>
        <v>309.94143210823472</v>
      </c>
      <c r="AB39" s="124">
        <f t="shared" si="20"/>
        <v>346.82266203842948</v>
      </c>
      <c r="AC39" s="124">
        <f t="shared" si="20"/>
        <v>385.59576971616576</v>
      </c>
      <c r="AD39" s="124">
        <f t="shared" si="20"/>
        <v>426.18548719240999</v>
      </c>
      <c r="AE39" s="124">
        <f t="shared" si="20"/>
        <v>468.51263360694742</v>
      </c>
      <c r="AF39" s="124">
        <f t="shared" si="20"/>
        <v>512.49493467718924</v>
      </c>
      <c r="AG39" s="124">
        <f t="shared" si="20"/>
        <v>558.04776445255823</v>
      </c>
      <c r="AH39" s="124">
        <f t="shared" si="20"/>
        <v>605.08481432326994</v>
      </c>
      <c r="AI39" s="124">
        <f t="shared" si="20"/>
        <v>653.51869418946842</v>
      </c>
      <c r="AJ39" s="124">
        <f t="shared" si="20"/>
        <v>703.26147056315369</v>
      </c>
      <c r="AK39" s="124">
        <f t="shared" si="20"/>
        <v>754.22514620625054</v>
      </c>
      <c r="AL39" s="124">
        <f t="shared" ref="AL39:BB39" si="21">$C41*AL38^$C42</f>
        <v>806.32208571455953</v>
      </c>
      <c r="AM39" s="124">
        <f t="shared" si="21"/>
        <v>859.46539124831907</v>
      </c>
      <c r="AN39" s="124">
        <f t="shared" si="21"/>
        <v>913.56923239195123</v>
      </c>
      <c r="AO39" s="124">
        <f t="shared" si="21"/>
        <v>968.549133903692</v>
      </c>
      <c r="AP39" s="124">
        <f t="shared" si="21"/>
        <v>1024.3222248938721</v>
      </c>
      <c r="AQ39" s="124">
        <f t="shared" si="21"/>
        <v>1080.8074527516242</v>
      </c>
      <c r="AR39" s="124">
        <f t="shared" si="21"/>
        <v>1137.9257649258607</v>
      </c>
      <c r="AS39" s="124">
        <f t="shared" si="21"/>
        <v>1195.6002614591878</v>
      </c>
      <c r="AT39" s="124">
        <f t="shared" si="21"/>
        <v>1253.7563209738339</v>
      </c>
      <c r="AU39" s="124">
        <f t="shared" si="21"/>
        <v>1312.3217026178825</v>
      </c>
      <c r="AV39" s="124">
        <f t="shared" si="21"/>
        <v>1371.2266262980947</v>
      </c>
      <c r="AW39" s="124">
        <f t="shared" si="21"/>
        <v>1430.4038333529957</v>
      </c>
      <c r="AX39" s="124">
        <f t="shared" si="21"/>
        <v>1489.7886296566346</v>
      </c>
      <c r="AY39" s="124">
        <f t="shared" si="21"/>
        <v>1549.3189129894513</v>
      </c>
      <c r="AZ39" s="124">
        <f t="shared" si="21"/>
        <v>1608.9351863678698</v>
      </c>
      <c r="BA39" s="124">
        <f t="shared" si="21"/>
        <v>1668.5805588883284</v>
      </c>
      <c r="BB39" s="125">
        <f t="shared" si="21"/>
        <v>1728.2007355143267</v>
      </c>
    </row>
    <row r="40" spans="2:54" x14ac:dyDescent="0.2">
      <c r="B40" s="47" t="s">
        <v>18</v>
      </c>
      <c r="C40" s="14">
        <v>0.3</v>
      </c>
      <c r="D40" s="14"/>
      <c r="E40" s="14" t="s">
        <v>42</v>
      </c>
      <c r="F40" s="126">
        <v>1</v>
      </c>
      <c r="G40" s="127">
        <f>F40*EXP(-$C43)</f>
        <v>0.81873075307798182</v>
      </c>
      <c r="H40" s="127">
        <f t="shared" ref="H40:BB40" si="22">G40*EXP(-$C43)</f>
        <v>0.67032004603563922</v>
      </c>
      <c r="I40" s="127">
        <f t="shared" si="22"/>
        <v>0.54881163609402639</v>
      </c>
      <c r="J40" s="127">
        <f t="shared" si="22"/>
        <v>0.44932896411722151</v>
      </c>
      <c r="K40" s="127">
        <f t="shared" si="22"/>
        <v>0.36787944117144222</v>
      </c>
      <c r="L40" s="127">
        <f t="shared" si="22"/>
        <v>0.30119421191220203</v>
      </c>
      <c r="M40" s="127">
        <f t="shared" si="22"/>
        <v>0.24659696394160641</v>
      </c>
      <c r="N40" s="127">
        <f t="shared" si="22"/>
        <v>0.20189651799465533</v>
      </c>
      <c r="O40" s="127">
        <f t="shared" si="22"/>
        <v>0.16529888822158648</v>
      </c>
      <c r="P40" s="127">
        <f t="shared" si="22"/>
        <v>0.13533528323661265</v>
      </c>
      <c r="Q40" s="127">
        <f t="shared" si="22"/>
        <v>0.11080315836233384</v>
      </c>
      <c r="R40" s="127">
        <f t="shared" si="22"/>
        <v>9.071795328941247E-2</v>
      </c>
      <c r="S40" s="127">
        <f t="shared" si="22"/>
        <v>7.4273578214333849E-2</v>
      </c>
      <c r="T40" s="127">
        <f t="shared" si="22"/>
        <v>6.0810062625217938E-2</v>
      </c>
      <c r="U40" s="127">
        <f t="shared" si="22"/>
        <v>4.9787068367863917E-2</v>
      </c>
      <c r="V40" s="127">
        <f t="shared" si="22"/>
        <v>4.076220397836619E-2</v>
      </c>
      <c r="W40" s="127">
        <f t="shared" si="22"/>
        <v>3.3373269960326059E-2</v>
      </c>
      <c r="X40" s="127">
        <f t="shared" si="22"/>
        <v>2.7323722447292541E-2</v>
      </c>
      <c r="Y40" s="127">
        <f t="shared" si="22"/>
        <v>2.2370771856165581E-2</v>
      </c>
      <c r="Z40" s="127">
        <f t="shared" si="22"/>
        <v>1.8315638888734168E-2</v>
      </c>
      <c r="AA40" s="127">
        <f t="shared" si="22"/>
        <v>1.4995576820477696E-2</v>
      </c>
      <c r="AB40" s="127">
        <f t="shared" si="22"/>
        <v>1.2277339903068432E-2</v>
      </c>
      <c r="AC40" s="127">
        <f t="shared" si="22"/>
        <v>1.0051835744633574E-2</v>
      </c>
      <c r="AD40" s="127">
        <f t="shared" si="22"/>
        <v>8.2297470490200215E-3</v>
      </c>
      <c r="AE40" s="127">
        <f t="shared" si="22"/>
        <v>6.7379469990854609E-3</v>
      </c>
      <c r="AF40" s="127">
        <f t="shared" si="22"/>
        <v>5.5165644207607672E-3</v>
      </c>
      <c r="AG40" s="127">
        <f t="shared" si="22"/>
        <v>4.5165809426126633E-3</v>
      </c>
      <c r="AH40" s="127">
        <f t="shared" si="22"/>
        <v>3.6978637164829268E-3</v>
      </c>
      <c r="AI40" s="127">
        <f t="shared" si="22"/>
        <v>3.0275547453758114E-3</v>
      </c>
      <c r="AJ40" s="127">
        <f t="shared" si="22"/>
        <v>2.4787521766663555E-3</v>
      </c>
      <c r="AK40" s="127">
        <f t="shared" si="22"/>
        <v>2.0294306362957319E-3</v>
      </c>
      <c r="AL40" s="127">
        <f t="shared" si="22"/>
        <v>1.6615572731739324E-3</v>
      </c>
      <c r="AM40" s="127">
        <f t="shared" si="22"/>
        <v>1.3603680375478917E-3</v>
      </c>
      <c r="AN40" s="127">
        <f t="shared" si="22"/>
        <v>1.1137751478448015E-3</v>
      </c>
      <c r="AO40" s="127">
        <f t="shared" si="22"/>
        <v>9.1188196555451483E-4</v>
      </c>
      <c r="AP40" s="127">
        <f t="shared" si="22"/>
        <v>7.4658580837667823E-4</v>
      </c>
      <c r="AQ40" s="127">
        <f t="shared" si="22"/>
        <v>6.1125276112957154E-4</v>
      </c>
      <c r="AR40" s="127">
        <f t="shared" si="22"/>
        <v>5.0045143344060986E-4</v>
      </c>
      <c r="AS40" s="127">
        <f t="shared" si="22"/>
        <v>4.0973497897978599E-4</v>
      </c>
      <c r="AT40" s="127">
        <f t="shared" si="22"/>
        <v>3.3546262790251126E-4</v>
      </c>
      <c r="AU40" s="127">
        <f t="shared" si="22"/>
        <v>2.7465356997214183E-4</v>
      </c>
      <c r="AV40" s="127">
        <f t="shared" si="22"/>
        <v>2.2486732417884787E-4</v>
      </c>
      <c r="AW40" s="127">
        <f t="shared" si="22"/>
        <v>1.8410579366757879E-4</v>
      </c>
      <c r="AX40" s="127">
        <f t="shared" si="22"/>
        <v>1.5073307509547631E-4</v>
      </c>
      <c r="AY40" s="127">
        <f t="shared" si="22"/>
        <v>1.2340980408667932E-4</v>
      </c>
      <c r="AZ40" s="127">
        <f t="shared" si="22"/>
        <v>1.0103940183709316E-4</v>
      </c>
      <c r="BA40" s="127">
        <f t="shared" si="22"/>
        <v>8.2724065556632106E-5</v>
      </c>
      <c r="BB40" s="128">
        <f t="shared" si="22"/>
        <v>6.7728736490853736E-5</v>
      </c>
    </row>
    <row r="41" spans="2:54" x14ac:dyDescent="0.2">
      <c r="B41" s="47" t="s">
        <v>66</v>
      </c>
      <c r="C41" s="101">
        <v>0.01</v>
      </c>
      <c r="D41" s="14"/>
      <c r="E41" s="14" t="s">
        <v>43</v>
      </c>
      <c r="F41" s="124">
        <f t="shared" ref="F41:AK41" si="23">F39*F40</f>
        <v>0</v>
      </c>
      <c r="G41" s="124">
        <f t="shared" si="23"/>
        <v>3.1979152460233258E-2</v>
      </c>
      <c r="H41" s="124">
        <f t="shared" si="23"/>
        <v>0.23122821722099554</v>
      </c>
      <c r="I41" s="124">
        <f t="shared" si="23"/>
        <v>0.66601364649192618</v>
      </c>
      <c r="J41" s="124">
        <f t="shared" si="23"/>
        <v>1.3161631123998678</v>
      </c>
      <c r="K41" s="124">
        <f t="shared" si="23"/>
        <v>2.1160052073086919</v>
      </c>
      <c r="L41" s="124">
        <f t="shared" si="23"/>
        <v>2.9858227357139673</v>
      </c>
      <c r="M41" s="124">
        <f t="shared" si="23"/>
        <v>3.8506438254468063</v>
      </c>
      <c r="N41" s="124">
        <f t="shared" si="23"/>
        <v>4.6496413288819261</v>
      </c>
      <c r="O41" s="124">
        <f t="shared" si="23"/>
        <v>5.3393898978041436</v>
      </c>
      <c r="P41" s="124">
        <f t="shared" si="23"/>
        <v>5.893481372116371</v>
      </c>
      <c r="Q41" s="127">
        <f t="shared" si="23"/>
        <v>6.3002382635677501</v>
      </c>
      <c r="R41" s="127">
        <f t="shared" si="23"/>
        <v>6.5596541802995825</v>
      </c>
      <c r="S41" s="127">
        <f t="shared" si="23"/>
        <v>6.6802438720684956</v>
      </c>
      <c r="T41" s="127">
        <f t="shared" si="23"/>
        <v>6.6761784787679597</v>
      </c>
      <c r="U41" s="124">
        <f t="shared" si="23"/>
        <v>6.5648805510746326</v>
      </c>
      <c r="V41" s="124">
        <f t="shared" si="23"/>
        <v>6.3651287847441536</v>
      </c>
      <c r="W41" s="124">
        <f t="shared" si="23"/>
        <v>6.0956504779873253</v>
      </c>
      <c r="X41" s="124">
        <f t="shared" si="23"/>
        <v>5.7741427374444623</v>
      </c>
      <c r="Y41" s="124">
        <f t="shared" si="23"/>
        <v>5.4166486743413085</v>
      </c>
      <c r="Z41" s="124">
        <f t="shared" si="23"/>
        <v>5.0372133959054031</v>
      </c>
      <c r="AA41" s="124">
        <f t="shared" si="23"/>
        <v>4.6477505550279066</v>
      </c>
      <c r="AB41" s="124">
        <f t="shared" si="23"/>
        <v>4.2580597079328273</v>
      </c>
      <c r="AC41" s="124">
        <f t="shared" si="23"/>
        <v>3.8759453410124509</v>
      </c>
      <c r="AD41" s="124">
        <f t="shared" si="23"/>
        <v>3.5073987555568964</v>
      </c>
      <c r="AE41" s="124">
        <f t="shared" si="23"/>
        <v>3.1568132936455573</v>
      </c>
      <c r="AF41" s="124">
        <f t="shared" si="23"/>
        <v>2.8272113224602955</v>
      </c>
      <c r="AG41" s="124">
        <f t="shared" si="23"/>
        <v>2.5204678979940249</v>
      </c>
      <c r="AH41" s="124">
        <f t="shared" si="23"/>
        <v>2.2375211802808286</v>
      </c>
      <c r="AI41" s="124">
        <f t="shared" si="23"/>
        <v>1.9785636237851287</v>
      </c>
      <c r="AJ41" s="124">
        <f t="shared" si="23"/>
        <v>1.7432109009239993</v>
      </c>
      <c r="AK41" s="124">
        <f t="shared" si="23"/>
        <v>1.5306476183755924</v>
      </c>
      <c r="AL41" s="124">
        <f t="shared" ref="AL41:BB41" si="24">AL39*AL40</f>
        <v>1.3397503260398014</v>
      </c>
      <c r="AM41" s="124">
        <f t="shared" si="24"/>
        <v>1.1691892476328067</v>
      </c>
      <c r="AN41" s="124">
        <f t="shared" si="24"/>
        <v>1.0175107068738074</v>
      </c>
      <c r="AO41" s="124">
        <f t="shared" si="24"/>
        <v>0.8832024879602216</v>
      </c>
      <c r="AP41" s="124">
        <f t="shared" si="24"/>
        <v>0.76474443631058908</v>
      </c>
      <c r="AQ41" s="124">
        <f t="shared" si="24"/>
        <v>0.66064653974384924</v>
      </c>
      <c r="AR41" s="124">
        <f t="shared" si="24"/>
        <v>0.56947658020614944</v>
      </c>
      <c r="AS41" s="124">
        <f t="shared" si="24"/>
        <v>0.48987924799720695</v>
      </c>
      <c r="AT41" s="124">
        <f t="shared" si="24"/>
        <v>0.42058839018326671</v>
      </c>
      <c r="AU41" s="124">
        <f t="shared" si="24"/>
        <v>0.36043384057592087</v>
      </c>
      <c r="AV41" s="124">
        <f t="shared" si="24"/>
        <v>0.30834406229844158</v>
      </c>
      <c r="AW41" s="124">
        <f t="shared" si="24"/>
        <v>0.2633456330046004</v>
      </c>
      <c r="AX41" s="124">
        <f t="shared" si="24"/>
        <v>0.22456042139042026</v>
      </c>
      <c r="AY41" s="124">
        <f t="shared" si="24"/>
        <v>0.19120114351981515</v>
      </c>
      <c r="AZ41" s="124">
        <f t="shared" si="24"/>
        <v>0.16256584882526157</v>
      </c>
      <c r="BA41" s="124">
        <f t="shared" si="24"/>
        <v>0.13803176753999991</v>
      </c>
      <c r="BB41" s="125">
        <f t="shared" si="24"/>
        <v>0.11704885221894944</v>
      </c>
    </row>
    <row r="42" spans="2:54" x14ac:dyDescent="0.2">
      <c r="B42" s="47" t="s">
        <v>67</v>
      </c>
      <c r="C42" s="14">
        <v>3.2</v>
      </c>
      <c r="D42" s="14"/>
      <c r="E42" s="14" t="s">
        <v>102</v>
      </c>
      <c r="F42" s="97">
        <f>$C44</f>
        <v>23</v>
      </c>
      <c r="G42" s="97">
        <f t="shared" ref="G42:BB42" si="25">$C44</f>
        <v>23</v>
      </c>
      <c r="H42" s="97">
        <f t="shared" si="25"/>
        <v>23</v>
      </c>
      <c r="I42" s="97">
        <f t="shared" si="25"/>
        <v>23</v>
      </c>
      <c r="J42" s="97">
        <f t="shared" si="25"/>
        <v>23</v>
      </c>
      <c r="K42" s="97">
        <f t="shared" si="25"/>
        <v>23</v>
      </c>
      <c r="L42" s="97">
        <f t="shared" si="25"/>
        <v>23</v>
      </c>
      <c r="M42" s="97">
        <f t="shared" si="25"/>
        <v>23</v>
      </c>
      <c r="N42" s="97">
        <f t="shared" si="25"/>
        <v>23</v>
      </c>
      <c r="O42" s="97">
        <f t="shared" si="25"/>
        <v>23</v>
      </c>
      <c r="P42" s="97">
        <f t="shared" si="25"/>
        <v>23</v>
      </c>
      <c r="Q42" s="97">
        <f t="shared" si="25"/>
        <v>23</v>
      </c>
      <c r="R42" s="97">
        <f t="shared" si="25"/>
        <v>23</v>
      </c>
      <c r="S42" s="97">
        <f t="shared" si="25"/>
        <v>23</v>
      </c>
      <c r="T42" s="97">
        <f t="shared" si="25"/>
        <v>23</v>
      </c>
      <c r="U42" s="97">
        <f t="shared" si="25"/>
        <v>23</v>
      </c>
      <c r="V42" s="97">
        <f t="shared" si="25"/>
        <v>23</v>
      </c>
      <c r="W42" s="97">
        <f t="shared" si="25"/>
        <v>23</v>
      </c>
      <c r="X42" s="97">
        <f t="shared" si="25"/>
        <v>23</v>
      </c>
      <c r="Y42" s="97">
        <f t="shared" si="25"/>
        <v>23</v>
      </c>
      <c r="Z42" s="97">
        <f t="shared" si="25"/>
        <v>23</v>
      </c>
      <c r="AA42" s="97">
        <f t="shared" si="25"/>
        <v>23</v>
      </c>
      <c r="AB42" s="97">
        <f t="shared" si="25"/>
        <v>23</v>
      </c>
      <c r="AC42" s="97">
        <f t="shared" si="25"/>
        <v>23</v>
      </c>
      <c r="AD42" s="97">
        <f t="shared" si="25"/>
        <v>23</v>
      </c>
      <c r="AE42" s="97">
        <f t="shared" si="25"/>
        <v>23</v>
      </c>
      <c r="AF42" s="97">
        <f t="shared" si="25"/>
        <v>23</v>
      </c>
      <c r="AG42" s="97">
        <f t="shared" si="25"/>
        <v>23</v>
      </c>
      <c r="AH42" s="97">
        <f t="shared" si="25"/>
        <v>23</v>
      </c>
      <c r="AI42" s="97">
        <f t="shared" si="25"/>
        <v>23</v>
      </c>
      <c r="AJ42" s="97">
        <f t="shared" si="25"/>
        <v>23</v>
      </c>
      <c r="AK42" s="97">
        <f t="shared" si="25"/>
        <v>23</v>
      </c>
      <c r="AL42" s="97">
        <f t="shared" si="25"/>
        <v>23</v>
      </c>
      <c r="AM42" s="97">
        <f t="shared" si="25"/>
        <v>23</v>
      </c>
      <c r="AN42" s="97">
        <f t="shared" si="25"/>
        <v>23</v>
      </c>
      <c r="AO42" s="97">
        <f t="shared" si="25"/>
        <v>23</v>
      </c>
      <c r="AP42" s="97">
        <f t="shared" si="25"/>
        <v>23</v>
      </c>
      <c r="AQ42" s="97">
        <f t="shared" si="25"/>
        <v>23</v>
      </c>
      <c r="AR42" s="97">
        <f t="shared" si="25"/>
        <v>23</v>
      </c>
      <c r="AS42" s="97">
        <f t="shared" si="25"/>
        <v>23</v>
      </c>
      <c r="AT42" s="97">
        <f t="shared" si="25"/>
        <v>23</v>
      </c>
      <c r="AU42" s="97">
        <f t="shared" si="25"/>
        <v>23</v>
      </c>
      <c r="AV42" s="97">
        <f t="shared" si="25"/>
        <v>23</v>
      </c>
      <c r="AW42" s="97">
        <f t="shared" si="25"/>
        <v>23</v>
      </c>
      <c r="AX42" s="97">
        <f t="shared" si="25"/>
        <v>23</v>
      </c>
      <c r="AY42" s="97">
        <f t="shared" si="25"/>
        <v>23</v>
      </c>
      <c r="AZ42" s="97">
        <f t="shared" si="25"/>
        <v>23</v>
      </c>
      <c r="BA42" s="97">
        <f t="shared" si="25"/>
        <v>23</v>
      </c>
      <c r="BB42" s="98">
        <f t="shared" si="25"/>
        <v>23</v>
      </c>
    </row>
    <row r="43" spans="2:54" ht="13.5" thickBot="1" x14ac:dyDescent="0.25">
      <c r="B43" s="99" t="s">
        <v>69</v>
      </c>
      <c r="C43" s="52">
        <v>0.2</v>
      </c>
      <c r="D43" s="52" t="s">
        <v>44</v>
      </c>
      <c r="E43" s="52" t="s">
        <v>32</v>
      </c>
      <c r="F43" s="100"/>
      <c r="G43" s="100">
        <f t="shared" ref="G43:BB43" si="26">G42/G38</f>
        <v>15.024966389799102</v>
      </c>
      <c r="H43" s="100">
        <f t="shared" si="26"/>
        <v>7.6063843442018628</v>
      </c>
      <c r="I43" s="100">
        <f t="shared" si="26"/>
        <v>5.1340387611598164</v>
      </c>
      <c r="J43" s="100">
        <f t="shared" si="26"/>
        <v>3.8982521730617141</v>
      </c>
      <c r="K43" s="100">
        <f t="shared" si="26"/>
        <v>3.1570890478232649</v>
      </c>
      <c r="L43" s="100">
        <f t="shared" si="26"/>
        <v>2.6632375093315734</v>
      </c>
      <c r="M43" s="100">
        <f t="shared" si="26"/>
        <v>2.3107067260922682</v>
      </c>
      <c r="N43" s="100">
        <f t="shared" si="26"/>
        <v>2.0465012584019493</v>
      </c>
      <c r="O43" s="100">
        <f t="shared" si="26"/>
        <v>1.8411791740817784</v>
      </c>
      <c r="P43" s="100">
        <f t="shared" si="26"/>
        <v>1.6770752947793448</v>
      </c>
      <c r="Q43" s="100">
        <f t="shared" si="26"/>
        <v>1.5429481261135063</v>
      </c>
      <c r="R43" s="100">
        <f t="shared" si="26"/>
        <v>1.4313033227537404</v>
      </c>
      <c r="S43" s="100">
        <f t="shared" si="26"/>
        <v>1.3369524773153727</v>
      </c>
      <c r="T43" s="100">
        <f t="shared" si="26"/>
        <v>1.2561895711626891</v>
      </c>
      <c r="U43" s="100">
        <f t="shared" si="26"/>
        <v>1.1862968448961968</v>
      </c>
      <c r="V43" s="100">
        <f t="shared" si="26"/>
        <v>1.1252359674121604</v>
      </c>
      <c r="W43" s="100">
        <f t="shared" si="26"/>
        <v>1.0714482041222442</v>
      </c>
      <c r="X43" s="100">
        <f t="shared" si="26"/>
        <v>1.0237211957709396</v>
      </c>
      <c r="Y43" s="100">
        <f t="shared" si="26"/>
        <v>0.98109780710416483</v>
      </c>
      <c r="Z43" s="100">
        <f t="shared" si="26"/>
        <v>0.94281232094107026</v>
      </c>
      <c r="AA43" s="100">
        <f t="shared" si="26"/>
        <v>0.90824486251459013</v>
      </c>
      <c r="AB43" s="100">
        <f t="shared" si="26"/>
        <v>0.87688825354062183</v>
      </c>
      <c r="AC43" s="100">
        <f t="shared" si="26"/>
        <v>0.84832351305489351</v>
      </c>
      <c r="AD43" s="100">
        <f t="shared" si="26"/>
        <v>0.82220148304354879</v>
      </c>
      <c r="AE43" s="100">
        <f t="shared" si="26"/>
        <v>0.7982288639251508</v>
      </c>
      <c r="AF43" s="100">
        <f t="shared" si="26"/>
        <v>0.77615747261635692</v>
      </c>
      <c r="AG43" s="100">
        <f t="shared" si="26"/>
        <v>0.75577588769655468</v>
      </c>
      <c r="AH43" s="100">
        <f t="shared" si="26"/>
        <v>0.73690288489665579</v>
      </c>
      <c r="AI43" s="100">
        <f t="shared" si="26"/>
        <v>0.71938223076478591</v>
      </c>
      <c r="AJ43" s="100">
        <f t="shared" si="26"/>
        <v>0.70307851760086948</v>
      </c>
      <c r="AK43" s="100">
        <f t="shared" si="26"/>
        <v>0.68787380453481817</v>
      </c>
      <c r="AL43" s="100">
        <f t="shared" si="26"/>
        <v>0.67366488840435745</v>
      </c>
      <c r="AM43" s="100">
        <f t="shared" si="26"/>
        <v>0.66036107083857076</v>
      </c>
      <c r="AN43" s="100">
        <f t="shared" si="26"/>
        <v>0.64788231938710783</v>
      </c>
      <c r="AO43" s="100">
        <f t="shared" si="26"/>
        <v>0.63615774388587165</v>
      </c>
      <c r="AP43" s="100">
        <f t="shared" si="26"/>
        <v>0.62512432676314822</v>
      </c>
      <c r="AQ43" s="100">
        <f t="shared" si="26"/>
        <v>0.61472585924333967</v>
      </c>
      <c r="AR43" s="100">
        <f t="shared" si="26"/>
        <v>0.60491204551974642</v>
      </c>
      <c r="AS43" s="100">
        <f t="shared" si="26"/>
        <v>0.59563774474805287</v>
      </c>
      <c r="AT43" s="100">
        <f t="shared" si="26"/>
        <v>0.58686232674184691</v>
      </c>
      <c r="AU43" s="100">
        <f t="shared" si="26"/>
        <v>0.57854912195758068</v>
      </c>
      <c r="AV43" s="100">
        <f t="shared" si="26"/>
        <v>0.5706649500540163</v>
      </c>
      <c r="AW43" s="100">
        <f t="shared" si="26"/>
        <v>0.56317971423491575</v>
      </c>
      <c r="AX43" s="100">
        <f t="shared" si="26"/>
        <v>0.55606605090941097</v>
      </c>
      <c r="AY43" s="100">
        <f t="shared" si="26"/>
        <v>0.54929902606503644</v>
      </c>
      <c r="AZ43" s="100">
        <f t="shared" si="26"/>
        <v>0.54285587124492973</v>
      </c>
      <c r="BA43" s="100">
        <f t="shared" si="26"/>
        <v>0.53671575323066478</v>
      </c>
      <c r="BB43" s="100">
        <f t="shared" si="26"/>
        <v>0.53085957251526872</v>
      </c>
    </row>
    <row r="44" spans="2:54" x14ac:dyDescent="0.2">
      <c r="B44" s="102" t="s">
        <v>72</v>
      </c>
      <c r="C44" s="96">
        <v>23</v>
      </c>
      <c r="D44" t="s">
        <v>71</v>
      </c>
      <c r="BB44" s="118">
        <f>BB43</f>
        <v>0.53085957251526872</v>
      </c>
    </row>
    <row r="45" spans="2:54" x14ac:dyDescent="0.2">
      <c r="C45" s="103" t="s">
        <v>73</v>
      </c>
    </row>
    <row r="47" spans="2:54" x14ac:dyDescent="0.2">
      <c r="C47" t="s">
        <v>70</v>
      </c>
      <c r="D47" t="s">
        <v>71</v>
      </c>
    </row>
    <row r="48" spans="2:54" x14ac:dyDescent="0.2">
      <c r="C48">
        <v>3.5</v>
      </c>
      <c r="D48">
        <f>2.54*C48</f>
        <v>8.89</v>
      </c>
    </row>
    <row r="49" spans="3:4" x14ac:dyDescent="0.2">
      <c r="C49">
        <v>6</v>
      </c>
      <c r="D49">
        <f>2.54*C49</f>
        <v>15.24</v>
      </c>
    </row>
    <row r="73" spans="3:14" x14ac:dyDescent="0.2">
      <c r="L73" t="s">
        <v>79</v>
      </c>
    </row>
    <row r="75" spans="3:14" ht="13.5" thickBot="1" x14ac:dyDescent="0.25">
      <c r="I75" t="s">
        <v>78</v>
      </c>
      <c r="L75" t="s">
        <v>82</v>
      </c>
      <c r="N75" s="112" t="s">
        <v>83</v>
      </c>
    </row>
    <row r="76" spans="3:14" ht="13.5" thickBot="1" x14ac:dyDescent="0.25">
      <c r="D76" s="104" t="s">
        <v>77</v>
      </c>
      <c r="E76" s="45"/>
      <c r="F76" s="46"/>
      <c r="H76" s="41"/>
      <c r="I76" s="41" t="s">
        <v>80</v>
      </c>
      <c r="J76" s="41" t="s">
        <v>81</v>
      </c>
      <c r="L76" s="108">
        <v>89</v>
      </c>
      <c r="M76" s="108">
        <v>152</v>
      </c>
      <c r="N76" s="114">
        <f>Fishery!B8</f>
        <v>120</v>
      </c>
    </row>
    <row r="77" spans="3:14" ht="13.5" thickBot="1" x14ac:dyDescent="0.25">
      <c r="C77" s="105" t="s">
        <v>76</v>
      </c>
      <c r="D77" s="52" t="s">
        <v>27</v>
      </c>
      <c r="E77" s="52" t="s">
        <v>28</v>
      </c>
      <c r="F77" s="53" t="s">
        <v>68</v>
      </c>
      <c r="H77" s="108" t="s">
        <v>27</v>
      </c>
      <c r="I77" s="41">
        <v>1.7939000000000001</v>
      </c>
      <c r="J77" s="41">
        <v>0.22439999999999999</v>
      </c>
      <c r="K77" s="109" t="s">
        <v>77</v>
      </c>
      <c r="L77" s="110">
        <f>$I77+L$76*$J77</f>
        <v>21.765499999999999</v>
      </c>
      <c r="M77" s="110">
        <f>$I77+M$76*$J77</f>
        <v>35.902699999999996</v>
      </c>
      <c r="N77" s="113">
        <f>$I77+N$76*$J77</f>
        <v>28.721899999999998</v>
      </c>
    </row>
    <row r="78" spans="3:14" x14ac:dyDescent="0.2">
      <c r="C78" s="66">
        <v>22</v>
      </c>
      <c r="D78" s="44"/>
      <c r="E78" s="45"/>
      <c r="F78" s="107">
        <v>39.5</v>
      </c>
      <c r="H78" s="108" t="s">
        <v>28</v>
      </c>
      <c r="I78" s="41">
        <v>33</v>
      </c>
      <c r="J78" s="41">
        <v>0.2051</v>
      </c>
      <c r="L78" s="110">
        <f t="shared" ref="L78:N79" si="27">$I78+L$76*$J78</f>
        <v>51.253900000000002</v>
      </c>
      <c r="M78" s="110">
        <f t="shared" si="27"/>
        <v>64.175200000000004</v>
      </c>
      <c r="N78" s="113">
        <f t="shared" si="27"/>
        <v>57.612000000000002</v>
      </c>
    </row>
    <row r="79" spans="3:14" x14ac:dyDescent="0.2">
      <c r="C79" s="66">
        <v>28</v>
      </c>
      <c r="D79" s="47">
        <v>8.5</v>
      </c>
      <c r="E79" s="14"/>
      <c r="F79" s="70">
        <v>26.8</v>
      </c>
      <c r="H79" s="108" t="s">
        <v>32</v>
      </c>
      <c r="I79" s="41">
        <v>20.5</v>
      </c>
      <c r="J79" s="41">
        <v>0.1981</v>
      </c>
      <c r="L79" s="110">
        <f t="shared" si="27"/>
        <v>38.130899999999997</v>
      </c>
      <c r="M79" s="110">
        <f t="shared" si="27"/>
        <v>50.611199999999997</v>
      </c>
      <c r="N79" s="113">
        <f t="shared" si="27"/>
        <v>44.271999999999998</v>
      </c>
    </row>
    <row r="80" spans="3:14" x14ac:dyDescent="0.2">
      <c r="C80" s="66">
        <v>35</v>
      </c>
      <c r="D80" s="47">
        <v>9.4</v>
      </c>
      <c r="E80" s="14"/>
      <c r="F80" s="70">
        <v>20.8</v>
      </c>
    </row>
    <row r="81" spans="3:6" x14ac:dyDescent="0.2">
      <c r="C81" s="66">
        <v>45</v>
      </c>
      <c r="D81" s="47">
        <v>11</v>
      </c>
      <c r="E81" s="58"/>
      <c r="F81" s="70">
        <v>25.8</v>
      </c>
    </row>
    <row r="82" spans="3:6" x14ac:dyDescent="0.2">
      <c r="C82" s="66">
        <v>57</v>
      </c>
      <c r="D82" s="47">
        <v>13.5</v>
      </c>
      <c r="E82" s="58"/>
      <c r="F82" s="70">
        <v>27.1</v>
      </c>
    </row>
    <row r="83" spans="3:6" x14ac:dyDescent="0.2">
      <c r="C83" s="66">
        <v>73</v>
      </c>
      <c r="D83" s="47"/>
      <c r="E83" s="58">
        <v>48.7</v>
      </c>
      <c r="F83" s="70">
        <v>31</v>
      </c>
    </row>
    <row r="84" spans="3:6" x14ac:dyDescent="0.2">
      <c r="C84" s="66">
        <v>93</v>
      </c>
      <c r="D84" s="47">
        <v>26</v>
      </c>
      <c r="E84" s="58">
        <v>51</v>
      </c>
      <c r="F84" s="70">
        <v>37.799999999999997</v>
      </c>
    </row>
    <row r="85" spans="3:6" x14ac:dyDescent="0.2">
      <c r="C85" s="66">
        <v>118</v>
      </c>
      <c r="D85" s="47">
        <v>27.7</v>
      </c>
      <c r="E85" s="82">
        <v>57.8</v>
      </c>
      <c r="F85" s="70">
        <v>44</v>
      </c>
    </row>
    <row r="86" spans="3:6" ht="13.5" thickBot="1" x14ac:dyDescent="0.25">
      <c r="C86" s="106">
        <v>150</v>
      </c>
      <c r="D86" s="99">
        <v>34.5</v>
      </c>
      <c r="E86" s="52"/>
      <c r="F86" s="71">
        <v>55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6"/>
  <sheetViews>
    <sheetView topLeftCell="AB11" workbookViewId="0">
      <selection activeCell="AC36" sqref="AC36"/>
    </sheetView>
  </sheetViews>
  <sheetFormatPr defaultColWidth="11.42578125" defaultRowHeight="12.75" x14ac:dyDescent="0.2"/>
  <cols>
    <col min="1" max="1" width="10.7109375" customWidth="1"/>
    <col min="2" max="2" width="12.42578125" bestFit="1" customWidth="1"/>
    <col min="3" max="7" width="9.140625" customWidth="1"/>
    <col min="8" max="8" width="9.7109375" bestFit="1" customWidth="1"/>
    <col min="9" max="10" width="9.42578125" bestFit="1" customWidth="1"/>
    <col min="11" max="19" width="9.42578125" customWidth="1"/>
    <col min="20" max="22" width="9.28515625" bestFit="1" customWidth="1"/>
    <col min="23" max="23" width="9.140625" customWidth="1"/>
    <col min="24" max="24" width="9.5703125" bestFit="1" customWidth="1"/>
    <col min="25" max="26" width="9.28515625" bestFit="1" customWidth="1"/>
    <col min="27" max="256" width="9.140625" customWidth="1"/>
  </cols>
  <sheetData>
    <row r="1" spans="1:16" ht="20.25" x14ac:dyDescent="0.3">
      <c r="C1" s="133" t="s">
        <v>123</v>
      </c>
    </row>
    <row r="2" spans="1:16" x14ac:dyDescent="0.2">
      <c r="B2" s="17" t="s">
        <v>121</v>
      </c>
      <c r="N2" s="17" t="s">
        <v>122</v>
      </c>
    </row>
    <row r="3" spans="1:16" ht="18" x14ac:dyDescent="0.25">
      <c r="C3" s="194" t="s">
        <v>169</v>
      </c>
      <c r="D3" s="153"/>
      <c r="E3" s="153"/>
      <c r="F3" s="153"/>
      <c r="G3" s="153"/>
      <c r="H3" s="153"/>
      <c r="I3" s="153"/>
    </row>
    <row r="4" spans="1:16" x14ac:dyDescent="0.2">
      <c r="A4" s="41" t="s">
        <v>84</v>
      </c>
      <c r="B4" s="41"/>
      <c r="C4" s="153"/>
      <c r="D4" s="153"/>
      <c r="E4" s="153"/>
      <c r="F4" s="153"/>
      <c r="G4" s="153"/>
      <c r="H4" s="153"/>
      <c r="I4" s="153"/>
      <c r="N4" s="41" t="s">
        <v>126</v>
      </c>
      <c r="O4" s="41"/>
    </row>
    <row r="5" spans="1:16" x14ac:dyDescent="0.2">
      <c r="A5" t="s">
        <v>110</v>
      </c>
      <c r="B5" s="153">
        <f>Simulations!C5</f>
        <v>200</v>
      </c>
      <c r="C5" t="s">
        <v>111</v>
      </c>
      <c r="F5" s="35">
        <v>200</v>
      </c>
      <c r="I5" s="132" t="s">
        <v>90</v>
      </c>
      <c r="K5" s="35" t="s">
        <v>100</v>
      </c>
      <c r="N5" t="s">
        <v>127</v>
      </c>
      <c r="O5">
        <v>10</v>
      </c>
      <c r="P5" s="35" t="s">
        <v>130</v>
      </c>
    </row>
    <row r="6" spans="1:16" x14ac:dyDescent="0.2">
      <c r="A6" t="s">
        <v>109</v>
      </c>
      <c r="B6" s="153">
        <f>Simulations!C6</f>
        <v>4</v>
      </c>
      <c r="C6" t="s">
        <v>112</v>
      </c>
      <c r="F6" s="35">
        <v>4</v>
      </c>
      <c r="H6" s="11" t="s">
        <v>1</v>
      </c>
      <c r="I6" s="120" t="s">
        <v>91</v>
      </c>
      <c r="J6" s="32"/>
      <c r="K6" s="120" t="s">
        <v>99</v>
      </c>
      <c r="N6" t="s">
        <v>128</v>
      </c>
      <c r="O6">
        <v>0.5</v>
      </c>
      <c r="P6" s="35" t="s">
        <v>129</v>
      </c>
    </row>
    <row r="7" spans="1:16" x14ac:dyDescent="0.2">
      <c r="A7" t="s">
        <v>87</v>
      </c>
      <c r="B7" s="153">
        <f>Simulations!C7</f>
        <v>20</v>
      </c>
      <c r="C7" t="s">
        <v>107</v>
      </c>
      <c r="F7" s="35">
        <v>20</v>
      </c>
      <c r="H7" s="12">
        <v>1</v>
      </c>
      <c r="I7" s="197">
        <f>Simulations!C16</f>
        <v>1</v>
      </c>
      <c r="J7" s="14"/>
      <c r="K7" s="121">
        <v>1</v>
      </c>
      <c r="N7" t="s">
        <v>274</v>
      </c>
      <c r="O7">
        <v>30</v>
      </c>
      <c r="P7" t="s">
        <v>275</v>
      </c>
    </row>
    <row r="8" spans="1:16" x14ac:dyDescent="0.2">
      <c r="A8" t="s">
        <v>85</v>
      </c>
      <c r="B8" s="153">
        <f>Simulations!C8</f>
        <v>120</v>
      </c>
      <c r="C8" t="s">
        <v>101</v>
      </c>
      <c r="F8" s="35">
        <v>90</v>
      </c>
      <c r="H8" s="12">
        <v>2</v>
      </c>
      <c r="I8" s="195">
        <f>Simulations!C17</f>
        <v>1</v>
      </c>
      <c r="J8" s="14"/>
      <c r="K8" s="122">
        <v>1</v>
      </c>
      <c r="N8" s="17" t="s">
        <v>276</v>
      </c>
      <c r="O8" s="3">
        <f>MIN((O5+O6*B18),O7)</f>
        <v>24.360949999999999</v>
      </c>
      <c r="P8" s="35" t="s">
        <v>277</v>
      </c>
    </row>
    <row r="9" spans="1:16" x14ac:dyDescent="0.2">
      <c r="A9" t="s">
        <v>93</v>
      </c>
      <c r="B9" s="118">
        <f>0.0025/200</f>
        <v>1.2500000000000001E-5</v>
      </c>
      <c r="C9" t="s">
        <v>108</v>
      </c>
      <c r="F9" s="35">
        <v>1.2500000000000001E-5</v>
      </c>
      <c r="H9" s="12">
        <v>3</v>
      </c>
      <c r="I9" s="195">
        <f>Simulations!C18</f>
        <v>1</v>
      </c>
      <c r="J9" s="14"/>
      <c r="K9" s="122">
        <v>2</v>
      </c>
      <c r="N9" s="17" t="s">
        <v>28</v>
      </c>
      <c r="O9">
        <v>40</v>
      </c>
      <c r="P9" s="35" t="s">
        <v>131</v>
      </c>
    </row>
    <row r="10" spans="1:16" x14ac:dyDescent="0.2">
      <c r="A10" t="s">
        <v>93</v>
      </c>
      <c r="H10" s="12">
        <v>4</v>
      </c>
      <c r="I10" s="195">
        <f>Simulations!C19</f>
        <v>1</v>
      </c>
      <c r="J10" s="14"/>
      <c r="K10" s="122">
        <v>2</v>
      </c>
      <c r="N10" s="17" t="s">
        <v>32</v>
      </c>
      <c r="O10">
        <v>40</v>
      </c>
      <c r="P10" s="35" t="s">
        <v>131</v>
      </c>
    </row>
    <row r="11" spans="1:16" x14ac:dyDescent="0.2">
      <c r="A11" t="s">
        <v>93</v>
      </c>
      <c r="H11" s="12">
        <v>5</v>
      </c>
      <c r="I11" s="195">
        <f>Simulations!C20</f>
        <v>1</v>
      </c>
      <c r="J11" s="14"/>
      <c r="K11" s="122">
        <v>2</v>
      </c>
      <c r="N11" t="s">
        <v>132</v>
      </c>
      <c r="O11" s="6">
        <f>0.05/12</f>
        <v>4.1666666666666666E-3</v>
      </c>
      <c r="P11" s="35" t="s">
        <v>133</v>
      </c>
    </row>
    <row r="12" spans="1:16" x14ac:dyDescent="0.2">
      <c r="H12" s="12">
        <v>6</v>
      </c>
      <c r="I12" s="195">
        <f>Simulations!C21</f>
        <v>1</v>
      </c>
      <c r="J12" s="14"/>
      <c r="K12" s="122">
        <v>2</v>
      </c>
      <c r="N12" t="s">
        <v>142</v>
      </c>
      <c r="O12">
        <v>0.8</v>
      </c>
      <c r="P12" s="35" t="s">
        <v>145</v>
      </c>
    </row>
    <row r="13" spans="1:16" x14ac:dyDescent="0.2">
      <c r="A13" s="41" t="s">
        <v>88</v>
      </c>
      <c r="B13" s="41"/>
      <c r="H13" s="12">
        <v>7</v>
      </c>
      <c r="I13" s="195">
        <f>Simulations!C22</f>
        <v>1</v>
      </c>
      <c r="J13" s="14"/>
      <c r="K13" s="122">
        <v>2</v>
      </c>
    </row>
    <row r="14" spans="1:16" x14ac:dyDescent="0.2">
      <c r="A14" t="s">
        <v>89</v>
      </c>
      <c r="B14" s="153">
        <f>Simulations!C11</f>
        <v>480</v>
      </c>
      <c r="C14" t="s">
        <v>114</v>
      </c>
      <c r="F14" s="35">
        <f>12*40</f>
        <v>480</v>
      </c>
      <c r="H14" s="12">
        <v>8</v>
      </c>
      <c r="I14" s="195">
        <f>Simulations!C23</f>
        <v>1</v>
      </c>
      <c r="J14" s="14"/>
      <c r="K14" s="122">
        <v>2</v>
      </c>
    </row>
    <row r="15" spans="1:16" x14ac:dyDescent="0.2">
      <c r="A15" t="s">
        <v>93</v>
      </c>
      <c r="B15">
        <f>0.005/200</f>
        <v>2.5000000000000001E-5</v>
      </c>
      <c r="C15" t="s">
        <v>113</v>
      </c>
      <c r="H15" s="12">
        <v>9</v>
      </c>
      <c r="I15" s="195">
        <f>Simulations!C24</f>
        <v>1</v>
      </c>
      <c r="J15" s="14"/>
      <c r="K15" s="122">
        <v>2</v>
      </c>
      <c r="O15" t="s">
        <v>215</v>
      </c>
      <c r="P15" t="s">
        <v>214</v>
      </c>
    </row>
    <row r="16" spans="1:16" x14ac:dyDescent="0.2">
      <c r="H16" s="12">
        <v>10</v>
      </c>
      <c r="I16" s="195">
        <f>Simulations!C25</f>
        <v>1</v>
      </c>
      <c r="J16" s="14"/>
      <c r="K16" s="122">
        <v>2</v>
      </c>
      <c r="N16" t="s">
        <v>27</v>
      </c>
      <c r="O16">
        <v>22</v>
      </c>
      <c r="P16">
        <f>O16*O6+O5</f>
        <v>21</v>
      </c>
    </row>
    <row r="17" spans="1:26" x14ac:dyDescent="0.2">
      <c r="A17" s="111" t="s">
        <v>86</v>
      </c>
      <c r="B17" s="111"/>
      <c r="C17" s="111"/>
      <c r="D17" s="111"/>
      <c r="E17" t="s">
        <v>119</v>
      </c>
      <c r="H17" s="12">
        <v>11</v>
      </c>
      <c r="I17" s="195">
        <f>Simulations!C26</f>
        <v>1</v>
      </c>
      <c r="J17" s="14"/>
      <c r="K17" s="122">
        <v>1</v>
      </c>
    </row>
    <row r="18" spans="1:26" x14ac:dyDescent="0.2">
      <c r="A18" t="s">
        <v>27</v>
      </c>
      <c r="B18" s="4">
        <f>Selectivity!N77</f>
        <v>28.721899999999998</v>
      </c>
      <c r="C18" t="s">
        <v>71</v>
      </c>
      <c r="E18" s="111">
        <f>Selectivity!C16</f>
        <v>15</v>
      </c>
      <c r="F18" s="111" t="s">
        <v>71</v>
      </c>
      <c r="H18" s="13">
        <v>12</v>
      </c>
      <c r="I18" s="196">
        <f>Simulations!C27</f>
        <v>1</v>
      </c>
      <c r="J18" s="2"/>
      <c r="K18" s="123">
        <v>1</v>
      </c>
    </row>
    <row r="19" spans="1:26" x14ac:dyDescent="0.2">
      <c r="A19" t="s">
        <v>28</v>
      </c>
      <c r="B19" s="4">
        <f>Selectivity!N78</f>
        <v>57.612000000000002</v>
      </c>
      <c r="E19" s="111">
        <f>Selectivity!C30</f>
        <v>46</v>
      </c>
      <c r="F19" s="111"/>
      <c r="I19" s="39">
        <f>SUM(I7:I18)</f>
        <v>12</v>
      </c>
    </row>
    <row r="20" spans="1:26" x14ac:dyDescent="0.2">
      <c r="A20" t="s">
        <v>32</v>
      </c>
      <c r="B20" s="4">
        <f>Selectivity!N79</f>
        <v>44.271999999999998</v>
      </c>
      <c r="E20" s="111">
        <f>Selectivity!C44</f>
        <v>23</v>
      </c>
      <c r="F20" s="111"/>
    </row>
    <row r="23" spans="1:26" x14ac:dyDescent="0.2">
      <c r="A23" s="111" t="s">
        <v>105</v>
      </c>
      <c r="B23" s="111"/>
      <c r="C23" s="111"/>
      <c r="D23" s="111"/>
      <c r="E23" s="111"/>
      <c r="F23" s="111"/>
      <c r="G23" s="111"/>
    </row>
    <row r="24" spans="1:26" x14ac:dyDescent="0.2">
      <c r="A24" t="s">
        <v>27</v>
      </c>
      <c r="B24" s="111">
        <f>HLOOKUP(B18,Selectivity!$F$10:$BB$15,6,TRUE)</f>
        <v>0.63940044889312508</v>
      </c>
      <c r="C24" t="s">
        <v>106</v>
      </c>
    </row>
    <row r="25" spans="1:26" x14ac:dyDescent="0.2">
      <c r="A25" t="s">
        <v>28</v>
      </c>
      <c r="B25" s="111">
        <f>HLOOKUP(B19,Selectivity!$F$24:$BB$29,6,TRUE)</f>
        <v>0.8288860479463418</v>
      </c>
    </row>
    <row r="26" spans="1:26" x14ac:dyDescent="0.2">
      <c r="A26" t="s">
        <v>32</v>
      </c>
      <c r="B26" s="111">
        <f>HLOOKUP(B20,Selectivity!$F$38:$BB$43,6,TRUE)</f>
        <v>0.53085957251526872</v>
      </c>
      <c r="H26" s="3"/>
      <c r="I26" s="3"/>
      <c r="J26" s="3"/>
      <c r="K26" s="3"/>
      <c r="L26" s="3"/>
      <c r="M26" s="3"/>
      <c r="N26" s="3"/>
      <c r="O26" s="3"/>
      <c r="U26" s="3"/>
      <c r="V26" s="3"/>
      <c r="W26" s="3"/>
      <c r="X26" s="3"/>
      <c r="Y26" s="3"/>
      <c r="Z26" s="3"/>
    </row>
    <row r="27" spans="1:26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30" spans="1:26" x14ac:dyDescent="0.2">
      <c r="H30" s="3">
        <f>SUM(H36:H275)</f>
        <v>2014.4623775008408</v>
      </c>
      <c r="I30" s="3">
        <f>SUM(I36:I275)</f>
        <v>310.23427704905731</v>
      </c>
      <c r="J30" s="3">
        <f>SUM(J36:J275)</f>
        <v>106.43086132874421</v>
      </c>
      <c r="K30" s="3"/>
      <c r="L30" s="3"/>
      <c r="M30" s="3"/>
      <c r="N30" s="3"/>
      <c r="O30" s="3"/>
      <c r="P30" s="3"/>
      <c r="Q30" s="3"/>
      <c r="R30" s="3"/>
      <c r="S30" s="3"/>
      <c r="T30" s="3">
        <f>SUM(T36:T275)</f>
        <v>0</v>
      </c>
      <c r="U30" s="3">
        <f>SUM(U36:U275)</f>
        <v>1.8713928037376029</v>
      </c>
      <c r="V30" s="3">
        <f>SUM(V36:V275)</f>
        <v>1.0024389390254695</v>
      </c>
      <c r="X30" s="3">
        <f>SUM(X36:X275)</f>
        <v>2014.4623775008408</v>
      </c>
      <c r="Y30" s="3">
        <f>SUM(Y36:Y275)</f>
        <v>312.10566985279485</v>
      </c>
      <c r="Z30" s="3">
        <f>SUM(Z36:Z275)</f>
        <v>107.43330026776954</v>
      </c>
    </row>
    <row r="31" spans="1:26" x14ac:dyDescent="0.2">
      <c r="M31" t="s">
        <v>13</v>
      </c>
      <c r="N31" t="s">
        <v>138</v>
      </c>
    </row>
    <row r="32" spans="1:26" x14ac:dyDescent="0.2">
      <c r="D32" s="38" t="str">
        <f>Ecosystem!X29</f>
        <v>Biomass</v>
      </c>
      <c r="E32" s="115" t="str">
        <f>Ecosystem!AK29</f>
        <v>Biomass</v>
      </c>
      <c r="F32" s="117" t="str">
        <f>Ecosystem!BC29</f>
        <v>Biomass</v>
      </c>
      <c r="H32" t="s">
        <v>116</v>
      </c>
      <c r="M32" t="s">
        <v>144</v>
      </c>
      <c r="N32" t="s">
        <v>134</v>
      </c>
      <c r="O32" t="s">
        <v>134</v>
      </c>
      <c r="P32" t="s">
        <v>134</v>
      </c>
      <c r="Q32" t="s">
        <v>134</v>
      </c>
      <c r="R32" t="s">
        <v>135</v>
      </c>
      <c r="T32" t="s">
        <v>115</v>
      </c>
      <c r="X32" t="s">
        <v>117</v>
      </c>
    </row>
    <row r="33" spans="1:39" x14ac:dyDescent="0.2">
      <c r="D33" s="116" t="str">
        <f>Ecosystem!X27</f>
        <v>Tilapia</v>
      </c>
      <c r="E33" s="116" t="str">
        <f>Ecosystem!AK27</f>
        <v>Clarias</v>
      </c>
      <c r="F33" s="116" t="str">
        <f>Ecosystem!BC27</f>
        <v>Tiger</v>
      </c>
      <c r="H33" s="116" t="s">
        <v>27</v>
      </c>
      <c r="I33" s="116" t="s">
        <v>28</v>
      </c>
      <c r="J33" s="116" t="s">
        <v>32</v>
      </c>
      <c r="K33" s="138"/>
      <c r="L33" s="138"/>
      <c r="M33" s="138" t="s">
        <v>143</v>
      </c>
      <c r="N33" s="116" t="s">
        <v>27</v>
      </c>
      <c r="O33" s="116" t="s">
        <v>28</v>
      </c>
      <c r="P33" s="116" t="s">
        <v>32</v>
      </c>
      <c r="Q33" s="116" t="s">
        <v>58</v>
      </c>
      <c r="R33" s="116" t="s">
        <v>136</v>
      </c>
      <c r="S33" s="138"/>
      <c r="T33" s="116" t="s">
        <v>27</v>
      </c>
      <c r="U33" s="116" t="s">
        <v>28</v>
      </c>
      <c r="V33" s="116" t="s">
        <v>32</v>
      </c>
      <c r="X33" s="116" t="s">
        <v>27</v>
      </c>
      <c r="Y33" s="116" t="s">
        <v>28</v>
      </c>
      <c r="Z33" s="116" t="s">
        <v>32</v>
      </c>
      <c r="AC33" s="136" t="s">
        <v>124</v>
      </c>
      <c r="AD33" s="136"/>
      <c r="AE33" s="136"/>
      <c r="AF33" s="111" t="s">
        <v>124</v>
      </c>
      <c r="AG33" s="111"/>
      <c r="AH33" s="111"/>
      <c r="AI33" s="111" t="s">
        <v>124</v>
      </c>
      <c r="AJ33" s="111"/>
      <c r="AK33" s="111"/>
      <c r="AL33" s="38" t="s">
        <v>147</v>
      </c>
      <c r="AM33" s="38"/>
    </row>
    <row r="34" spans="1:39" x14ac:dyDescent="0.2">
      <c r="D34" s="115">
        <f>Ecosystem!X28</f>
        <v>15752.74447326478</v>
      </c>
      <c r="E34" s="115">
        <f>Ecosystem!AK28</f>
        <v>1871.392803737604</v>
      </c>
      <c r="F34" s="117">
        <f>Ecosystem!BC28</f>
        <v>1002.4389390254698</v>
      </c>
      <c r="N34" s="145" t="s">
        <v>146</v>
      </c>
      <c r="O34" s="145" t="s">
        <v>146</v>
      </c>
      <c r="P34" s="145" t="s">
        <v>146</v>
      </c>
      <c r="Q34" s="145" t="s">
        <v>146</v>
      </c>
      <c r="R34" s="145" t="s">
        <v>146</v>
      </c>
      <c r="AC34" s="141" t="s">
        <v>24</v>
      </c>
      <c r="AD34" s="142" t="s">
        <v>24</v>
      </c>
      <c r="AE34" s="142" t="s">
        <v>24</v>
      </c>
      <c r="AF34" s="143" t="s">
        <v>125</v>
      </c>
      <c r="AG34" s="143" t="s">
        <v>125</v>
      </c>
      <c r="AH34" s="143" t="s">
        <v>125</v>
      </c>
      <c r="AI34" s="143" t="s">
        <v>137</v>
      </c>
      <c r="AJ34" s="143" t="s">
        <v>137</v>
      </c>
      <c r="AK34" s="143" t="s">
        <v>137</v>
      </c>
      <c r="AL34" s="144" t="s">
        <v>141</v>
      </c>
      <c r="AM34" s="144"/>
    </row>
    <row r="35" spans="1:39" ht="13.5" thickBot="1" x14ac:dyDescent="0.25">
      <c r="A35" s="1" t="s">
        <v>0</v>
      </c>
      <c r="B35" s="2" t="s">
        <v>1</v>
      </c>
      <c r="C35" t="s">
        <v>92</v>
      </c>
      <c r="N35" s="14"/>
      <c r="O35" s="139"/>
      <c r="P35" s="14"/>
      <c r="T35" t="s">
        <v>118</v>
      </c>
      <c r="AB35" s="134" t="s">
        <v>0</v>
      </c>
      <c r="AC35" s="137" t="s">
        <v>27</v>
      </c>
      <c r="AD35" s="137" t="s">
        <v>28</v>
      </c>
      <c r="AE35" s="137" t="s">
        <v>32</v>
      </c>
      <c r="AF35" s="109" t="s">
        <v>27</v>
      </c>
      <c r="AG35" s="109" t="s">
        <v>28</v>
      </c>
      <c r="AH35" s="109" t="s">
        <v>32</v>
      </c>
      <c r="AI35" s="111" t="s">
        <v>27</v>
      </c>
      <c r="AJ35" s="111" t="s">
        <v>28</v>
      </c>
      <c r="AK35" s="111" t="s">
        <v>32</v>
      </c>
      <c r="AL35" s="38" t="s">
        <v>139</v>
      </c>
      <c r="AM35" s="38" t="s">
        <v>140</v>
      </c>
    </row>
    <row r="36" spans="1:39" x14ac:dyDescent="0.2">
      <c r="A36" s="3">
        <v>1</v>
      </c>
      <c r="B36">
        <v>1</v>
      </c>
      <c r="C36" s="119">
        <f t="shared" ref="C36:C99" si="0">VLOOKUP(B36,$H$7:$I$18,2)</f>
        <v>1</v>
      </c>
      <c r="D36" s="115">
        <f>Ecosystem!X30</f>
        <v>200</v>
      </c>
      <c r="E36" s="115">
        <f>Ecosystem!AK30</f>
        <v>50</v>
      </c>
      <c r="F36" s="117">
        <f>Ecosystem!BC30</f>
        <v>10</v>
      </c>
      <c r="H36" s="3">
        <f t="shared" ref="H36:H99" si="1">$C36*($B$5*$B$6*$B$7)*$B$9*$B$24*D36</f>
        <v>25.576017955725007</v>
      </c>
      <c r="I36" s="3">
        <f t="shared" ref="I36:I99" si="2">$C36*($B$5*$B$6*$B$7)*$B$9*$B$25*E36</f>
        <v>8.288860479463418</v>
      </c>
      <c r="J36" s="3">
        <f t="shared" ref="J36:J99" si="3">$C36*($B$5*$B$6*$B$7)*$B$9*$B$26*F36</f>
        <v>1.0617191450305374</v>
      </c>
      <c r="K36" s="3"/>
      <c r="L36" s="3"/>
      <c r="M36" s="9">
        <f t="shared" ref="M36:M99" si="4">IF(VLOOKUP(B36,$H$7:$K$18,4)=1,1,$O$12)</f>
        <v>1</v>
      </c>
      <c r="N36" s="77">
        <f>H36*$O$8*M36</f>
        <v>623.05609461851907</v>
      </c>
      <c r="O36" s="77">
        <f t="shared" ref="O36:O99" si="5">I36*$O$9*M36</f>
        <v>331.5544191785367</v>
      </c>
      <c r="P36" s="131">
        <f t="shared" ref="P36:P99" si="6">J36*$O$10*M36</f>
        <v>42.468765801221494</v>
      </c>
      <c r="Q36" s="3">
        <f>SUM(N36:P36)</f>
        <v>997.07927959827725</v>
      </c>
      <c r="R36" s="140">
        <f>NPV($O$11,$Q$36:$Q$275)</f>
        <v>37318.088640379887</v>
      </c>
      <c r="S36" s="3">
        <f>100*SUM(O36:P36)/Q36</f>
        <v>37.511880211817449</v>
      </c>
      <c r="T36" s="3">
        <v>0</v>
      </c>
      <c r="U36" s="7">
        <f t="shared" ref="U36:U99" si="7">E36*$B$15*$B$14/12</f>
        <v>4.9999999999999996E-2</v>
      </c>
      <c r="V36" s="7">
        <f t="shared" ref="V36:V99" si="8">F36*$B$15*$B$14/12</f>
        <v>0.01</v>
      </c>
      <c r="X36" s="3">
        <f t="shared" ref="X36:X99" si="9">H36+T36</f>
        <v>25.576017955725007</v>
      </c>
      <c r="Y36" s="3">
        <f t="shared" ref="Y36:Y99" si="10">I36+U36</f>
        <v>8.3388604794634187</v>
      </c>
      <c r="Z36" s="3">
        <f t="shared" ref="Z36:Z99" si="11">J36+V36</f>
        <v>1.0717191450305374</v>
      </c>
      <c r="AB36">
        <v>1</v>
      </c>
      <c r="AC36" s="135">
        <f>SUM(D36:D47)</f>
        <v>1256.5061327855076</v>
      </c>
      <c r="AD36" s="135">
        <f>SUM(E36:E47)</f>
        <v>296.1609433452922</v>
      </c>
      <c r="AE36" s="135">
        <f>SUM(F36:F47)</f>
        <v>99.574784443411446</v>
      </c>
      <c r="AF36" s="135">
        <f>SUM(H36:H47)</f>
        <v>160.68211706800363</v>
      </c>
      <c r="AG36" s="135">
        <f>SUM(I36:I47)</f>
        <v>49.096734777107933</v>
      </c>
      <c r="AH36" s="135">
        <f>SUM(J36:J47)</f>
        <v>10.572045500585887</v>
      </c>
      <c r="AI36" s="135">
        <f>SUM(X36:X47)</f>
        <v>160.68211706800363</v>
      </c>
      <c r="AJ36" s="135">
        <f>SUM(Y36:Y47)</f>
        <v>49.392895720453232</v>
      </c>
      <c r="AK36" s="135">
        <f>SUM(Z36:Z47)</f>
        <v>10.671620285029297</v>
      </c>
      <c r="AL36" s="135">
        <f>SUM(Q36:Q47)</f>
        <v>5591.3230110465502</v>
      </c>
      <c r="AM36" s="140">
        <f>R36</f>
        <v>37318.088640379887</v>
      </c>
    </row>
    <row r="37" spans="1:39" x14ac:dyDescent="0.2">
      <c r="A37" s="3">
        <v>1</v>
      </c>
      <c r="B37">
        <v>2</v>
      </c>
      <c r="C37" s="119">
        <f t="shared" si="0"/>
        <v>1</v>
      </c>
      <c r="D37" s="115">
        <f>Ecosystem!X31</f>
        <v>178.42398204427499</v>
      </c>
      <c r="E37" s="115">
        <f>Ecosystem!AK31</f>
        <v>51.44238952053658</v>
      </c>
      <c r="F37" s="117">
        <f>Ecosystem!BC31</f>
        <v>10.928280854969463</v>
      </c>
      <c r="H37" s="3">
        <f t="shared" si="1"/>
        <v>22.816874842481667</v>
      </c>
      <c r="I37" s="3">
        <f t="shared" si="2"/>
        <v>8.5279757893187753</v>
      </c>
      <c r="J37" s="3">
        <f t="shared" si="3"/>
        <v>1.1602765005991769</v>
      </c>
      <c r="K37" s="3"/>
      <c r="L37" s="3"/>
      <c r="M37" s="9">
        <f t="shared" si="4"/>
        <v>1</v>
      </c>
      <c r="N37" s="77">
        <f>H37*$O$8*M37</f>
        <v>555.84074719395369</v>
      </c>
      <c r="O37" s="77">
        <f t="shared" si="5"/>
        <v>341.119031572751</v>
      </c>
      <c r="P37" s="131">
        <f t="shared" si="6"/>
        <v>46.411060023967075</v>
      </c>
      <c r="Q37" s="3">
        <f>SUM(N37:P37)</f>
        <v>943.37083879067166</v>
      </c>
      <c r="S37" s="3">
        <f t="shared" ref="S37:S100" si="12">100*SUM(O37:P37)/Q37</f>
        <v>41.079295189312994</v>
      </c>
      <c r="T37" s="3">
        <v>0</v>
      </c>
      <c r="U37" s="7">
        <f t="shared" si="7"/>
        <v>5.1442389520536584E-2</v>
      </c>
      <c r="V37" s="7">
        <f t="shared" si="8"/>
        <v>1.0928280854969464E-2</v>
      </c>
      <c r="X37" s="3">
        <f t="shared" si="9"/>
        <v>22.816874842481667</v>
      </c>
      <c r="Y37" s="3">
        <f t="shared" si="10"/>
        <v>8.5794181788393118</v>
      </c>
      <c r="Z37" s="3">
        <f t="shared" si="11"/>
        <v>1.1712047814541464</v>
      </c>
      <c r="AB37">
        <v>2</v>
      </c>
      <c r="AC37" s="135">
        <f>SUM(D48:D59)</f>
        <v>950.07682871656209</v>
      </c>
      <c r="AD37" s="135">
        <f>SUM(E48:E59)</f>
        <v>99.031409471666549</v>
      </c>
      <c r="AE37" s="135">
        <f>SUM(F48:F59)</f>
        <v>72.668703145677</v>
      </c>
      <c r="AF37" s="135">
        <f>SUM(H48:H59)</f>
        <v>121.49591015286528</v>
      </c>
      <c r="AG37" s="135">
        <f>SUM(I48:I59)</f>
        <v>16.417150723905124</v>
      </c>
      <c r="AH37" s="135">
        <f>SUM(J48:J59)</f>
        <v>7.7153753374306095</v>
      </c>
      <c r="AI37" s="135">
        <f>SUM(X48:X59)</f>
        <v>121.49591015286528</v>
      </c>
      <c r="AJ37" s="135">
        <f>SUM(Y48:Y59)</f>
        <v>16.516182133376791</v>
      </c>
      <c r="AK37" s="135">
        <f>SUM(Z48:Z59)</f>
        <v>7.7880440405762874</v>
      </c>
      <c r="AL37" s="135">
        <f>SUM(Q48:Q59)</f>
        <v>3403.1741896307658</v>
      </c>
    </row>
    <row r="38" spans="1:39" x14ac:dyDescent="0.2">
      <c r="A38" s="3">
        <v>1</v>
      </c>
      <c r="B38">
        <v>3</v>
      </c>
      <c r="C38" s="119">
        <f t="shared" si="0"/>
        <v>1</v>
      </c>
      <c r="D38" s="115">
        <f>Ecosystem!X32</f>
        <v>146.21580372960813</v>
      </c>
      <c r="E38" s="115">
        <f>Ecosystem!AK32</f>
        <v>42.232450694397734</v>
      </c>
      <c r="F38" s="117">
        <f>Ecosystem!BC32</f>
        <v>10.805379760353414</v>
      </c>
      <c r="H38" s="3">
        <f t="shared" si="1"/>
        <v>18.698090107996105</v>
      </c>
      <c r="I38" s="3">
        <f t="shared" si="2"/>
        <v>7.0011778302336154</v>
      </c>
      <c r="J38" s="3">
        <f t="shared" si="3"/>
        <v>1.1472278560892701</v>
      </c>
      <c r="K38" s="3"/>
      <c r="L38" s="3"/>
      <c r="M38" s="9">
        <f t="shared" si="4"/>
        <v>0.8</v>
      </c>
      <c r="N38" s="77">
        <f t="shared" ref="N38:N101" si="13">H38*$O$8*M38</f>
        <v>364.40259057311016</v>
      </c>
      <c r="O38" s="77">
        <f t="shared" si="5"/>
        <v>224.03769056747569</v>
      </c>
      <c r="P38" s="131">
        <f t="shared" si="6"/>
        <v>36.711291394856644</v>
      </c>
      <c r="Q38" s="3">
        <f t="shared" ref="Q38:Q101" si="14">SUM(N38:P38)</f>
        <v>625.15157253544248</v>
      </c>
      <c r="S38" s="3">
        <f t="shared" si="12"/>
        <v>41.709721836706947</v>
      </c>
      <c r="T38" s="3">
        <v>0</v>
      </c>
      <c r="U38" s="7">
        <f t="shared" si="7"/>
        <v>4.2232450694397738E-2</v>
      </c>
      <c r="V38" s="7">
        <f t="shared" si="8"/>
        <v>1.0805379760353414E-2</v>
      </c>
      <c r="X38" s="3">
        <f t="shared" si="9"/>
        <v>18.698090107996105</v>
      </c>
      <c r="Y38" s="3">
        <f t="shared" si="10"/>
        <v>7.043410280928013</v>
      </c>
      <c r="Z38" s="3">
        <f t="shared" si="11"/>
        <v>1.1580332358496235</v>
      </c>
      <c r="AB38">
        <v>3</v>
      </c>
      <c r="AC38" s="135">
        <f>SUM(D60:D71)</f>
        <v>786.40240466928856</v>
      </c>
      <c r="AD38" s="135">
        <f>SUM(E60:E71)</f>
        <v>84.638610849724856</v>
      </c>
      <c r="AE38" s="135">
        <f>SUM(F60:F71)</f>
        <v>63.396753013593589</v>
      </c>
      <c r="AF38" s="135">
        <f>SUM(H60:H71)</f>
        <v>100.56521011123522</v>
      </c>
      <c r="AG38" s="135">
        <f>SUM(I60:I71)</f>
        <v>14.031152730179361</v>
      </c>
      <c r="AH38" s="135">
        <f>SUM(J60:J71)</f>
        <v>6.7309546407304728</v>
      </c>
      <c r="AI38" s="135">
        <f>SUM(X60:X71)</f>
        <v>100.56521011123522</v>
      </c>
      <c r="AJ38" s="135">
        <f>SUM(Y60:Y71)</f>
        <v>14.115791341029086</v>
      </c>
      <c r="AK38" s="135">
        <f>SUM(Z60:Z71)</f>
        <v>6.7943513937440674</v>
      </c>
      <c r="AL38" s="135">
        <f>SUM(Q60:Q71)</f>
        <v>2839.0115380717393</v>
      </c>
    </row>
    <row r="39" spans="1:39" x14ac:dyDescent="0.2">
      <c r="A39" s="3">
        <v>1</v>
      </c>
      <c r="B39">
        <v>4</v>
      </c>
      <c r="C39" s="119">
        <f t="shared" si="0"/>
        <v>1</v>
      </c>
      <c r="D39" s="115">
        <f>Ecosystem!X33</f>
        <v>113.37616755824631</v>
      </c>
      <c r="E39" s="115">
        <f>Ecosystem!AK33</f>
        <v>33.801923612137529</v>
      </c>
      <c r="F39" s="117">
        <f>Ecosystem!BC33</f>
        <v>10.300621045251502</v>
      </c>
      <c r="H39" s="3">
        <f t="shared" si="1"/>
        <v>14.498554486104972</v>
      </c>
      <c r="I39" s="3">
        <f t="shared" si="2"/>
        <v>5.6035885751697627</v>
      </c>
      <c r="J39" s="3">
        <f t="shared" si="3"/>
        <v>1.0936366569447986</v>
      </c>
      <c r="K39" s="3"/>
      <c r="L39" s="3"/>
      <c r="M39" s="9">
        <f t="shared" si="4"/>
        <v>0.8</v>
      </c>
      <c r="N39" s="77">
        <f t="shared" si="13"/>
        <v>282.55884872662313</v>
      </c>
      <c r="O39" s="77">
        <f t="shared" si="5"/>
        <v>179.31483440543241</v>
      </c>
      <c r="P39" s="131">
        <f t="shared" si="6"/>
        <v>34.996373022233563</v>
      </c>
      <c r="Q39" s="3">
        <f t="shared" si="14"/>
        <v>496.8700561542891</v>
      </c>
      <c r="S39" s="3">
        <f t="shared" si="12"/>
        <v>43.132244491931637</v>
      </c>
      <c r="T39" s="3">
        <v>0</v>
      </c>
      <c r="U39" s="7">
        <f t="shared" si="7"/>
        <v>3.3801923612137533E-2</v>
      </c>
      <c r="V39" s="7">
        <f t="shared" si="8"/>
        <v>1.0300621045251502E-2</v>
      </c>
      <c r="X39" s="3">
        <f t="shared" si="9"/>
        <v>14.498554486104972</v>
      </c>
      <c r="Y39" s="3">
        <f t="shared" si="10"/>
        <v>5.6373904987819001</v>
      </c>
      <c r="Z39" s="3">
        <f t="shared" si="11"/>
        <v>1.10393727799005</v>
      </c>
      <c r="AB39">
        <v>4</v>
      </c>
      <c r="AC39" s="135">
        <f>SUM(D72:D83)</f>
        <v>737.59689514393187</v>
      </c>
      <c r="AD39" s="135">
        <f>SUM(E72:E83)</f>
        <v>88.563825460823296</v>
      </c>
      <c r="AE39" s="135">
        <f>SUM(F72:F83)</f>
        <v>54.004402964660969</v>
      </c>
      <c r="AF39" s="135">
        <f>SUM(H72:H83)</f>
        <v>94.323957171441094</v>
      </c>
      <c r="AG39" s="135">
        <f>SUM(I72:I83)</f>
        <v>14.681863855446286</v>
      </c>
      <c r="AH39" s="135">
        <f>SUM(J72:J83)</f>
        <v>5.7337508543524454</v>
      </c>
      <c r="AI39" s="135">
        <f>SUM(X72:X83)</f>
        <v>94.323957171441094</v>
      </c>
      <c r="AJ39" s="135">
        <f>SUM(Y72:Y83)</f>
        <v>14.770427680907112</v>
      </c>
      <c r="AK39" s="135">
        <f>SUM(Z72:Z83)</f>
        <v>5.7877552573171069</v>
      </c>
      <c r="AL39" s="135">
        <f>SUM(Q72:Q83)</f>
        <v>2732.7991264579159</v>
      </c>
    </row>
    <row r="40" spans="1:39" x14ac:dyDescent="0.2">
      <c r="A40" s="3">
        <v>1</v>
      </c>
      <c r="B40">
        <v>5</v>
      </c>
      <c r="C40" s="119">
        <f t="shared" si="0"/>
        <v>1</v>
      </c>
      <c r="D40" s="115">
        <f>Ecosystem!X34</f>
        <v>83.774509330729984</v>
      </c>
      <c r="E40" s="115">
        <f>Ecosystem!AK34</f>
        <v>26.040822833566068</v>
      </c>
      <c r="F40" s="117">
        <f>Ecosystem!BC34</f>
        <v>9.5146476073162631</v>
      </c>
      <c r="H40" s="3">
        <f t="shared" si="1"/>
        <v>10.713091774374011</v>
      </c>
      <c r="I40" s="3">
        <f t="shared" si="2"/>
        <v>4.3169749447570878</v>
      </c>
      <c r="J40" s="3">
        <f t="shared" si="3"/>
        <v>1.0101883522906672</v>
      </c>
      <c r="K40" s="3"/>
      <c r="L40" s="3"/>
      <c r="M40" s="9">
        <f t="shared" si="4"/>
        <v>0.8</v>
      </c>
      <c r="N40" s="77">
        <f t="shared" si="13"/>
        <v>208.78487444874924</v>
      </c>
      <c r="O40" s="77">
        <f t="shared" si="5"/>
        <v>138.14319823222681</v>
      </c>
      <c r="P40" s="131">
        <f t="shared" si="6"/>
        <v>32.326027273301349</v>
      </c>
      <c r="Q40" s="3">
        <f t="shared" si="14"/>
        <v>379.25409995427736</v>
      </c>
      <c r="S40" s="3">
        <f t="shared" si="12"/>
        <v>44.948551782585824</v>
      </c>
      <c r="T40" s="3">
        <v>0</v>
      </c>
      <c r="U40" s="7">
        <f t="shared" si="7"/>
        <v>2.6040822833566069E-2</v>
      </c>
      <c r="V40" s="7">
        <f t="shared" si="8"/>
        <v>9.5146476073162643E-3</v>
      </c>
      <c r="X40" s="3">
        <f t="shared" si="9"/>
        <v>10.713091774374011</v>
      </c>
      <c r="Y40" s="3">
        <f t="shared" si="10"/>
        <v>4.3430157675906536</v>
      </c>
      <c r="Z40" s="3">
        <f t="shared" si="11"/>
        <v>1.0197029998979834</v>
      </c>
      <c r="AB40">
        <v>5</v>
      </c>
      <c r="AC40" s="135">
        <f>SUM(D84:D95)</f>
        <v>698.90940135095013</v>
      </c>
      <c r="AD40" s="135">
        <f>SUM(E84:E95)</f>
        <v>92.147802599620022</v>
      </c>
      <c r="AE40" s="135">
        <f>SUM(F84:F95)</f>
        <v>47.152259220097363</v>
      </c>
      <c r="AF40" s="135">
        <f>SUM(H84:H95)</f>
        <v>89.376596991884568</v>
      </c>
      <c r="AG40" s="135">
        <f>SUM(I84:I95)</f>
        <v>15.276005584747736</v>
      </c>
      <c r="AH40" s="135">
        <f>SUM(J84:J95)</f>
        <v>5.0062456345420046</v>
      </c>
      <c r="AI40" s="135">
        <f>SUM(X84:X95)</f>
        <v>89.376596991884568</v>
      </c>
      <c r="AJ40" s="135">
        <f>SUM(Y84:Y95)</f>
        <v>15.368153387347355</v>
      </c>
      <c r="AK40" s="135">
        <f>SUM(Z84:Z95)</f>
        <v>5.0533978937621011</v>
      </c>
      <c r="AL40" s="135">
        <f>SUM(Q84:Q95)</f>
        <v>2600.1575450048567</v>
      </c>
    </row>
    <row r="41" spans="1:39" x14ac:dyDescent="0.2">
      <c r="A41" s="3">
        <v>1</v>
      </c>
      <c r="B41">
        <v>6</v>
      </c>
      <c r="C41" s="119">
        <f t="shared" si="0"/>
        <v>1</v>
      </c>
      <c r="D41" s="115">
        <f>Ecosystem!X35</f>
        <v>65.133491166461312</v>
      </c>
      <c r="E41" s="115">
        <f>Ecosystem!AK35</f>
        <v>20.053126567842803</v>
      </c>
      <c r="F41" s="117">
        <f>Ecosystem!BC35</f>
        <v>8.6065734312480657</v>
      </c>
      <c r="H41" s="3">
        <f t="shared" si="1"/>
        <v>8.3292766979623529</v>
      </c>
      <c r="I41" s="3">
        <f t="shared" si="2"/>
        <v>3.3243513659574022</v>
      </c>
      <c r="J41" s="3">
        <f t="shared" si="3"/>
        <v>0.91377637850672355</v>
      </c>
      <c r="K41" s="3"/>
      <c r="L41" s="3"/>
      <c r="M41" s="9">
        <f t="shared" si="4"/>
        <v>0.8</v>
      </c>
      <c r="N41" s="77">
        <f t="shared" si="13"/>
        <v>162.32727454018078</v>
      </c>
      <c r="O41" s="77">
        <f t="shared" si="5"/>
        <v>106.37924371063687</v>
      </c>
      <c r="P41" s="131">
        <f t="shared" si="6"/>
        <v>29.240844112215157</v>
      </c>
      <c r="Q41" s="3">
        <f t="shared" si="14"/>
        <v>297.94736236303282</v>
      </c>
      <c r="S41" s="3">
        <f t="shared" si="12"/>
        <v>45.518136743095667</v>
      </c>
      <c r="T41" s="3">
        <v>0</v>
      </c>
      <c r="U41" s="7">
        <f t="shared" si="7"/>
        <v>2.0053126567842805E-2</v>
      </c>
      <c r="V41" s="7">
        <f t="shared" si="8"/>
        <v>8.6065734312480661E-3</v>
      </c>
      <c r="X41" s="3">
        <f t="shared" si="9"/>
        <v>8.3292766979623529</v>
      </c>
      <c r="Y41" s="3">
        <f t="shared" si="10"/>
        <v>3.344404492525245</v>
      </c>
      <c r="Z41" s="3">
        <f t="shared" si="11"/>
        <v>0.9223829519379716</v>
      </c>
      <c r="AB41">
        <v>6</v>
      </c>
      <c r="AC41" s="135">
        <f>SUM(D96:D107)</f>
        <v>676.3665904008883</v>
      </c>
      <c r="AD41" s="135">
        <f>SUM(E96:E107)</f>
        <v>88.725670828514438</v>
      </c>
      <c r="AE41" s="135">
        <f>SUM(F96:F107)</f>
        <v>42.591461465192197</v>
      </c>
      <c r="AF41" s="135">
        <f>SUM(H96:H107)</f>
        <v>86.493820303728086</v>
      </c>
      <c r="AG41" s="135">
        <f>SUM(I96:I107)</f>
        <v>14.708694128887075</v>
      </c>
      <c r="AH41" s="135">
        <f>SUM(J96:J107)</f>
        <v>4.5220170052424953</v>
      </c>
      <c r="AI41" s="135">
        <f>SUM(X96:X107)</f>
        <v>86.493820303728086</v>
      </c>
      <c r="AJ41" s="135">
        <f>SUM(Y96:Y107)</f>
        <v>14.797419799715591</v>
      </c>
      <c r="AK41" s="135">
        <f>SUM(Z96:Z107)</f>
        <v>4.5646084667076874</v>
      </c>
      <c r="AL41" s="135">
        <f>SUM(Q96:Q107)</f>
        <v>2470.3252582108194</v>
      </c>
    </row>
    <row r="42" spans="1:39" x14ac:dyDescent="0.2">
      <c r="A42" s="3">
        <v>1</v>
      </c>
      <c r="B42">
        <v>7</v>
      </c>
      <c r="C42" s="119">
        <f t="shared" si="0"/>
        <v>1</v>
      </c>
      <c r="D42" s="115">
        <f>Ecosystem!X36</f>
        <v>55.877317635704763</v>
      </c>
      <c r="E42" s="115">
        <f>Ecosystem!AK36</f>
        <v>15.866152866322969</v>
      </c>
      <c r="F42" s="117">
        <f>Ecosystem!BC36</f>
        <v>7.7414842213540265</v>
      </c>
      <c r="H42" s="3">
        <f t="shared" si="1"/>
        <v>7.1455963958426727</v>
      </c>
      <c r="I42" s="3">
        <f t="shared" si="2"/>
        <v>2.6302465490957938</v>
      </c>
      <c r="J42" s="3">
        <f t="shared" si="3"/>
        <v>0.82192820087633933</v>
      </c>
      <c r="K42" s="3"/>
      <c r="L42" s="3"/>
      <c r="M42" s="9">
        <f t="shared" si="4"/>
        <v>0.8</v>
      </c>
      <c r="N42" s="77">
        <f t="shared" si="13"/>
        <v>139.25881321544284</v>
      </c>
      <c r="O42" s="77">
        <f t="shared" si="5"/>
        <v>84.167889571065416</v>
      </c>
      <c r="P42" s="131">
        <f t="shared" si="6"/>
        <v>26.301702428042859</v>
      </c>
      <c r="Q42" s="3">
        <f t="shared" si="14"/>
        <v>249.72840521455112</v>
      </c>
      <c r="S42" s="3">
        <f t="shared" si="12"/>
        <v>44.235893751934093</v>
      </c>
      <c r="T42" s="3">
        <v>0</v>
      </c>
      <c r="U42" s="7">
        <f t="shared" si="7"/>
        <v>1.586615286632297E-2</v>
      </c>
      <c r="V42" s="7">
        <f t="shared" si="8"/>
        <v>7.7414842213540279E-3</v>
      </c>
      <c r="X42" s="3">
        <f t="shared" si="9"/>
        <v>7.1455963958426727</v>
      </c>
      <c r="Y42" s="3">
        <f t="shared" si="10"/>
        <v>2.6461127019621169</v>
      </c>
      <c r="Z42" s="3">
        <f t="shared" si="11"/>
        <v>0.82966968509769334</v>
      </c>
      <c r="AB42">
        <v>7</v>
      </c>
      <c r="AC42" s="135">
        <f>SUM(D108:D119)</f>
        <v>692.45866830741193</v>
      </c>
      <c r="AD42" s="135">
        <f>SUM(E108:E119)</f>
        <v>85.488499172446879</v>
      </c>
      <c r="AE42" s="135">
        <f>SUM(F108:F119)</f>
        <v>40.279352311606608</v>
      </c>
      <c r="AF42" s="135">
        <f>SUM(H108:H119)</f>
        <v>88.551676671138964</v>
      </c>
      <c r="AG42" s="135">
        <f>SUM(I108:I119)</f>
        <v>14.172044844782718</v>
      </c>
      <c r="AH42" s="135">
        <f>SUM(J108:J119)</f>
        <v>4.2765359498662772</v>
      </c>
      <c r="AI42" s="135">
        <f>SUM(X108:X119)</f>
        <v>88.551676671138964</v>
      </c>
      <c r="AJ42" s="135">
        <f>SUM(Y108:Y119)</f>
        <v>14.257533343955167</v>
      </c>
      <c r="AK42" s="135">
        <f>SUM(Z108:Z119)</f>
        <v>4.3168153021778828</v>
      </c>
      <c r="AL42" s="135">
        <f>SUM(Q108:Q119)</f>
        <v>2475.876550188108</v>
      </c>
    </row>
    <row r="43" spans="1:39" x14ac:dyDescent="0.2">
      <c r="A43" s="3">
        <v>1</v>
      </c>
      <c r="B43">
        <v>8</v>
      </c>
      <c r="C43" s="119">
        <f t="shared" si="0"/>
        <v>1</v>
      </c>
      <c r="D43" s="115">
        <f>Ecosystem!X37</f>
        <v>56.182916463859812</v>
      </c>
      <c r="E43" s="115">
        <f>Ecosystem!AK37</f>
        <v>13.159093634258987</v>
      </c>
      <c r="F43" s="117">
        <f>Ecosystem!BC37</f>
        <v>6.9909623141465875</v>
      </c>
      <c r="H43" s="3">
        <f t="shared" si="1"/>
        <v>7.184676401423383</v>
      </c>
      <c r="I43" s="3">
        <f t="shared" si="2"/>
        <v>2.1814778234113592</v>
      </c>
      <c r="J43" s="3">
        <f t="shared" si="3"/>
        <v>0.7422438531116422</v>
      </c>
      <c r="K43" s="3"/>
      <c r="L43" s="3"/>
      <c r="M43" s="9">
        <f t="shared" si="4"/>
        <v>0.8</v>
      </c>
      <c r="N43" s="77">
        <f t="shared" si="13"/>
        <v>140.02043406500397</v>
      </c>
      <c r="O43" s="77">
        <f t="shared" si="5"/>
        <v>69.807290349163495</v>
      </c>
      <c r="P43" s="131">
        <f t="shared" si="6"/>
        <v>23.751803299572551</v>
      </c>
      <c r="Q43" s="3">
        <f t="shared" si="14"/>
        <v>233.57952771373999</v>
      </c>
      <c r="S43" s="3">
        <f t="shared" si="12"/>
        <v>40.05449217424399</v>
      </c>
      <c r="T43" s="3">
        <v>0</v>
      </c>
      <c r="U43" s="7">
        <f t="shared" si="7"/>
        <v>1.3159093634258989E-2</v>
      </c>
      <c r="V43" s="7">
        <f t="shared" si="8"/>
        <v>6.990962314146588E-3</v>
      </c>
      <c r="X43" s="3">
        <f t="shared" si="9"/>
        <v>7.184676401423383</v>
      </c>
      <c r="Y43" s="3">
        <f t="shared" si="10"/>
        <v>2.1946369170456181</v>
      </c>
      <c r="Z43" s="3">
        <f t="shared" si="11"/>
        <v>0.74923481542578885</v>
      </c>
      <c r="AB43">
        <v>8</v>
      </c>
      <c r="AC43" s="135">
        <f>SUM(D120:D131)</f>
        <v>768.7301171656203</v>
      </c>
      <c r="AD43" s="135">
        <f>SUM(E120:E131)</f>
        <v>86.719361628926507</v>
      </c>
      <c r="AE43" s="135">
        <f>SUM(F120:F131)</f>
        <v>40.376008403475389</v>
      </c>
      <c r="AF43" s="135">
        <f>SUM(H120:H131)</f>
        <v>98.30527639867249</v>
      </c>
      <c r="AG43" s="135">
        <f>SUM(I120:I131)</f>
        <v>14.376093788206106</v>
      </c>
      <c r="AH43" s="135">
        <f>SUM(J120:J131)</f>
        <v>4.286798112188368</v>
      </c>
      <c r="AI43" s="135">
        <f>SUM(X120:X131)</f>
        <v>98.30527639867249</v>
      </c>
      <c r="AJ43" s="135">
        <f>SUM(Y120:Y131)</f>
        <v>14.46281314983503</v>
      </c>
      <c r="AK43" s="135">
        <f>SUM(Z120:Z131)</f>
        <v>4.3271741205918444</v>
      </c>
      <c r="AL43" s="135">
        <f>SUM(Q120:Q131)</f>
        <v>2740.525594064387</v>
      </c>
    </row>
    <row r="44" spans="1:39" x14ac:dyDescent="0.2">
      <c r="A44" s="3">
        <v>1</v>
      </c>
      <c r="B44">
        <v>9</v>
      </c>
      <c r="C44" s="119">
        <f t="shared" si="0"/>
        <v>1</v>
      </c>
      <c r="D44" s="115">
        <f>Ecosystem!X38</f>
        <v>68.728117799029036</v>
      </c>
      <c r="E44" s="115">
        <f>Ecosystem!AK38</f>
        <v>11.700510175446871</v>
      </c>
      <c r="F44" s="117">
        <f>Ecosystem!BC38</f>
        <v>6.4115171164581524</v>
      </c>
      <c r="H44" s="3">
        <f t="shared" si="1"/>
        <v>8.7889578744557504</v>
      </c>
      <c r="I44" s="3">
        <f t="shared" si="2"/>
        <v>1.9396779276564231</v>
      </c>
      <c r="J44" s="3">
        <f t="shared" si="3"/>
        <v>0.68072304712346066</v>
      </c>
      <c r="K44" s="3"/>
      <c r="L44" s="3"/>
      <c r="M44" s="9">
        <f t="shared" si="4"/>
        <v>0.8</v>
      </c>
      <c r="N44" s="77">
        <f t="shared" si="13"/>
        <v>171.28589066537825</v>
      </c>
      <c r="O44" s="77">
        <f t="shared" si="5"/>
        <v>62.069693685005547</v>
      </c>
      <c r="P44" s="131">
        <f t="shared" si="6"/>
        <v>21.783137507950741</v>
      </c>
      <c r="Q44" s="3">
        <f t="shared" si="14"/>
        <v>255.13872185833452</v>
      </c>
      <c r="S44" s="3">
        <f t="shared" si="12"/>
        <v>32.865584095665213</v>
      </c>
      <c r="T44" s="3">
        <v>0</v>
      </c>
      <c r="U44" s="7">
        <f t="shared" si="7"/>
        <v>1.1700510175446871E-2</v>
      </c>
      <c r="V44" s="7">
        <f t="shared" si="8"/>
        <v>6.4115171164581533E-3</v>
      </c>
      <c r="X44" s="3">
        <f t="shared" si="9"/>
        <v>8.7889578744557504</v>
      </c>
      <c r="Y44" s="3">
        <f t="shared" si="10"/>
        <v>1.9513784378318699</v>
      </c>
      <c r="Z44" s="3">
        <f t="shared" si="11"/>
        <v>0.68713456423991881</v>
      </c>
      <c r="AB44">
        <v>9</v>
      </c>
      <c r="AC44" s="135">
        <f>SUM(D132:D143)</f>
        <v>796.88940935637129</v>
      </c>
      <c r="AD44" s="135">
        <f>SUM(E132:E143)</f>
        <v>88.680859211082222</v>
      </c>
      <c r="AE44" s="135">
        <f>SUM(F132:F143)</f>
        <v>42.247111287830556</v>
      </c>
      <c r="AF44" s="135">
        <f>SUM(H132:H143)</f>
        <v>101.90628921212823</v>
      </c>
      <c r="AG44" s="135">
        <f>SUM(I132:I143)</f>
        <v>14.701265383991979</v>
      </c>
      <c r="AH44" s="135">
        <f>SUM(J132:J143)</f>
        <v>4.4854566876525421</v>
      </c>
      <c r="AI44" s="135">
        <f>SUM(X132:X143)</f>
        <v>101.90628921212823</v>
      </c>
      <c r="AJ44" s="135">
        <f>SUM(Y132:Y143)</f>
        <v>14.789946243203062</v>
      </c>
      <c r="AK44" s="135">
        <f>SUM(Z132:Z143)</f>
        <v>4.5277037989403723</v>
      </c>
      <c r="AL44" s="135">
        <f>SUM(Q132:Q143)</f>
        <v>2852.2692019903966</v>
      </c>
    </row>
    <row r="45" spans="1:39" x14ac:dyDescent="0.2">
      <c r="A45" s="3">
        <v>1</v>
      </c>
      <c r="B45">
        <v>10</v>
      </c>
      <c r="C45" s="119">
        <f t="shared" si="0"/>
        <v>1</v>
      </c>
      <c r="D45" s="115">
        <f>Ecosystem!X39</f>
        <v>89.278519830684701</v>
      </c>
      <c r="E45" s="115">
        <f>Ecosystem!AK39</f>
        <v>11.000325168416882</v>
      </c>
      <c r="F45" s="117">
        <f>Ecosystem!BC39</f>
        <v>6.0814479961092971</v>
      </c>
      <c r="H45" s="3">
        <f t="shared" si="1"/>
        <v>11.416945131250715</v>
      </c>
      <c r="I45" s="3">
        <f t="shared" si="2"/>
        <v>1.8236032109947493</v>
      </c>
      <c r="J45" s="3">
        <f t="shared" si="3"/>
        <v>0.64567897669768382</v>
      </c>
      <c r="K45" s="3"/>
      <c r="L45" s="3"/>
      <c r="M45" s="9">
        <f t="shared" si="4"/>
        <v>0.8</v>
      </c>
      <c r="N45" s="77">
        <f t="shared" si="13"/>
        <v>222.5021035961137</v>
      </c>
      <c r="O45" s="77">
        <f t="shared" si="5"/>
        <v>58.355302751831985</v>
      </c>
      <c r="P45" s="131">
        <f t="shared" si="6"/>
        <v>20.661727254325882</v>
      </c>
      <c r="Q45" s="3">
        <f t="shared" si="14"/>
        <v>301.51913360227161</v>
      </c>
      <c r="S45" s="3">
        <f t="shared" si="12"/>
        <v>26.206307063215363</v>
      </c>
      <c r="T45" s="3">
        <v>0</v>
      </c>
      <c r="U45" s="7">
        <f t="shared" si="7"/>
        <v>1.1000325168416883E-2</v>
      </c>
      <c r="V45" s="7">
        <f t="shared" si="8"/>
        <v>6.0814479961092969E-3</v>
      </c>
      <c r="X45" s="3">
        <f t="shared" si="9"/>
        <v>11.416945131250715</v>
      </c>
      <c r="Y45" s="3">
        <f t="shared" si="10"/>
        <v>1.8346035361631663</v>
      </c>
      <c r="Z45" s="3">
        <f t="shared" si="11"/>
        <v>0.65176042469379314</v>
      </c>
      <c r="AB45">
        <v>10</v>
      </c>
      <c r="AC45" s="135">
        <f>SUM(D144:D155)</f>
        <v>771.10941821792028</v>
      </c>
      <c r="AD45" s="135">
        <f>SUM(E144:E155)</f>
        <v>85.796211024440282</v>
      </c>
      <c r="AE45" s="135">
        <f>SUM(F144:F155)</f>
        <v>44.12210662932263</v>
      </c>
      <c r="AF45" s="135">
        <f>SUM(H144:H155)</f>
        <v>98.609541630850941</v>
      </c>
      <c r="AG45" s="135">
        <f>SUM(I144:I155)</f>
        <v>14.223056456963734</v>
      </c>
      <c r="AH45" s="135">
        <f>SUM(J144:J155)</f>
        <v>4.6845285327430632</v>
      </c>
      <c r="AI45" s="135">
        <f>SUM(X144:X155)</f>
        <v>98.609541630850941</v>
      </c>
      <c r="AJ45" s="135">
        <f>SUM(Y144:Y155)</f>
        <v>14.308852667988177</v>
      </c>
      <c r="AK45" s="135">
        <f>SUM(Z144:Z155)</f>
        <v>4.7286506393723862</v>
      </c>
      <c r="AL45" s="135">
        <f>SUM(Q144:Q155)</f>
        <v>2738.0705412925663</v>
      </c>
    </row>
    <row r="46" spans="1:39" x14ac:dyDescent="0.2">
      <c r="A46" s="3">
        <v>1</v>
      </c>
      <c r="B46">
        <v>11</v>
      </c>
      <c r="C46" s="119">
        <f t="shared" si="0"/>
        <v>1</v>
      </c>
      <c r="D46" s="115">
        <f>Ecosystem!X40</f>
        <v>99.038942366554878</v>
      </c>
      <c r="E46" s="115">
        <f>Ecosystem!AK40</f>
        <v>10.533165696811029</v>
      </c>
      <c r="F46" s="117">
        <f>Ecosystem!BC40</f>
        <v>6.042733306572222</v>
      </c>
      <c r="H46" s="3">
        <f t="shared" si="1"/>
        <v>12.665108841415108</v>
      </c>
      <c r="I46" s="3">
        <f t="shared" si="2"/>
        <v>1.7461588173587339</v>
      </c>
      <c r="J46" s="3">
        <f t="shared" si="3"/>
        <v>0.64156856399014117</v>
      </c>
      <c r="K46" s="3"/>
      <c r="L46" s="3"/>
      <c r="M46" s="9">
        <f t="shared" si="4"/>
        <v>1</v>
      </c>
      <c r="N46" s="77">
        <f t="shared" si="13"/>
        <v>308.53408323027139</v>
      </c>
      <c r="O46" s="77">
        <f t="shared" si="5"/>
        <v>69.846352694349349</v>
      </c>
      <c r="P46" s="131">
        <f t="shared" si="6"/>
        <v>25.662742559605647</v>
      </c>
      <c r="Q46" s="3">
        <f t="shared" si="14"/>
        <v>404.04317848422642</v>
      </c>
      <c r="S46" s="3">
        <f t="shared" si="12"/>
        <v>23.638338756827597</v>
      </c>
      <c r="T46" s="3">
        <v>0</v>
      </c>
      <c r="U46" s="7">
        <f t="shared" si="7"/>
        <v>1.053316569681103E-2</v>
      </c>
      <c r="V46" s="7">
        <f t="shared" si="8"/>
        <v>6.0427333065722214E-3</v>
      </c>
      <c r="X46" s="3">
        <f t="shared" si="9"/>
        <v>12.665108841415108</v>
      </c>
      <c r="Y46" s="3">
        <f t="shared" si="10"/>
        <v>1.756691983055545</v>
      </c>
      <c r="Z46" s="3">
        <f t="shared" si="11"/>
        <v>0.64761129729671341</v>
      </c>
      <c r="AB46">
        <v>11</v>
      </c>
      <c r="AC46" s="135">
        <f>SUM(D156:D167)</f>
        <v>741.01049378432572</v>
      </c>
      <c r="AD46" s="135">
        <f>SUM(E156:E167)</f>
        <v>79.669690963207827</v>
      </c>
      <c r="AE46" s="135">
        <f>SUM(F156:F167)</f>
        <v>44.878476557105756</v>
      </c>
      <c r="AF46" s="135">
        <f>SUM(H156:H167)</f>
        <v>94.760488472042823</v>
      </c>
      <c r="AG46" s="135">
        <f>SUM(I156:I167)</f>
        <v>13.207419056719946</v>
      </c>
      <c r="AH46" s="135">
        <f>SUM(J156:J167)</f>
        <v>4.7648337760483344</v>
      </c>
      <c r="AI46" s="135">
        <f>SUM(X156:X167)</f>
        <v>94.760488472042823</v>
      </c>
      <c r="AJ46" s="135">
        <f>SUM(Y156:Y167)</f>
        <v>13.287088747683152</v>
      </c>
      <c r="AK46" s="135">
        <f>SUM(Z156:Z167)</f>
        <v>4.8097122526054399</v>
      </c>
      <c r="AL46" s="135">
        <f>SUM(Q156:Q167)</f>
        <v>2590.7062762359042</v>
      </c>
    </row>
    <row r="47" spans="1:39" x14ac:dyDescent="0.2">
      <c r="A47" s="1">
        <v>1</v>
      </c>
      <c r="B47" s="2">
        <v>12</v>
      </c>
      <c r="C47" s="119">
        <f t="shared" si="0"/>
        <v>1</v>
      </c>
      <c r="D47" s="115">
        <f>Ecosystem!X41</f>
        <v>100.47636486035334</v>
      </c>
      <c r="E47" s="115">
        <f>Ecosystem!AK41</f>
        <v>10.330982575554716</v>
      </c>
      <c r="F47" s="117">
        <f>Ecosystem!BC41</f>
        <v>6.1511367896324511</v>
      </c>
      <c r="H47" s="3">
        <f t="shared" si="1"/>
        <v>12.84892655897187</v>
      </c>
      <c r="I47" s="3">
        <f t="shared" si="2"/>
        <v>1.7126414636908136</v>
      </c>
      <c r="J47" s="3">
        <f t="shared" si="3"/>
        <v>0.65307796932544504</v>
      </c>
      <c r="K47" s="3"/>
      <c r="L47" s="3"/>
      <c r="M47" s="9">
        <f t="shared" si="4"/>
        <v>1</v>
      </c>
      <c r="N47" s="77">
        <f t="shared" si="13"/>
        <v>313.01205745678578</v>
      </c>
      <c r="O47" s="77">
        <f t="shared" si="5"/>
        <v>68.505658547632549</v>
      </c>
      <c r="P47" s="131">
        <f t="shared" si="6"/>
        <v>26.123118773017801</v>
      </c>
      <c r="Q47" s="3">
        <f t="shared" si="14"/>
        <v>407.64083477743611</v>
      </c>
      <c r="S47" s="3">
        <f t="shared" si="12"/>
        <v>23.213763010841593</v>
      </c>
      <c r="T47" s="3">
        <v>0</v>
      </c>
      <c r="U47" s="7">
        <f t="shared" si="7"/>
        <v>1.0330982575554716E-2</v>
      </c>
      <c r="V47" s="7">
        <f t="shared" si="8"/>
        <v>6.1511367896324512E-3</v>
      </c>
      <c r="X47" s="3">
        <f t="shared" si="9"/>
        <v>12.84892655897187</v>
      </c>
      <c r="Y47" s="3">
        <f t="shared" si="10"/>
        <v>1.7229724462663683</v>
      </c>
      <c r="Z47" s="3">
        <f t="shared" si="11"/>
        <v>0.65922910611507746</v>
      </c>
      <c r="AB47">
        <v>12</v>
      </c>
      <c r="AC47" s="135">
        <f>SUM(D168:D179)</f>
        <v>748.04695219808912</v>
      </c>
      <c r="AD47" s="135">
        <f>SUM(E168:E179)</f>
        <v>74.713279480749648</v>
      </c>
      <c r="AE47" s="135">
        <f>SUM(F168:F179)</f>
        <v>44.568654428540704</v>
      </c>
      <c r="AF47" s="135">
        <f>SUM(H168:H179)</f>
        <v>95.660311405718446</v>
      </c>
      <c r="AG47" s="135">
        <f>SUM(I168:I179)</f>
        <v>12.38575899158182</v>
      </c>
      <c r="AH47" s="135">
        <f>SUM(J168:J179)</f>
        <v>4.7319393675031716</v>
      </c>
      <c r="AI47" s="135">
        <f>SUM(X168:X179)</f>
        <v>95.660311405718446</v>
      </c>
      <c r="AJ47" s="135">
        <f>SUM(Y168:Y179)</f>
        <v>12.460472271062569</v>
      </c>
      <c r="AK47" s="135">
        <f>SUM(Z168:Z179)</f>
        <v>4.7765080219317113</v>
      </c>
      <c r="AL47" s="135">
        <f>SUM(Q168:Q179)</f>
        <v>2592.3691287851661</v>
      </c>
    </row>
    <row r="48" spans="1:39" x14ac:dyDescent="0.2">
      <c r="A48" s="4">
        <v>2</v>
      </c>
      <c r="B48">
        <v>1</v>
      </c>
      <c r="C48" s="119">
        <f t="shared" si="0"/>
        <v>1</v>
      </c>
      <c r="D48" s="115">
        <f>Ecosystem!X42</f>
        <v>94.964753270341646</v>
      </c>
      <c r="E48" s="115">
        <f>Ecosystem!AK42</f>
        <v>10.133557190398488</v>
      </c>
      <c r="F48" s="117">
        <f>Ecosystem!BC42</f>
        <v>6.2884616892364793</v>
      </c>
      <c r="H48" s="3">
        <f t="shared" si="1"/>
        <v>12.144101174016264</v>
      </c>
      <c r="I48" s="3">
        <f t="shared" si="2"/>
        <v>1.6799128342375276</v>
      </c>
      <c r="J48" s="3">
        <f t="shared" si="3"/>
        <v>0.66765801682534442</v>
      </c>
      <c r="K48" s="3"/>
      <c r="L48" s="3"/>
      <c r="M48" s="9">
        <f t="shared" si="4"/>
        <v>1</v>
      </c>
      <c r="N48" s="77">
        <f t="shared" si="13"/>
        <v>295.84184149515147</v>
      </c>
      <c r="O48" s="77">
        <f t="shared" si="5"/>
        <v>67.196513369501105</v>
      </c>
      <c r="P48" s="131">
        <f t="shared" si="6"/>
        <v>26.706320673013778</v>
      </c>
      <c r="Q48" s="3">
        <f t="shared" si="14"/>
        <v>389.74467553766635</v>
      </c>
      <c r="S48" s="3">
        <f t="shared" si="12"/>
        <v>24.09342319121426</v>
      </c>
      <c r="T48" s="3">
        <v>0</v>
      </c>
      <c r="U48" s="7">
        <f t="shared" si="7"/>
        <v>1.0133557190398488E-2</v>
      </c>
      <c r="V48" s="7">
        <f t="shared" si="8"/>
        <v>6.2884616892364791E-3</v>
      </c>
      <c r="X48" s="3">
        <f t="shared" si="9"/>
        <v>12.144101174016264</v>
      </c>
      <c r="Y48" s="3">
        <f t="shared" si="10"/>
        <v>1.690046391427926</v>
      </c>
      <c r="Z48" s="3">
        <f t="shared" si="11"/>
        <v>0.67394647851458089</v>
      </c>
      <c r="AB48">
        <v>13</v>
      </c>
      <c r="AC48" s="135">
        <f>SUM(D180:D191)</f>
        <v>798.73020924296031</v>
      </c>
      <c r="AD48" s="135">
        <f>SUM(E180:E191)</f>
        <v>75.097104514928176</v>
      </c>
      <c r="AE48" s="135">
        <f>SUM(F180:F191)</f>
        <v>44.759347574024936</v>
      </c>
      <c r="AF48" s="135">
        <f>SUM(H180:H191)</f>
        <v>102.14169086688972</v>
      </c>
      <c r="AG48" s="135">
        <f>SUM(I180:I191)</f>
        <v>12.449388434718442</v>
      </c>
      <c r="AH48" s="135">
        <f>SUM(J180:J191)</f>
        <v>4.7521856238418421</v>
      </c>
      <c r="AI48" s="135">
        <f>SUM(X180:X191)</f>
        <v>102.14169086688972</v>
      </c>
      <c r="AJ48" s="135">
        <f>SUM(Y180:Y191)</f>
        <v>12.524485539233368</v>
      </c>
      <c r="AK48" s="135">
        <f>SUM(Z180:Z191)</f>
        <v>4.7969449714158667</v>
      </c>
      <c r="AL48" s="135">
        <f>SUM(Q180:Q191)</f>
        <v>2787.6094313477915</v>
      </c>
    </row>
    <row r="49" spans="1:38" x14ac:dyDescent="0.2">
      <c r="A49" s="4">
        <v>2</v>
      </c>
      <c r="B49">
        <v>2</v>
      </c>
      <c r="C49" s="119">
        <f t="shared" si="0"/>
        <v>1</v>
      </c>
      <c r="D49" s="115">
        <f>Ecosystem!X43</f>
        <v>86.79917572928656</v>
      </c>
      <c r="E49" s="115">
        <f>Ecosystem!AK43</f>
        <v>9.6952493204718611</v>
      </c>
      <c r="F49" s="117">
        <f>Ecosystem!BC43</f>
        <v>6.346881872273503</v>
      </c>
      <c r="H49" s="3">
        <f t="shared" si="1"/>
        <v>11.099886384971816</v>
      </c>
      <c r="I49" s="3">
        <f t="shared" si="2"/>
        <v>1.6072513786200755</v>
      </c>
      <c r="J49" s="3">
        <f t="shared" si="3"/>
        <v>0.67386059950400401</v>
      </c>
      <c r="K49" s="3"/>
      <c r="L49" s="3"/>
      <c r="M49" s="9">
        <f t="shared" si="4"/>
        <v>1</v>
      </c>
      <c r="N49" s="77">
        <f t="shared" si="13"/>
        <v>270.40377722997914</v>
      </c>
      <c r="O49" s="77">
        <f t="shared" si="5"/>
        <v>64.29005514480302</v>
      </c>
      <c r="P49" s="131">
        <f t="shared" si="6"/>
        <v>26.954423980160161</v>
      </c>
      <c r="Q49" s="3">
        <f t="shared" si="14"/>
        <v>361.64825635494236</v>
      </c>
      <c r="S49" s="3">
        <f t="shared" si="12"/>
        <v>25.230172556233924</v>
      </c>
      <c r="T49" s="3">
        <v>0</v>
      </c>
      <c r="U49" s="7">
        <f t="shared" si="7"/>
        <v>9.6952493204718621E-3</v>
      </c>
      <c r="V49" s="7">
        <f t="shared" si="8"/>
        <v>6.346881872273503E-3</v>
      </c>
      <c r="X49" s="3">
        <f t="shared" si="9"/>
        <v>11.099886384971816</v>
      </c>
      <c r="Y49" s="3">
        <f t="shared" si="10"/>
        <v>1.6169466279405473</v>
      </c>
      <c r="Z49" s="3">
        <f t="shared" si="11"/>
        <v>0.68020748137627751</v>
      </c>
      <c r="AB49">
        <v>14</v>
      </c>
      <c r="AC49" s="135">
        <f>SUM(D192:D203)</f>
        <v>780.23299502034331</v>
      </c>
      <c r="AD49" s="135">
        <f>SUM(E192:E203)</f>
        <v>78.508818492474788</v>
      </c>
      <c r="AE49" s="135">
        <f>SUM(F192:F203)</f>
        <v>45.903410081661491</v>
      </c>
      <c r="AF49" s="135">
        <f>SUM(H192:H203)</f>
        <v>99.776265451446989</v>
      </c>
      <c r="AG49" s="135">
        <f>SUM(I192:I203)</f>
        <v>13.01497285783282</v>
      </c>
      <c r="AH49" s="135">
        <f>SUM(J192:J203)</f>
        <v>4.8736529305887801</v>
      </c>
      <c r="AI49" s="135">
        <f>SUM(X192:X203)</f>
        <v>99.776265451446989</v>
      </c>
      <c r="AJ49" s="135">
        <f>SUM(Y192:Y203)</f>
        <v>13.093481676325295</v>
      </c>
      <c r="AK49" s="135">
        <f>SUM(Z192:Z203)</f>
        <v>4.9195563406704395</v>
      </c>
      <c r="AL49" s="135">
        <f>SUM(Q192:Q203)</f>
        <v>2749.0561094435116</v>
      </c>
    </row>
    <row r="50" spans="1:38" x14ac:dyDescent="0.2">
      <c r="A50" s="4">
        <v>2</v>
      </c>
      <c r="B50">
        <v>3</v>
      </c>
      <c r="C50" s="119">
        <f t="shared" si="0"/>
        <v>1</v>
      </c>
      <c r="D50" s="115">
        <f>Ecosystem!X44</f>
        <v>79.396198177493915</v>
      </c>
      <c r="E50" s="115">
        <f>Ecosystem!AK44</f>
        <v>9.0491929731310261</v>
      </c>
      <c r="F50" s="117">
        <f>Ecosystem!BC44</f>
        <v>6.2981130259706664</v>
      </c>
      <c r="H50" s="3">
        <f t="shared" si="1"/>
        <v>10.153192951019427</v>
      </c>
      <c r="I50" s="3">
        <f t="shared" si="2"/>
        <v>1.5001499601204766</v>
      </c>
      <c r="J50" s="3">
        <f t="shared" si="3"/>
        <v>0.66868271772392673</v>
      </c>
      <c r="K50" s="3"/>
      <c r="L50" s="3"/>
      <c r="M50" s="9">
        <f t="shared" si="4"/>
        <v>0.8</v>
      </c>
      <c r="N50" s="77">
        <f t="shared" si="13"/>
        <v>197.8731406561094</v>
      </c>
      <c r="O50" s="77">
        <f t="shared" si="5"/>
        <v>48.004798723855259</v>
      </c>
      <c r="P50" s="131">
        <f t="shared" si="6"/>
        <v>21.397846967165659</v>
      </c>
      <c r="Q50" s="3">
        <f t="shared" si="14"/>
        <v>267.27578634713029</v>
      </c>
      <c r="S50" s="3">
        <f t="shared" si="12"/>
        <v>25.96667907690026</v>
      </c>
      <c r="T50" s="3">
        <v>0</v>
      </c>
      <c r="U50" s="7">
        <f t="shared" si="7"/>
        <v>9.0491929731310265E-3</v>
      </c>
      <c r="V50" s="7">
        <f t="shared" si="8"/>
        <v>6.2981130259706667E-3</v>
      </c>
      <c r="X50" s="3">
        <f t="shared" si="9"/>
        <v>10.153192951019427</v>
      </c>
      <c r="Y50" s="3">
        <f t="shared" si="10"/>
        <v>1.5091991530936077</v>
      </c>
      <c r="Z50" s="3">
        <f t="shared" si="11"/>
        <v>0.67498083074989745</v>
      </c>
      <c r="AB50">
        <v>15</v>
      </c>
      <c r="AC50" s="135">
        <f>SUM(D204:D215)</f>
        <v>747.96775237655072</v>
      </c>
      <c r="AD50" s="135">
        <f>SUM(E204:E215)</f>
        <v>78.148216855913006</v>
      </c>
      <c r="AE50" s="135">
        <f>SUM(F204:F215)</f>
        <v>46.234346899268914</v>
      </c>
      <c r="AF50" s="135">
        <f>SUM(H204:H215)</f>
        <v>95.650183325429694</v>
      </c>
      <c r="AG50" s="135">
        <f>SUM(I204:I215)</f>
        <v>12.955193324750283</v>
      </c>
      <c r="AH50" s="135">
        <f>SUM(J204:J215)</f>
        <v>4.9087891260937067</v>
      </c>
      <c r="AI50" s="135">
        <f>SUM(X204:X215)</f>
        <v>95.650183325429694</v>
      </c>
      <c r="AJ50" s="135">
        <f>SUM(Y204:Y215)</f>
        <v>13.033341541606198</v>
      </c>
      <c r="AK50" s="135">
        <f>SUM(Z204:Z215)</f>
        <v>4.9550234729929761</v>
      </c>
      <c r="AL50" s="135">
        <f>SUM(Q204:Q215)</f>
        <v>2623.9516442568656</v>
      </c>
    </row>
    <row r="51" spans="1:38" x14ac:dyDescent="0.2">
      <c r="A51" s="4">
        <v>2</v>
      </c>
      <c r="B51">
        <v>4</v>
      </c>
      <c r="C51" s="119">
        <f t="shared" si="0"/>
        <v>1</v>
      </c>
      <c r="D51" s="115">
        <f>Ecosystem!X45</f>
        <v>74.86970287334627</v>
      </c>
      <c r="E51" s="115">
        <f>Ecosystem!AK45</f>
        <v>8.3754659459475995</v>
      </c>
      <c r="F51" s="117">
        <f>Ecosystem!BC45</f>
        <v>6.1716154058021733</v>
      </c>
      <c r="H51" s="3">
        <f t="shared" si="1"/>
        <v>9.5743443251425013</v>
      </c>
      <c r="I51" s="3">
        <f t="shared" si="2"/>
        <v>1.3884613735291351</v>
      </c>
      <c r="J51" s="3">
        <f t="shared" si="3"/>
        <v>0.65525222321055765</v>
      </c>
      <c r="K51" s="3"/>
      <c r="L51" s="3"/>
      <c r="M51" s="9">
        <f t="shared" si="4"/>
        <v>0.8</v>
      </c>
      <c r="N51" s="77">
        <f t="shared" si="13"/>
        <v>186.59209871006419</v>
      </c>
      <c r="O51" s="77">
        <f t="shared" si="5"/>
        <v>44.430763952932324</v>
      </c>
      <c r="P51" s="131">
        <f t="shared" si="6"/>
        <v>20.968071142737845</v>
      </c>
      <c r="Q51" s="3">
        <f t="shared" si="14"/>
        <v>251.99093380573436</v>
      </c>
      <c r="S51" s="3">
        <f t="shared" si="12"/>
        <v>25.952852393526047</v>
      </c>
      <c r="T51" s="3">
        <v>0</v>
      </c>
      <c r="U51" s="7">
        <f t="shared" si="7"/>
        <v>8.3754659459476001E-3</v>
      </c>
      <c r="V51" s="7">
        <f t="shared" si="8"/>
        <v>6.1716154058021741E-3</v>
      </c>
      <c r="X51" s="3">
        <f t="shared" si="9"/>
        <v>9.5743443251425013</v>
      </c>
      <c r="Y51" s="3">
        <f t="shared" si="10"/>
        <v>1.3968368394750827</v>
      </c>
      <c r="Z51" s="3">
        <f t="shared" si="11"/>
        <v>0.66142383861635978</v>
      </c>
      <c r="AB51">
        <v>16</v>
      </c>
      <c r="AC51" s="135">
        <f>SUM(D216:D227)</f>
        <v>733.34062678444036</v>
      </c>
      <c r="AD51" s="135">
        <f>SUM(E216:E227)</f>
        <v>76.126693363061293</v>
      </c>
      <c r="AE51" s="135">
        <f>SUM(F216:F227)</f>
        <v>45.857288731598928</v>
      </c>
      <c r="AF51" s="135">
        <f>SUM(H216:H227)</f>
        <v>93.779665191507362</v>
      </c>
      <c r="AG51" s="135">
        <f>SUM(I216:I227)</f>
        <v>12.620070800986175</v>
      </c>
      <c r="AH51" s="135">
        <f>SUM(J216:J227)</f>
        <v>4.8687561385531719</v>
      </c>
      <c r="AI51" s="135">
        <f>SUM(X216:X227)</f>
        <v>93.779665191507362</v>
      </c>
      <c r="AJ51" s="135">
        <f>SUM(Y216:Y227)</f>
        <v>12.696197494349235</v>
      </c>
      <c r="AK51" s="135">
        <f>SUM(Z216:Z227)</f>
        <v>4.9146134272847704</v>
      </c>
      <c r="AL51" s="135">
        <f>SUM(Q216:Q227)</f>
        <v>2549.2107416369709</v>
      </c>
    </row>
    <row r="52" spans="1:38" x14ac:dyDescent="0.2">
      <c r="A52" s="4">
        <v>2</v>
      </c>
      <c r="B52">
        <v>5</v>
      </c>
      <c r="C52" s="119">
        <f t="shared" si="0"/>
        <v>1</v>
      </c>
      <c r="D52" s="115">
        <f>Ecosystem!X46</f>
        <v>74.530049957372228</v>
      </c>
      <c r="E52" s="115">
        <f>Ecosystem!AK46</f>
        <v>7.8418655127288046</v>
      </c>
      <c r="F52" s="117">
        <f>Ecosystem!BC46</f>
        <v>6.0189146626594461</v>
      </c>
      <c r="H52" s="3">
        <f t="shared" si="1"/>
        <v>9.5309094797541682</v>
      </c>
      <c r="I52" s="3">
        <f t="shared" si="2"/>
        <v>1.3000025826744985</v>
      </c>
      <c r="J52" s="3">
        <f t="shared" si="3"/>
        <v>0.63903969296505525</v>
      </c>
      <c r="K52" s="3"/>
      <c r="L52" s="3"/>
      <c r="M52" s="9">
        <f t="shared" si="4"/>
        <v>0.8</v>
      </c>
      <c r="N52" s="77">
        <f t="shared" si="13"/>
        <v>185.74560743265386</v>
      </c>
      <c r="O52" s="77">
        <f t="shared" si="5"/>
        <v>41.600082645583953</v>
      </c>
      <c r="P52" s="131">
        <f t="shared" si="6"/>
        <v>20.449270174881772</v>
      </c>
      <c r="Q52" s="3">
        <f t="shared" si="14"/>
        <v>247.79496025311957</v>
      </c>
      <c r="S52" s="3">
        <f t="shared" si="12"/>
        <v>25.040603229816725</v>
      </c>
      <c r="T52" s="3">
        <v>0</v>
      </c>
      <c r="U52" s="7">
        <f t="shared" si="7"/>
        <v>7.8418655127288055E-3</v>
      </c>
      <c r="V52" s="7">
        <f t="shared" si="8"/>
        <v>6.0189146626594458E-3</v>
      </c>
      <c r="X52" s="3">
        <f t="shared" si="9"/>
        <v>9.5309094797541682</v>
      </c>
      <c r="Y52" s="3">
        <f t="shared" si="10"/>
        <v>1.3078444481872273</v>
      </c>
      <c r="Z52" s="3">
        <f t="shared" si="11"/>
        <v>0.64505860762771472</v>
      </c>
      <c r="AB52">
        <v>17</v>
      </c>
      <c r="AC52" s="135">
        <f>SUM(D228:D239)</f>
        <v>768.65493967717316</v>
      </c>
      <c r="AD52" s="135">
        <f>SUM(E228:E239)</f>
        <v>75.838016855370057</v>
      </c>
      <c r="AE52" s="135">
        <f>SUM(F228:F239)</f>
        <v>45.488071375993343</v>
      </c>
      <c r="AF52" s="135">
        <f>SUM(H228:H239)</f>
        <v>98.295662694700525</v>
      </c>
      <c r="AG52" s="135">
        <f>SUM(I228:I239)</f>
        <v>12.572214815067149</v>
      </c>
      <c r="AH52" s="135">
        <f>SUM(J228:J239)</f>
        <v>4.8295556250407712</v>
      </c>
      <c r="AI52" s="135">
        <f>SUM(X228:X239)</f>
        <v>98.295662694700525</v>
      </c>
      <c r="AJ52" s="135">
        <f>SUM(Y228:Y239)</f>
        <v>12.648052831922518</v>
      </c>
      <c r="AK52" s="135">
        <f>SUM(Z228:Z239)</f>
        <v>4.8750436964167658</v>
      </c>
      <c r="AL52" s="135">
        <f>SUM(Q228:Q239)</f>
        <v>2675.0977072403739</v>
      </c>
    </row>
    <row r="53" spans="1:38" x14ac:dyDescent="0.2">
      <c r="A53" s="4">
        <v>2</v>
      </c>
      <c r="B53">
        <v>6</v>
      </c>
      <c r="C53" s="119">
        <f t="shared" si="0"/>
        <v>1</v>
      </c>
      <c r="D53" s="115">
        <f>Ecosystem!X47</f>
        <v>78.509179438754884</v>
      </c>
      <c r="E53" s="115">
        <f>Ecosystem!AK47</f>
        <v>7.5611054435750384</v>
      </c>
      <c r="F53" s="117">
        <f>Ecosystem!BC47</f>
        <v>5.8985496542924931</v>
      </c>
      <c r="H53" s="3">
        <f t="shared" si="1"/>
        <v>10.039760915074156</v>
      </c>
      <c r="I53" s="3">
        <f t="shared" si="2"/>
        <v>1.2534589618460972</v>
      </c>
      <c r="J53" s="3">
        <f t="shared" si="3"/>
        <v>0.62626030958755985</v>
      </c>
      <c r="K53" s="3"/>
      <c r="L53" s="3"/>
      <c r="M53" s="9">
        <f t="shared" si="4"/>
        <v>0.8</v>
      </c>
      <c r="N53" s="77">
        <f t="shared" si="13"/>
        <v>195.66249093126061</v>
      </c>
      <c r="O53" s="77">
        <f t="shared" si="5"/>
        <v>40.11068677907511</v>
      </c>
      <c r="P53" s="131">
        <f t="shared" si="6"/>
        <v>20.040329906801915</v>
      </c>
      <c r="Q53" s="3">
        <f t="shared" si="14"/>
        <v>255.81350761713765</v>
      </c>
      <c r="S53" s="3">
        <f t="shared" si="12"/>
        <v>23.513620233026092</v>
      </c>
      <c r="T53" s="3">
        <v>0</v>
      </c>
      <c r="U53" s="7">
        <f t="shared" si="7"/>
        <v>7.5611054435750389E-3</v>
      </c>
      <c r="V53" s="7">
        <f t="shared" si="8"/>
        <v>5.8985496542924938E-3</v>
      </c>
      <c r="X53" s="3">
        <f t="shared" si="9"/>
        <v>10.039760915074156</v>
      </c>
      <c r="Y53" s="3">
        <f t="shared" si="10"/>
        <v>1.2610200672896723</v>
      </c>
      <c r="Z53" s="3">
        <f t="shared" si="11"/>
        <v>0.63215885924185233</v>
      </c>
      <c r="AB53">
        <v>18</v>
      </c>
      <c r="AC53" s="135">
        <f>SUM(D240:D251)</f>
        <v>800.19494858107203</v>
      </c>
      <c r="AD53" s="135">
        <f>SUM(E240:E251)</f>
        <v>78.987417330280948</v>
      </c>
      <c r="AE53" s="135">
        <f>SUM(F240:F251)</f>
        <v>46.055928773552672</v>
      </c>
      <c r="AF53" s="135">
        <f>SUM(H240:H251)</f>
        <v>102.32900186494972</v>
      </c>
      <c r="AG53" s="135">
        <f>SUM(I240:I251)</f>
        <v>13.094313637676994</v>
      </c>
      <c r="AH53" s="135">
        <f>SUM(J240:J251)</f>
        <v>4.8898461321043678</v>
      </c>
      <c r="AI53" s="135">
        <f>SUM(X240:X251)</f>
        <v>102.32900186494972</v>
      </c>
      <c r="AJ53" s="135">
        <f>SUM(Y240:Y251)</f>
        <v>13.17330105500727</v>
      </c>
      <c r="AK53" s="135">
        <f>SUM(Z240:Z251)</f>
        <v>4.9359020608779209</v>
      </c>
      <c r="AL53" s="135">
        <f>SUM(Q240:Q251)</f>
        <v>2821.3315233143135</v>
      </c>
    </row>
    <row r="54" spans="1:38" x14ac:dyDescent="0.2">
      <c r="A54" s="4">
        <v>2</v>
      </c>
      <c r="B54">
        <v>7</v>
      </c>
      <c r="C54" s="119">
        <f t="shared" si="0"/>
        <v>1</v>
      </c>
      <c r="D54" s="115">
        <f>Ecosystem!X48</f>
        <v>84.047939310124676</v>
      </c>
      <c r="E54" s="115">
        <f>Ecosystem!AK48</f>
        <v>7.5721774527047128</v>
      </c>
      <c r="F54" s="117">
        <f>Ecosystem!BC48</f>
        <v>5.8642920713608122</v>
      </c>
      <c r="H54" s="3">
        <f t="shared" si="1"/>
        <v>10.748058024687172</v>
      </c>
      <c r="I54" s="3">
        <f t="shared" si="2"/>
        <v>1.2552944486241615</v>
      </c>
      <c r="J54" s="3">
        <f t="shared" si="3"/>
        <v>0.62262311642145607</v>
      </c>
      <c r="K54" s="3"/>
      <c r="L54" s="3"/>
      <c r="M54" s="9">
        <f t="shared" si="4"/>
        <v>0.8</v>
      </c>
      <c r="N54" s="77">
        <f t="shared" si="13"/>
        <v>209.46632330920235</v>
      </c>
      <c r="O54" s="77">
        <f t="shared" si="5"/>
        <v>40.169422355973168</v>
      </c>
      <c r="P54" s="131">
        <f t="shared" si="6"/>
        <v>19.923939725486594</v>
      </c>
      <c r="Q54" s="3">
        <f t="shared" si="14"/>
        <v>269.55968539066214</v>
      </c>
      <c r="S54" s="3">
        <f t="shared" si="12"/>
        <v>22.293156335439715</v>
      </c>
      <c r="T54" s="3">
        <v>0</v>
      </c>
      <c r="U54" s="7">
        <f t="shared" si="7"/>
        <v>7.5721774527047134E-3</v>
      </c>
      <c r="V54" s="7">
        <f t="shared" si="8"/>
        <v>5.8642920713608123E-3</v>
      </c>
      <c r="X54" s="3">
        <f t="shared" si="9"/>
        <v>10.748058024687172</v>
      </c>
      <c r="Y54" s="3">
        <f t="shared" si="10"/>
        <v>1.2628666260768662</v>
      </c>
      <c r="Z54" s="3">
        <f t="shared" si="11"/>
        <v>0.62848740849281692</v>
      </c>
      <c r="AB54">
        <v>19</v>
      </c>
      <c r="AC54" s="135">
        <f>SUM(D252:D263)</f>
        <v>769.07713402193201</v>
      </c>
      <c r="AD54" s="135">
        <f>SUM(E252:E263)</f>
        <v>80.565678981167238</v>
      </c>
      <c r="AE54" s="135">
        <f>SUM(F252:F263)</f>
        <v>46.498001625312341</v>
      </c>
      <c r="AF54" s="135">
        <f>SUM(H252:H263)</f>
        <v>98.349652945412316</v>
      </c>
      <c r="AG54" s="135">
        <f>SUM(I252:I263)</f>
        <v>13.355953450162676</v>
      </c>
      <c r="AH54" s="135">
        <f>SUM(J252:J263)</f>
        <v>4.936781853125515</v>
      </c>
      <c r="AI54" s="135">
        <f>SUM(X252:X263)</f>
        <v>98.349652945412316</v>
      </c>
      <c r="AJ54" s="135">
        <f>SUM(Y252:Y263)</f>
        <v>13.436519129143845</v>
      </c>
      <c r="AK54" s="135">
        <f>SUM(Z252:Z263)</f>
        <v>4.9832798547508279</v>
      </c>
      <c r="AL54" s="135">
        <f>SUM(Q252:Q263)</f>
        <v>2726.3556370751935</v>
      </c>
    </row>
    <row r="55" spans="1:38" x14ac:dyDescent="0.2">
      <c r="A55" s="4">
        <v>2</v>
      </c>
      <c r="B55">
        <v>8</v>
      </c>
      <c r="C55" s="119">
        <f t="shared" si="0"/>
        <v>1</v>
      </c>
      <c r="D55" s="115">
        <f>Ecosystem!X49</f>
        <v>85.883066264923258</v>
      </c>
      <c r="E55" s="115">
        <f>Ecosystem!AK49</f>
        <v>7.8103456863778904</v>
      </c>
      <c r="F55" s="117">
        <f>Ecosystem!BC49</f>
        <v>5.9298191318986486</v>
      </c>
      <c r="H55" s="3">
        <f t="shared" si="1"/>
        <v>10.982734224421989</v>
      </c>
      <c r="I55" s="3">
        <f t="shared" si="2"/>
        <v>1.2947773138153056</v>
      </c>
      <c r="J55" s="3">
        <f t="shared" si="3"/>
        <v>0.62958024989051564</v>
      </c>
      <c r="K55" s="3"/>
      <c r="L55" s="3"/>
      <c r="M55" s="9">
        <f t="shared" si="4"/>
        <v>0.8</v>
      </c>
      <c r="N55" s="77">
        <f t="shared" si="13"/>
        <v>214.0398714435463</v>
      </c>
      <c r="O55" s="77">
        <f t="shared" si="5"/>
        <v>41.432874042089786</v>
      </c>
      <c r="P55" s="131">
        <f t="shared" si="6"/>
        <v>20.146567996496501</v>
      </c>
      <c r="Q55" s="3">
        <f t="shared" si="14"/>
        <v>275.61931348213261</v>
      </c>
      <c r="S55" s="3">
        <f t="shared" si="12"/>
        <v>22.342208628488677</v>
      </c>
      <c r="T55" s="3">
        <v>0</v>
      </c>
      <c r="U55" s="7">
        <f t="shared" si="7"/>
        <v>7.8103456863778909E-3</v>
      </c>
      <c r="V55" s="7">
        <f t="shared" si="8"/>
        <v>5.9298191318986485E-3</v>
      </c>
      <c r="X55" s="3">
        <f t="shared" si="9"/>
        <v>10.982734224421989</v>
      </c>
      <c r="Y55" s="3">
        <f t="shared" si="10"/>
        <v>1.3025876595016834</v>
      </c>
      <c r="Z55" s="3">
        <f t="shared" si="11"/>
        <v>0.63551006902241425</v>
      </c>
      <c r="AB55">
        <v>20</v>
      </c>
      <c r="AC55" s="135">
        <f>SUM(D264:D275)</f>
        <v>730.44255546345232</v>
      </c>
      <c r="AD55" s="135">
        <f>SUM(E264:E275)</f>
        <v>77.784693307913315</v>
      </c>
      <c r="AE55" s="135">
        <f>SUM(F264:F275)</f>
        <v>45.782470093543196</v>
      </c>
      <c r="AF55" s="135">
        <f>SUM(H264:H275)</f>
        <v>93.409059570794582</v>
      </c>
      <c r="AG55" s="135">
        <f>SUM(I264:I275)</f>
        <v>12.894929405342907</v>
      </c>
      <c r="AH55" s="135">
        <f>SUM(J264:J275)</f>
        <v>4.860812500510284</v>
      </c>
      <c r="AI55" s="135">
        <f>SUM(X264:X275)</f>
        <v>93.409059570794582</v>
      </c>
      <c r="AJ55" s="135">
        <f>SUM(Y264:Y275)</f>
        <v>12.972714098650819</v>
      </c>
      <c r="AK55" s="135">
        <f>SUM(Z264:Z275)</f>
        <v>4.9065949706038285</v>
      </c>
      <c r="AL55" s="135">
        <f>SUM(Q264:Q275)</f>
        <v>2566.3572565941386</v>
      </c>
    </row>
    <row r="56" spans="1:38" x14ac:dyDescent="0.2">
      <c r="A56" s="4">
        <v>2</v>
      </c>
      <c r="B56">
        <v>9</v>
      </c>
      <c r="C56" s="119">
        <f t="shared" si="0"/>
        <v>1</v>
      </c>
      <c r="D56" s="115">
        <f>Ecosystem!X50</f>
        <v>82.191635998074233</v>
      </c>
      <c r="E56" s="115">
        <f>Ecosystem!AK50</f>
        <v>8.0465021984808214</v>
      </c>
      <c r="F56" s="117">
        <f>Ecosystem!BC50</f>
        <v>6.0237989559515341</v>
      </c>
      <c r="H56" s="3">
        <f t="shared" si="1"/>
        <v>10.510673790485802</v>
      </c>
      <c r="I56" s="3">
        <f t="shared" si="2"/>
        <v>1.3339266814180637</v>
      </c>
      <c r="J56" s="3">
        <f t="shared" si="3"/>
        <v>0.63955826773487068</v>
      </c>
      <c r="K56" s="3"/>
      <c r="L56" s="3"/>
      <c r="M56" s="9">
        <f t="shared" si="4"/>
        <v>0.8</v>
      </c>
      <c r="N56" s="77">
        <f t="shared" si="13"/>
        <v>204.83999894106807</v>
      </c>
      <c r="O56" s="77">
        <f t="shared" si="5"/>
        <v>42.685653805378038</v>
      </c>
      <c r="P56" s="131">
        <f t="shared" si="6"/>
        <v>20.465864567515865</v>
      </c>
      <c r="Q56" s="3">
        <f t="shared" si="14"/>
        <v>267.99151731396194</v>
      </c>
      <c r="R56" s="3"/>
      <c r="S56" s="3">
        <f t="shared" si="12"/>
        <v>23.564745259794762</v>
      </c>
      <c r="T56" s="3">
        <v>0</v>
      </c>
      <c r="U56" s="7">
        <f t="shared" si="7"/>
        <v>8.0465021984808208E-3</v>
      </c>
      <c r="V56" s="7">
        <f t="shared" si="8"/>
        <v>6.0237989559515344E-3</v>
      </c>
      <c r="X56" s="3">
        <f t="shared" si="9"/>
        <v>10.510673790485802</v>
      </c>
      <c r="Y56" s="3">
        <f t="shared" si="10"/>
        <v>1.3419731836165445</v>
      </c>
      <c r="Z56" s="3">
        <f t="shared" si="11"/>
        <v>0.64558206669082219</v>
      </c>
    </row>
    <row r="57" spans="1:38" x14ac:dyDescent="0.2">
      <c r="A57" s="4">
        <v>2</v>
      </c>
      <c r="B57">
        <v>10</v>
      </c>
      <c r="C57" s="119">
        <f t="shared" si="0"/>
        <v>1</v>
      </c>
      <c r="D57" s="115">
        <f>Ecosystem!X51</f>
        <v>75.610088209156601</v>
      </c>
      <c r="E57" s="115">
        <f>Ecosystem!AK51</f>
        <v>8.0120763902086196</v>
      </c>
      <c r="F57" s="117">
        <f>Ecosystem!BC51</f>
        <v>6.0469565132176069</v>
      </c>
      <c r="H57" s="3">
        <f t="shared" si="1"/>
        <v>9.6690248683567042</v>
      </c>
      <c r="I57" s="3">
        <f t="shared" si="2"/>
        <v>1.328219666984843</v>
      </c>
      <c r="J57" s="3">
        <f t="shared" si="3"/>
        <v>0.64201694992502378</v>
      </c>
      <c r="K57" s="3"/>
      <c r="L57" s="3"/>
      <c r="M57" s="9">
        <f t="shared" si="4"/>
        <v>0.8</v>
      </c>
      <c r="N57" s="77">
        <f t="shared" si="13"/>
        <v>188.43730509343538</v>
      </c>
      <c r="O57" s="77">
        <f t="shared" si="5"/>
        <v>42.503029343514982</v>
      </c>
      <c r="P57" s="131">
        <f t="shared" si="6"/>
        <v>20.544542397600765</v>
      </c>
      <c r="Q57" s="3">
        <f t="shared" si="14"/>
        <v>251.48487683455113</v>
      </c>
      <c r="R57" s="3"/>
      <c r="S57" s="3">
        <f t="shared" si="12"/>
        <v>25.070124507961559</v>
      </c>
      <c r="T57" s="3">
        <v>0</v>
      </c>
      <c r="U57" s="7">
        <f t="shared" si="7"/>
        <v>8.0120763902086205E-3</v>
      </c>
      <c r="V57" s="7">
        <f t="shared" si="8"/>
        <v>6.0469565132176065E-3</v>
      </c>
      <c r="X57" s="3">
        <f t="shared" si="9"/>
        <v>9.6690248683567042</v>
      </c>
      <c r="Y57" s="3">
        <f t="shared" si="10"/>
        <v>1.3362317433750515</v>
      </c>
      <c r="Z57" s="3">
        <f t="shared" si="11"/>
        <v>0.64806390643824141</v>
      </c>
    </row>
    <row r="58" spans="1:38" x14ac:dyDescent="0.2">
      <c r="A58" s="4">
        <v>2</v>
      </c>
      <c r="B58">
        <v>11</v>
      </c>
      <c r="C58" s="119">
        <f t="shared" si="0"/>
        <v>1</v>
      </c>
      <c r="D58" s="115">
        <f>Ecosystem!X52</f>
        <v>68.985768511020751</v>
      </c>
      <c r="E58" s="115">
        <f>Ecosystem!AK52</f>
        <v>7.691271047287735</v>
      </c>
      <c r="F58" s="117">
        <f>Ecosystem!BC52</f>
        <v>5.9685038040602638</v>
      </c>
      <c r="H58" s="3">
        <f t="shared" si="1"/>
        <v>8.8219062706367772</v>
      </c>
      <c r="I58" s="3">
        <f t="shared" si="2"/>
        <v>1.2750374524140904</v>
      </c>
      <c r="J58" s="3">
        <f t="shared" si="3"/>
        <v>0.63368747559583738</v>
      </c>
      <c r="K58" s="3"/>
      <c r="L58" s="3"/>
      <c r="M58" s="9">
        <f t="shared" si="4"/>
        <v>1</v>
      </c>
      <c r="N58" s="77">
        <f t="shared" si="13"/>
        <v>214.91001756366899</v>
      </c>
      <c r="O58" s="77">
        <f t="shared" si="5"/>
        <v>51.001498096563616</v>
      </c>
      <c r="P58" s="131">
        <f t="shared" si="6"/>
        <v>25.347499023833496</v>
      </c>
      <c r="Q58" s="3">
        <f t="shared" si="14"/>
        <v>291.25901468406613</v>
      </c>
      <c r="R58" s="3"/>
      <c r="S58" s="3">
        <f t="shared" si="12"/>
        <v>26.213436587778833</v>
      </c>
      <c r="T58" s="3">
        <v>0</v>
      </c>
      <c r="U58" s="7">
        <f t="shared" si="7"/>
        <v>7.6912710472877349E-3</v>
      </c>
      <c r="V58" s="7">
        <f t="shared" si="8"/>
        <v>5.9685038040602654E-3</v>
      </c>
      <c r="X58" s="3">
        <f t="shared" si="9"/>
        <v>8.8219062706367772</v>
      </c>
      <c r="Y58" s="3">
        <f t="shared" si="10"/>
        <v>1.2827287234613782</v>
      </c>
      <c r="Z58" s="3">
        <f t="shared" si="11"/>
        <v>0.6396559793998976</v>
      </c>
    </row>
    <row r="59" spans="1:38" x14ac:dyDescent="0.2">
      <c r="A59" s="5">
        <v>2</v>
      </c>
      <c r="B59" s="2">
        <v>12</v>
      </c>
      <c r="C59" s="119">
        <f t="shared" si="0"/>
        <v>1</v>
      </c>
      <c r="D59" s="115">
        <f>Ecosystem!X53</f>
        <v>64.289270976666913</v>
      </c>
      <c r="E59" s="115">
        <f>Ecosystem!AK53</f>
        <v>7.2426003103539545</v>
      </c>
      <c r="F59" s="117">
        <f>Ecosystem!BC53</f>
        <v>5.8127963589533636</v>
      </c>
      <c r="H59" s="3">
        <f t="shared" si="1"/>
        <v>8.221317744298517</v>
      </c>
      <c r="I59" s="3">
        <f t="shared" si="2"/>
        <v>1.2006580696208475</v>
      </c>
      <c r="J59" s="3">
        <f t="shared" si="3"/>
        <v>0.61715571804645863</v>
      </c>
      <c r="K59" s="3"/>
      <c r="L59" s="3"/>
      <c r="M59" s="9">
        <f t="shared" si="4"/>
        <v>1</v>
      </c>
      <c r="N59" s="77">
        <f t="shared" si="13"/>
        <v>200.27911050296896</v>
      </c>
      <c r="O59" s="77">
        <f t="shared" si="5"/>
        <v>48.026322784833901</v>
      </c>
      <c r="P59" s="131">
        <f t="shared" si="6"/>
        <v>24.686228721858345</v>
      </c>
      <c r="Q59" s="3">
        <f t="shared" si="14"/>
        <v>272.99166200966118</v>
      </c>
      <c r="R59" s="3"/>
      <c r="S59" s="3">
        <f t="shared" si="12"/>
        <v>26.635447753755553</v>
      </c>
      <c r="T59" s="3">
        <v>0</v>
      </c>
      <c r="U59" s="7">
        <f t="shared" si="7"/>
        <v>7.2426003103539553E-3</v>
      </c>
      <c r="V59" s="7">
        <f t="shared" si="8"/>
        <v>5.812796358953363E-3</v>
      </c>
      <c r="X59" s="3">
        <f t="shared" si="9"/>
        <v>8.221317744298517</v>
      </c>
      <c r="Y59" s="3">
        <f t="shared" si="10"/>
        <v>1.2079006699312016</v>
      </c>
      <c r="Z59" s="3">
        <f t="shared" si="11"/>
        <v>0.62296851440541201</v>
      </c>
    </row>
    <row r="60" spans="1:38" x14ac:dyDescent="0.2">
      <c r="A60" s="3">
        <v>3</v>
      </c>
      <c r="B60">
        <v>1</v>
      </c>
      <c r="C60" s="119">
        <f t="shared" si="0"/>
        <v>1</v>
      </c>
      <c r="D60" s="115">
        <f>Ecosystem!X54</f>
        <v>63.034826061932435</v>
      </c>
      <c r="E60" s="115">
        <f>Ecosystem!AK54</f>
        <v>6.8434145511452682</v>
      </c>
      <c r="F60" s="117">
        <f>Ecosystem!BC54</f>
        <v>5.6247245335226683</v>
      </c>
      <c r="H60" s="3">
        <f t="shared" si="1"/>
        <v>8.0608992159799318</v>
      </c>
      <c r="I60" s="3">
        <f t="shared" si="2"/>
        <v>1.1344821683514581</v>
      </c>
      <c r="J60" s="3">
        <f t="shared" si="3"/>
        <v>0.59718777227639763</v>
      </c>
      <c r="K60" s="3"/>
      <c r="L60" s="3"/>
      <c r="M60" s="9">
        <f t="shared" si="4"/>
        <v>1</v>
      </c>
      <c r="N60" s="77">
        <f t="shared" si="13"/>
        <v>196.37116275552631</v>
      </c>
      <c r="O60" s="77">
        <f t="shared" si="5"/>
        <v>45.379286734058326</v>
      </c>
      <c r="P60" s="131">
        <f t="shared" si="6"/>
        <v>23.887510891055904</v>
      </c>
      <c r="Q60" s="3">
        <f t="shared" si="14"/>
        <v>265.63796038064055</v>
      </c>
      <c r="R60" s="3"/>
      <c r="S60" s="3">
        <f t="shared" si="12"/>
        <v>26.075639763932749</v>
      </c>
      <c r="T60" s="3">
        <v>0</v>
      </c>
      <c r="U60" s="7">
        <f t="shared" si="7"/>
        <v>6.8434145511452682E-3</v>
      </c>
      <c r="V60" s="7">
        <f t="shared" si="8"/>
        <v>5.6247245335226681E-3</v>
      </c>
      <c r="X60" s="3">
        <f t="shared" si="9"/>
        <v>8.0608992159799318</v>
      </c>
      <c r="Y60" s="3">
        <f t="shared" si="10"/>
        <v>1.1413255829026034</v>
      </c>
      <c r="Z60" s="3">
        <f t="shared" si="11"/>
        <v>0.60281249680992033</v>
      </c>
    </row>
    <row r="61" spans="1:38" x14ac:dyDescent="0.2">
      <c r="A61" s="3">
        <v>3</v>
      </c>
      <c r="B61">
        <v>2</v>
      </c>
      <c r="C61" s="119">
        <f t="shared" si="0"/>
        <v>1</v>
      </c>
      <c r="D61" s="115">
        <f>Ecosystem!X55</f>
        <v>66.294280206146368</v>
      </c>
      <c r="E61" s="115">
        <f>Ecosystem!AK55</f>
        <v>6.6436692934165533</v>
      </c>
      <c r="F61" s="117">
        <f>Ecosystem!BC55</f>
        <v>5.4578189225244591</v>
      </c>
      <c r="H61" s="3">
        <f t="shared" si="1"/>
        <v>8.477718504571321</v>
      </c>
      <c r="I61" s="3">
        <f t="shared" si="2"/>
        <v>1.1013689568965024</v>
      </c>
      <c r="J61" s="3">
        <f t="shared" si="3"/>
        <v>0.5794670840154158</v>
      </c>
      <c r="K61" s="3"/>
      <c r="L61" s="3"/>
      <c r="M61" s="9">
        <f t="shared" si="4"/>
        <v>1</v>
      </c>
      <c r="N61" s="77">
        <f t="shared" si="13"/>
        <v>206.5252766039367</v>
      </c>
      <c r="O61" s="77">
        <f t="shared" si="5"/>
        <v>44.054758275860095</v>
      </c>
      <c r="P61" s="131">
        <f t="shared" si="6"/>
        <v>23.178683360616631</v>
      </c>
      <c r="Q61" s="3">
        <f t="shared" si="14"/>
        <v>273.75871824041343</v>
      </c>
      <c r="R61" s="3"/>
      <c r="S61" s="3">
        <f t="shared" si="12"/>
        <v>24.559379174705473</v>
      </c>
      <c r="T61" s="3">
        <v>0</v>
      </c>
      <c r="U61" s="7">
        <f t="shared" si="7"/>
        <v>6.6436692934165537E-3</v>
      </c>
      <c r="V61" s="7">
        <f t="shared" si="8"/>
        <v>5.4578189225244593E-3</v>
      </c>
      <c r="X61" s="3">
        <f t="shared" si="9"/>
        <v>8.477718504571321</v>
      </c>
      <c r="Y61" s="3">
        <f t="shared" si="10"/>
        <v>1.108012626189919</v>
      </c>
      <c r="Z61" s="3">
        <f t="shared" si="11"/>
        <v>0.58492490293794031</v>
      </c>
    </row>
    <row r="62" spans="1:38" x14ac:dyDescent="0.2">
      <c r="A62" s="3">
        <v>3</v>
      </c>
      <c r="B62">
        <v>3</v>
      </c>
      <c r="C62" s="119">
        <f t="shared" si="0"/>
        <v>1</v>
      </c>
      <c r="D62" s="115">
        <f>Ecosystem!X56</f>
        <v>73.122468304112729</v>
      </c>
      <c r="E62" s="115">
        <f>Ecosystem!AK56</f>
        <v>6.7494843412265837</v>
      </c>
      <c r="F62" s="117">
        <f>Ecosystem!BC56</f>
        <v>5.3710764846198424</v>
      </c>
      <c r="H62" s="3">
        <f t="shared" si="1"/>
        <v>9.350907811564598</v>
      </c>
      <c r="I62" s="3">
        <f t="shared" si="2"/>
        <v>1.1189106802550042</v>
      </c>
      <c r="J62" s="3">
        <f t="shared" si="3"/>
        <v>0.57025747331442034</v>
      </c>
      <c r="K62" s="3"/>
      <c r="L62" s="3"/>
      <c r="M62" s="9">
        <f t="shared" si="4"/>
        <v>0.8</v>
      </c>
      <c r="N62" s="77">
        <f t="shared" si="13"/>
        <v>182.23759812170769</v>
      </c>
      <c r="O62" s="77">
        <f t="shared" si="5"/>
        <v>35.805141768160134</v>
      </c>
      <c r="P62" s="131">
        <f t="shared" si="6"/>
        <v>18.248239146061451</v>
      </c>
      <c r="Q62" s="3">
        <f t="shared" si="14"/>
        <v>236.29097903592927</v>
      </c>
      <c r="R62" s="3"/>
      <c r="S62" s="3">
        <f t="shared" si="12"/>
        <v>22.875770008131582</v>
      </c>
      <c r="T62" s="3">
        <v>0</v>
      </c>
      <c r="U62" s="7">
        <f t="shared" si="7"/>
        <v>6.7494843412265844E-3</v>
      </c>
      <c r="V62" s="7">
        <f t="shared" si="8"/>
        <v>5.3710764846198432E-3</v>
      </c>
      <c r="X62" s="3">
        <f t="shared" si="9"/>
        <v>9.350907811564598</v>
      </c>
      <c r="Y62" s="3">
        <f t="shared" si="10"/>
        <v>1.1256601645962308</v>
      </c>
      <c r="Z62" s="3">
        <f t="shared" si="11"/>
        <v>0.57562854979904021</v>
      </c>
    </row>
    <row r="63" spans="1:38" x14ac:dyDescent="0.2">
      <c r="A63" s="3">
        <v>3</v>
      </c>
      <c r="B63">
        <v>4</v>
      </c>
      <c r="C63" s="119">
        <f t="shared" si="0"/>
        <v>1</v>
      </c>
      <c r="D63" s="115">
        <f>Ecosystem!X57</f>
        <v>78.139485029647119</v>
      </c>
      <c r="E63" s="115">
        <f>Ecosystem!AK57</f>
        <v>7.1785289921311692</v>
      </c>
      <c r="F63" s="117">
        <f>Ecosystem!BC57</f>
        <v>5.4070033534271777</v>
      </c>
      <c r="H63" s="3">
        <f t="shared" si="1"/>
        <v>9.9924843608468006</v>
      </c>
      <c r="I63" s="3">
        <f t="shared" si="2"/>
        <v>1.1900365052711683</v>
      </c>
      <c r="J63" s="3">
        <f t="shared" si="3"/>
        <v>0.57407189775779521</v>
      </c>
      <c r="K63" s="3"/>
      <c r="L63" s="3"/>
      <c r="M63" s="9">
        <f t="shared" si="4"/>
        <v>0.8</v>
      </c>
      <c r="N63" s="77">
        <f t="shared" si="13"/>
        <v>194.74112951229668</v>
      </c>
      <c r="O63" s="77">
        <f t="shared" si="5"/>
        <v>38.081168168677387</v>
      </c>
      <c r="P63" s="131">
        <f t="shared" si="6"/>
        <v>18.370300728249447</v>
      </c>
      <c r="Q63" s="3">
        <f t="shared" si="14"/>
        <v>251.19259840922351</v>
      </c>
      <c r="R63" s="3"/>
      <c r="S63" s="3">
        <f t="shared" si="12"/>
        <v>22.473380686544147</v>
      </c>
      <c r="T63" s="3">
        <v>0</v>
      </c>
      <c r="U63" s="7">
        <f t="shared" si="7"/>
        <v>7.1785289921311697E-3</v>
      </c>
      <c r="V63" s="7">
        <f t="shared" si="8"/>
        <v>5.4070033534271778E-3</v>
      </c>
      <c r="X63" s="3">
        <f t="shared" si="9"/>
        <v>9.9924843608468006</v>
      </c>
      <c r="Y63" s="3">
        <f t="shared" si="10"/>
        <v>1.1972150342632994</v>
      </c>
      <c r="Z63" s="3">
        <f t="shared" si="11"/>
        <v>0.57947890111122236</v>
      </c>
    </row>
    <row r="64" spans="1:38" x14ac:dyDescent="0.2">
      <c r="A64" s="3">
        <v>3</v>
      </c>
      <c r="B64">
        <v>5</v>
      </c>
      <c r="C64" s="119">
        <f t="shared" si="0"/>
        <v>1</v>
      </c>
      <c r="D64" s="115">
        <f>Ecosystem!X58</f>
        <v>76.521651477332952</v>
      </c>
      <c r="E64" s="115">
        <f>Ecosystem!AK58</f>
        <v>7.7371631440481199</v>
      </c>
      <c r="F64" s="117">
        <f>Ecosystem!BC58</f>
        <v>5.5196655484159631</v>
      </c>
      <c r="H64" s="3">
        <f t="shared" si="1"/>
        <v>9.7855956609299923</v>
      </c>
      <c r="I64" s="3">
        <f t="shared" si="2"/>
        <v>1.2826453161572278</v>
      </c>
      <c r="J64" s="3">
        <f t="shared" si="3"/>
        <v>0.58603345869187085</v>
      </c>
      <c r="K64" s="3"/>
      <c r="L64" s="3"/>
      <c r="M64" s="9">
        <f t="shared" si="4"/>
        <v>0.8</v>
      </c>
      <c r="N64" s="77">
        <f t="shared" si="13"/>
        <v>190.70912529290601</v>
      </c>
      <c r="O64" s="77">
        <f t="shared" si="5"/>
        <v>41.044650117031296</v>
      </c>
      <c r="P64" s="131">
        <f t="shared" si="6"/>
        <v>18.753070678139867</v>
      </c>
      <c r="Q64" s="3">
        <f t="shared" si="14"/>
        <v>250.50684608807717</v>
      </c>
      <c r="R64" s="3"/>
      <c r="S64" s="3">
        <f t="shared" si="12"/>
        <v>23.870693248098508</v>
      </c>
      <c r="T64" s="3">
        <v>0</v>
      </c>
      <c r="U64" s="7">
        <f t="shared" si="7"/>
        <v>7.7371631440481198E-3</v>
      </c>
      <c r="V64" s="7">
        <f t="shared" si="8"/>
        <v>5.5196655484159628E-3</v>
      </c>
      <c r="X64" s="3">
        <f t="shared" si="9"/>
        <v>9.7855956609299923</v>
      </c>
      <c r="Y64" s="3">
        <f t="shared" si="10"/>
        <v>1.2903824793012759</v>
      </c>
      <c r="Z64" s="3">
        <f t="shared" si="11"/>
        <v>0.59155312424028683</v>
      </c>
    </row>
    <row r="65" spans="1:26" x14ac:dyDescent="0.2">
      <c r="A65" s="3">
        <v>3</v>
      </c>
      <c r="B65">
        <v>6</v>
      </c>
      <c r="C65" s="119">
        <f t="shared" si="0"/>
        <v>1</v>
      </c>
      <c r="D65" s="115">
        <f>Ecosystem!X59</f>
        <v>70.46372419982589</v>
      </c>
      <c r="E65" s="115">
        <f>Ecosystem!AK59</f>
        <v>7.9975244683287565</v>
      </c>
      <c r="F65" s="117">
        <f>Ecosystem!BC59</f>
        <v>5.5765074425595786</v>
      </c>
      <c r="H65" s="3">
        <f t="shared" si="1"/>
        <v>9.0109073768100085</v>
      </c>
      <c r="I65" s="3">
        <f t="shared" si="2"/>
        <v>1.3258072899814384</v>
      </c>
      <c r="J65" s="3">
        <f t="shared" si="3"/>
        <v>0.59206847141707852</v>
      </c>
      <c r="K65" s="3"/>
      <c r="L65" s="3"/>
      <c r="M65" s="9">
        <f t="shared" si="4"/>
        <v>0.8</v>
      </c>
      <c r="N65" s="77">
        <f t="shared" si="13"/>
        <v>175.61141124887982</v>
      </c>
      <c r="O65" s="77">
        <f t="shared" si="5"/>
        <v>42.425833279406028</v>
      </c>
      <c r="P65" s="131">
        <f t="shared" si="6"/>
        <v>18.946191085346513</v>
      </c>
      <c r="Q65" s="3">
        <f t="shared" si="14"/>
        <v>236.98343561363237</v>
      </c>
      <c r="R65" s="3"/>
      <c r="S65" s="3">
        <f t="shared" si="12"/>
        <v>25.897178933978687</v>
      </c>
      <c r="T65" s="3">
        <v>0</v>
      </c>
      <c r="U65" s="7">
        <f t="shared" si="7"/>
        <v>7.9975244683287566E-3</v>
      </c>
      <c r="V65" s="7">
        <f t="shared" si="8"/>
        <v>5.576507442559578E-3</v>
      </c>
      <c r="X65" s="3">
        <f t="shared" si="9"/>
        <v>9.0109073768100085</v>
      </c>
      <c r="Y65" s="3">
        <f t="shared" si="10"/>
        <v>1.3338048144497672</v>
      </c>
      <c r="Z65" s="3">
        <f t="shared" si="11"/>
        <v>0.59764497885963808</v>
      </c>
    </row>
    <row r="66" spans="1:26" x14ac:dyDescent="0.2">
      <c r="A66" s="3">
        <v>3</v>
      </c>
      <c r="B66">
        <v>7</v>
      </c>
      <c r="C66" s="119">
        <f t="shared" si="0"/>
        <v>1</v>
      </c>
      <c r="D66" s="115">
        <f>Ecosystem!X60</f>
        <v>63.306812394407302</v>
      </c>
      <c r="E66" s="115">
        <f>Ecosystem!AK60</f>
        <v>7.8150877884478778</v>
      </c>
      <c r="F66" s="117">
        <f>Ecosystem!BC60</f>
        <v>5.5186597800768737</v>
      </c>
      <c r="H66" s="3">
        <f t="shared" si="1"/>
        <v>8.0956808525953772</v>
      </c>
      <c r="I66" s="3">
        <f t="shared" si="2"/>
        <v>1.2955634462640557</v>
      </c>
      <c r="J66" s="3">
        <f t="shared" si="3"/>
        <v>0.58592667434176327</v>
      </c>
      <c r="K66" s="3"/>
      <c r="L66" s="3"/>
      <c r="M66" s="9">
        <f t="shared" si="4"/>
        <v>0.8</v>
      </c>
      <c r="N66" s="77">
        <f t="shared" si="13"/>
        <v>157.77478117282669</v>
      </c>
      <c r="O66" s="77">
        <f t="shared" si="5"/>
        <v>41.458030280449783</v>
      </c>
      <c r="P66" s="131">
        <f t="shared" si="6"/>
        <v>18.749653578936428</v>
      </c>
      <c r="Q66" s="3">
        <f t="shared" si="14"/>
        <v>217.9824650322129</v>
      </c>
      <c r="R66" s="3"/>
      <c r="S66" s="3">
        <f t="shared" si="12"/>
        <v>27.620425271587266</v>
      </c>
      <c r="T66" s="3">
        <v>0</v>
      </c>
      <c r="U66" s="7">
        <f t="shared" si="7"/>
        <v>7.8150877884478782E-3</v>
      </c>
      <c r="V66" s="7">
        <f t="shared" si="8"/>
        <v>5.5186597800768742E-3</v>
      </c>
      <c r="X66" s="3">
        <f t="shared" si="9"/>
        <v>8.0956808525953772</v>
      </c>
      <c r="Y66" s="3">
        <f t="shared" si="10"/>
        <v>1.3033785340525037</v>
      </c>
      <c r="Z66" s="3">
        <f t="shared" si="11"/>
        <v>0.59144533412184019</v>
      </c>
    </row>
    <row r="67" spans="1:26" x14ac:dyDescent="0.2">
      <c r="A67" s="3">
        <v>3</v>
      </c>
      <c r="B67">
        <v>8</v>
      </c>
      <c r="C67" s="119">
        <f t="shared" si="0"/>
        <v>1</v>
      </c>
      <c r="D67" s="115">
        <f>Ecosystem!X61</f>
        <v>57.138080064816066</v>
      </c>
      <c r="E67" s="115">
        <f>Ecosystem!AK61</f>
        <v>7.3564366561456414</v>
      </c>
      <c r="F67" s="117">
        <f>Ecosystem!BC61</f>
        <v>5.3643545842285008</v>
      </c>
      <c r="H67" s="3">
        <f t="shared" si="1"/>
        <v>7.3068228084669435</v>
      </c>
      <c r="I67" s="3">
        <f t="shared" si="2"/>
        <v>1.2195295413760325</v>
      </c>
      <c r="J67" s="3">
        <f t="shared" si="3"/>
        <v>0.56954379628077278</v>
      </c>
      <c r="K67" s="3"/>
      <c r="L67" s="3"/>
      <c r="M67" s="9">
        <f t="shared" si="4"/>
        <v>0.8</v>
      </c>
      <c r="N67" s="77">
        <f t="shared" si="13"/>
        <v>142.40091607673824</v>
      </c>
      <c r="O67" s="77">
        <f t="shared" si="5"/>
        <v>39.024945324033041</v>
      </c>
      <c r="P67" s="131">
        <f t="shared" si="6"/>
        <v>18.225401480984729</v>
      </c>
      <c r="Q67" s="3">
        <f t="shared" si="14"/>
        <v>199.651262881756</v>
      </c>
      <c r="R67" s="3"/>
      <c r="S67" s="3">
        <f t="shared" si="12"/>
        <v>28.67517389004669</v>
      </c>
      <c r="T67" s="3">
        <v>0</v>
      </c>
      <c r="U67" s="7">
        <f t="shared" si="7"/>
        <v>7.3564366561456413E-3</v>
      </c>
      <c r="V67" s="7">
        <f t="shared" si="8"/>
        <v>5.3643545842285006E-3</v>
      </c>
      <c r="X67" s="3">
        <f t="shared" si="9"/>
        <v>7.3068228084669435</v>
      </c>
      <c r="Y67" s="3">
        <f t="shared" si="10"/>
        <v>1.2268859780321781</v>
      </c>
      <c r="Z67" s="3">
        <f t="shared" si="11"/>
        <v>0.57490815086500124</v>
      </c>
    </row>
    <row r="68" spans="1:26" x14ac:dyDescent="0.2">
      <c r="A68" s="3">
        <v>3</v>
      </c>
      <c r="B68">
        <v>9</v>
      </c>
      <c r="C68" s="119">
        <f t="shared" si="0"/>
        <v>1</v>
      </c>
      <c r="D68" s="115">
        <f>Ecosystem!X62</f>
        <v>53.505273511259674</v>
      </c>
      <c r="E68" s="115">
        <f>Ecosystem!AK62</f>
        <v>6.8372096105504934</v>
      </c>
      <c r="F68" s="117">
        <f>Ecosystem!BC62</f>
        <v>5.1541893942514019</v>
      </c>
      <c r="H68" s="3">
        <f t="shared" si="1"/>
        <v>6.8422591802497745</v>
      </c>
      <c r="I68" s="3">
        <f t="shared" si="2"/>
        <v>1.133453530613989</v>
      </c>
      <c r="J68" s="3">
        <f t="shared" si="3"/>
        <v>0.54723015569900624</v>
      </c>
      <c r="K68" s="3"/>
      <c r="L68" s="3"/>
      <c r="M68" s="9">
        <f t="shared" si="4"/>
        <v>0.8</v>
      </c>
      <c r="N68" s="77">
        <f t="shared" si="13"/>
        <v>133.34714702168461</v>
      </c>
      <c r="O68" s="77">
        <f t="shared" si="5"/>
        <v>36.270512979647656</v>
      </c>
      <c r="P68" s="131">
        <f t="shared" si="6"/>
        <v>17.511364982368203</v>
      </c>
      <c r="Q68" s="3">
        <f t="shared" si="14"/>
        <v>187.12902498370048</v>
      </c>
      <c r="R68" s="3"/>
      <c r="S68" s="3">
        <f t="shared" si="12"/>
        <v>28.740532350179468</v>
      </c>
      <c r="T68" s="3">
        <v>0</v>
      </c>
      <c r="U68" s="7">
        <f t="shared" si="7"/>
        <v>6.8372096105504933E-3</v>
      </c>
      <c r="V68" s="7">
        <f t="shared" si="8"/>
        <v>5.1541893942514024E-3</v>
      </c>
      <c r="X68" s="3">
        <f t="shared" si="9"/>
        <v>6.8422591802497745</v>
      </c>
      <c r="Y68" s="3">
        <f t="shared" si="10"/>
        <v>1.1402907402245395</v>
      </c>
      <c r="Z68" s="3">
        <f t="shared" si="11"/>
        <v>0.55238434509325762</v>
      </c>
    </row>
    <row r="69" spans="1:26" x14ac:dyDescent="0.2">
      <c r="A69" s="3">
        <v>3</v>
      </c>
      <c r="B69">
        <v>10</v>
      </c>
      <c r="C69" s="119">
        <f t="shared" si="0"/>
        <v>1</v>
      </c>
      <c r="D69" s="115">
        <f>Ecosystem!X63</f>
        <v>54.026628161205871</v>
      </c>
      <c r="E69" s="115">
        <f>Ecosystem!AK63</f>
        <v>6.4463373486472983</v>
      </c>
      <c r="F69" s="117">
        <f>Ecosystem!BC63</f>
        <v>4.9351475659438897</v>
      </c>
      <c r="H69" s="3">
        <f t="shared" si="1"/>
        <v>6.9089300596913983</v>
      </c>
      <c r="I69" s="3">
        <f t="shared" si="2"/>
        <v>1.0686558177298318</v>
      </c>
      <c r="J69" s="3">
        <f t="shared" si="3"/>
        <v>0.52397406543134839</v>
      </c>
      <c r="K69" s="3"/>
      <c r="L69" s="3"/>
      <c r="M69" s="9">
        <f t="shared" si="4"/>
        <v>0.8</v>
      </c>
      <c r="N69" s="77">
        <f t="shared" si="13"/>
        <v>134.64647979011133</v>
      </c>
      <c r="O69" s="77">
        <f t="shared" si="5"/>
        <v>34.196986167354616</v>
      </c>
      <c r="P69" s="131">
        <f t="shared" si="6"/>
        <v>16.767170093803148</v>
      </c>
      <c r="Q69" s="3">
        <f t="shared" si="14"/>
        <v>185.6106360512691</v>
      </c>
      <c r="R69" s="3"/>
      <c r="S69" s="3">
        <f t="shared" si="12"/>
        <v>27.457562424968213</v>
      </c>
      <c r="T69" s="3">
        <v>0</v>
      </c>
      <c r="U69" s="7">
        <f t="shared" si="7"/>
        <v>6.4463373486472984E-3</v>
      </c>
      <c r="V69" s="7">
        <f t="shared" si="8"/>
        <v>4.9351475659438907E-3</v>
      </c>
      <c r="X69" s="3">
        <f t="shared" si="9"/>
        <v>6.9089300596913983</v>
      </c>
      <c r="Y69" s="3">
        <f t="shared" si="10"/>
        <v>1.0751021550784789</v>
      </c>
      <c r="Z69" s="3">
        <f t="shared" si="11"/>
        <v>0.52890921299729232</v>
      </c>
    </row>
    <row r="70" spans="1:26" x14ac:dyDescent="0.2">
      <c r="A70" s="3">
        <v>3</v>
      </c>
      <c r="B70">
        <v>11</v>
      </c>
      <c r="C70" s="119">
        <f t="shared" si="0"/>
        <v>1</v>
      </c>
      <c r="D70" s="115">
        <f>Ecosystem!X64</f>
        <v>60.273715032425173</v>
      </c>
      <c r="E70" s="115">
        <f>Ecosystem!AK64</f>
        <v>6.3510291088410558</v>
      </c>
      <c r="F70" s="117">
        <f>Ecosystem!BC64</f>
        <v>4.7624457871442436</v>
      </c>
      <c r="H70" s="3">
        <f t="shared" si="1"/>
        <v>7.7078080896377923</v>
      </c>
      <c r="I70" s="3">
        <f t="shared" si="2"/>
        <v>1.0528558836838879</v>
      </c>
      <c r="J70" s="3">
        <f t="shared" si="3"/>
        <v>0.50563798693810713</v>
      </c>
      <c r="K70" s="3"/>
      <c r="L70" s="3"/>
      <c r="M70" s="9">
        <f t="shared" si="4"/>
        <v>1</v>
      </c>
      <c r="N70" s="77">
        <f t="shared" si="13"/>
        <v>187.76952748126178</v>
      </c>
      <c r="O70" s="77">
        <f t="shared" si="5"/>
        <v>42.114235347355518</v>
      </c>
      <c r="P70" s="131">
        <f t="shared" si="6"/>
        <v>20.225519477524287</v>
      </c>
      <c r="Q70" s="3">
        <f t="shared" si="14"/>
        <v>250.10928230614161</v>
      </c>
      <c r="R70" s="3"/>
      <c r="S70" s="3">
        <f t="shared" si="12"/>
        <v>24.925006481196483</v>
      </c>
      <c r="T70" s="3">
        <v>0</v>
      </c>
      <c r="U70" s="7">
        <f t="shared" si="7"/>
        <v>6.3510291088410553E-3</v>
      </c>
      <c r="V70" s="7">
        <f t="shared" si="8"/>
        <v>4.7624457871442436E-3</v>
      </c>
      <c r="X70" s="3">
        <f t="shared" si="9"/>
        <v>7.7078080896377923</v>
      </c>
      <c r="Y70" s="3">
        <f t="shared" si="10"/>
        <v>1.059206912792729</v>
      </c>
      <c r="Z70" s="3">
        <f t="shared" si="11"/>
        <v>0.51040043272525137</v>
      </c>
    </row>
    <row r="71" spans="1:26" x14ac:dyDescent="0.2">
      <c r="A71" s="1">
        <v>3</v>
      </c>
      <c r="B71" s="2">
        <v>12</v>
      </c>
      <c r="C71" s="119">
        <f t="shared" si="0"/>
        <v>1</v>
      </c>
      <c r="D71" s="115">
        <f>Ecosystem!X65</f>
        <v>70.575460226176887</v>
      </c>
      <c r="E71" s="115">
        <f>Ecosystem!AK65</f>
        <v>6.6827255467960329</v>
      </c>
      <c r="F71" s="117">
        <f>Ecosystem!BC65</f>
        <v>4.7051596168789818</v>
      </c>
      <c r="H71" s="3">
        <f t="shared" si="1"/>
        <v>9.0251961898912807</v>
      </c>
      <c r="I71" s="3">
        <f t="shared" si="2"/>
        <v>1.1078435935987641</v>
      </c>
      <c r="J71" s="3">
        <f t="shared" si="3"/>
        <v>0.49955580456649634</v>
      </c>
      <c r="K71" s="3"/>
      <c r="L71" s="3"/>
      <c r="M71" s="9">
        <f t="shared" si="4"/>
        <v>1</v>
      </c>
      <c r="N71" s="77">
        <f t="shared" si="13"/>
        <v>219.86235312213199</v>
      </c>
      <c r="O71" s="77">
        <f t="shared" si="5"/>
        <v>44.31374374395056</v>
      </c>
      <c r="P71" s="131">
        <f t="shared" si="6"/>
        <v>19.982232182659853</v>
      </c>
      <c r="Q71" s="3">
        <f t="shared" si="14"/>
        <v>284.15832904874242</v>
      </c>
      <c r="R71" s="3"/>
      <c r="S71" s="3">
        <f t="shared" si="12"/>
        <v>22.626813770284226</v>
      </c>
      <c r="T71" s="3">
        <v>0</v>
      </c>
      <c r="U71" s="7">
        <f t="shared" si="7"/>
        <v>6.6827255467960325E-3</v>
      </c>
      <c r="V71" s="7">
        <f t="shared" si="8"/>
        <v>4.7051596168789823E-3</v>
      </c>
      <c r="X71" s="3">
        <f t="shared" si="9"/>
        <v>9.0251961898912807</v>
      </c>
      <c r="Y71" s="3">
        <f t="shared" si="10"/>
        <v>1.1145263191455601</v>
      </c>
      <c r="Z71" s="3">
        <f t="shared" si="11"/>
        <v>0.50426096418337529</v>
      </c>
    </row>
    <row r="72" spans="1:26" x14ac:dyDescent="0.2">
      <c r="A72" s="4">
        <v>4</v>
      </c>
      <c r="B72">
        <v>1</v>
      </c>
      <c r="C72" s="119">
        <f t="shared" si="0"/>
        <v>1</v>
      </c>
      <c r="D72" s="115">
        <f>Ecosystem!X66</f>
        <v>75.540859882768828</v>
      </c>
      <c r="E72" s="115">
        <f>Ecosystem!AK66</f>
        <v>7.4587016963049475</v>
      </c>
      <c r="F72" s="117">
        <f>Ecosystem!BC66</f>
        <v>4.8113361488531012</v>
      </c>
      <c r="H72" s="3">
        <f t="shared" si="1"/>
        <v>9.6601719437630109</v>
      </c>
      <c r="I72" s="3">
        <f t="shared" si="2"/>
        <v>1.2364827543721768</v>
      </c>
      <c r="J72" s="3">
        <f t="shared" si="3"/>
        <v>0.51082877024148332</v>
      </c>
      <c r="K72" s="3"/>
      <c r="L72" s="3"/>
      <c r="M72" s="9">
        <f t="shared" si="4"/>
        <v>1</v>
      </c>
      <c r="N72" s="77">
        <f t="shared" si="13"/>
        <v>235.33096571341352</v>
      </c>
      <c r="O72" s="77">
        <f t="shared" si="5"/>
        <v>49.459310174887072</v>
      </c>
      <c r="P72" s="131">
        <f t="shared" si="6"/>
        <v>20.433150809659331</v>
      </c>
      <c r="Q72" s="3">
        <f t="shared" si="14"/>
        <v>305.22342669795989</v>
      </c>
      <c r="R72" s="3"/>
      <c r="S72" s="3">
        <f t="shared" si="12"/>
        <v>22.898786551436604</v>
      </c>
      <c r="T72" s="3">
        <v>0</v>
      </c>
      <c r="U72" s="7">
        <f t="shared" si="7"/>
        <v>7.4587016963049485E-3</v>
      </c>
      <c r="V72" s="7">
        <f t="shared" si="8"/>
        <v>4.811336148853102E-3</v>
      </c>
      <c r="X72" s="3">
        <f t="shared" si="9"/>
        <v>9.6601719437630109</v>
      </c>
      <c r="Y72" s="3">
        <f t="shared" si="10"/>
        <v>1.2439414560684818</v>
      </c>
      <c r="Z72" s="3">
        <f t="shared" si="11"/>
        <v>0.51564010639033642</v>
      </c>
    </row>
    <row r="73" spans="1:26" x14ac:dyDescent="0.2">
      <c r="A73" s="4">
        <v>4</v>
      </c>
      <c r="B73">
        <v>2</v>
      </c>
      <c r="C73" s="119">
        <f t="shared" si="0"/>
        <v>1</v>
      </c>
      <c r="D73" s="115">
        <f>Ecosystem!X67</f>
        <v>72.213751917844149</v>
      </c>
      <c r="E73" s="115">
        <f>Ecosystem!AK67</f>
        <v>8.2829736959930482</v>
      </c>
      <c r="F73" s="117">
        <f>Ecosystem!BC67</f>
        <v>4.9701505482376014</v>
      </c>
      <c r="H73" s="3">
        <f t="shared" si="1"/>
        <v>9.2347010785052657</v>
      </c>
      <c r="I73" s="3">
        <f t="shared" si="2"/>
        <v>1.3731282664230364</v>
      </c>
      <c r="J73" s="3">
        <f t="shared" si="3"/>
        <v>0.52769039907478832</v>
      </c>
      <c r="K73" s="3"/>
      <c r="L73" s="3"/>
      <c r="M73" s="9">
        <f t="shared" si="4"/>
        <v>1</v>
      </c>
      <c r="N73" s="77">
        <f t="shared" si="13"/>
        <v>224.96609123841284</v>
      </c>
      <c r="O73" s="77">
        <f t="shared" si="5"/>
        <v>54.925130656921453</v>
      </c>
      <c r="P73" s="131">
        <f t="shared" si="6"/>
        <v>21.107615962991531</v>
      </c>
      <c r="Q73" s="3">
        <f t="shared" si="14"/>
        <v>300.99883785832583</v>
      </c>
      <c r="R73" s="3"/>
      <c r="S73" s="3">
        <f t="shared" si="12"/>
        <v>25.260146238737338</v>
      </c>
      <c r="T73" s="3">
        <v>0</v>
      </c>
      <c r="U73" s="7">
        <f t="shared" si="7"/>
        <v>8.2829736959930487E-3</v>
      </c>
      <c r="V73" s="7">
        <f t="shared" si="8"/>
        <v>4.9701505482376016E-3</v>
      </c>
      <c r="X73" s="3">
        <f t="shared" si="9"/>
        <v>9.2347010785052657</v>
      </c>
      <c r="Y73" s="3">
        <f t="shared" si="10"/>
        <v>1.3814112401190295</v>
      </c>
      <c r="Z73" s="3">
        <f t="shared" si="11"/>
        <v>0.53266054962302589</v>
      </c>
    </row>
    <row r="74" spans="1:26" x14ac:dyDescent="0.2">
      <c r="A74" s="4">
        <v>4</v>
      </c>
      <c r="B74">
        <v>3</v>
      </c>
      <c r="C74" s="119">
        <f t="shared" si="0"/>
        <v>1</v>
      </c>
      <c r="D74" s="115">
        <f>Ecosystem!X68</f>
        <v>64.97847463253359</v>
      </c>
      <c r="E74" s="115">
        <f>Ecosystem!AK68</f>
        <v>8.529943504145848</v>
      </c>
      <c r="F74" s="117">
        <f>Ecosystem!BC68</f>
        <v>5.0241290983571467</v>
      </c>
      <c r="H74" s="3">
        <f t="shared" si="1"/>
        <v>8.3094531696865044</v>
      </c>
      <c r="I74" s="3">
        <f t="shared" si="2"/>
        <v>1.4140702320714045</v>
      </c>
      <c r="J74" s="3">
        <f t="shared" si="3"/>
        <v>0.53342140508307945</v>
      </c>
      <c r="K74" s="3"/>
      <c r="L74" s="3"/>
      <c r="M74" s="9">
        <f t="shared" si="4"/>
        <v>0.8</v>
      </c>
      <c r="N74" s="77">
        <f t="shared" si="13"/>
        <v>161.94093855525955</v>
      </c>
      <c r="O74" s="77">
        <f t="shared" si="5"/>
        <v>45.250247426284943</v>
      </c>
      <c r="P74" s="131">
        <f t="shared" si="6"/>
        <v>17.069484962658546</v>
      </c>
      <c r="Q74" s="3">
        <f t="shared" si="14"/>
        <v>224.26067094420304</v>
      </c>
      <c r="R74" s="3"/>
      <c r="S74" s="3">
        <f t="shared" si="12"/>
        <v>27.788970810868971</v>
      </c>
      <c r="T74" s="3">
        <v>0</v>
      </c>
      <c r="U74" s="7">
        <f t="shared" si="7"/>
        <v>8.5299435041458482E-3</v>
      </c>
      <c r="V74" s="7">
        <f t="shared" si="8"/>
        <v>5.0241290983571475E-3</v>
      </c>
      <c r="X74" s="3">
        <f t="shared" si="9"/>
        <v>8.3094531696865044</v>
      </c>
      <c r="Y74" s="3">
        <f t="shared" si="10"/>
        <v>1.4226001755755504</v>
      </c>
      <c r="Z74" s="3">
        <f t="shared" si="11"/>
        <v>0.53844553418143659</v>
      </c>
    </row>
    <row r="75" spans="1:26" x14ac:dyDescent="0.2">
      <c r="A75" s="4">
        <v>4</v>
      </c>
      <c r="B75">
        <v>4</v>
      </c>
      <c r="C75" s="119">
        <f t="shared" si="0"/>
        <v>1</v>
      </c>
      <c r="D75" s="115">
        <f>Ecosystem!X69</f>
        <v>57.018001712062798</v>
      </c>
      <c r="E75" s="115">
        <f>Ecosystem!AK69</f>
        <v>8.1914650311330686</v>
      </c>
      <c r="F75" s="117">
        <f>Ecosystem!BC69</f>
        <v>4.9489682224081379</v>
      </c>
      <c r="H75" s="3">
        <f t="shared" si="1"/>
        <v>7.2914671779363864</v>
      </c>
      <c r="I75" s="3">
        <f t="shared" si="2"/>
        <v>1.3579582153093095</v>
      </c>
      <c r="J75" s="3">
        <f t="shared" si="3"/>
        <v>0.52544143098784668</v>
      </c>
      <c r="K75" s="3"/>
      <c r="L75" s="3"/>
      <c r="M75" s="9">
        <f t="shared" si="4"/>
        <v>0.8</v>
      </c>
      <c r="N75" s="77">
        <f t="shared" si="13"/>
        <v>142.10165387867954</v>
      </c>
      <c r="O75" s="77">
        <f t="shared" si="5"/>
        <v>43.454662889897911</v>
      </c>
      <c r="P75" s="131">
        <f t="shared" si="6"/>
        <v>16.814125791611094</v>
      </c>
      <c r="Q75" s="3">
        <f t="shared" si="14"/>
        <v>202.37044256018856</v>
      </c>
      <c r="R75" s="3"/>
      <c r="S75" s="3">
        <f t="shared" si="12"/>
        <v>29.781418629642022</v>
      </c>
      <c r="T75" s="3">
        <v>0</v>
      </c>
      <c r="U75" s="7">
        <f t="shared" si="7"/>
        <v>8.1914650311330686E-3</v>
      </c>
      <c r="V75" s="7">
        <f t="shared" si="8"/>
        <v>4.9489682224081386E-3</v>
      </c>
      <c r="X75" s="3">
        <f t="shared" si="9"/>
        <v>7.2914671779363864</v>
      </c>
      <c r="Y75" s="3">
        <f t="shared" si="10"/>
        <v>1.3661496803404425</v>
      </c>
      <c r="Z75" s="3">
        <f t="shared" si="11"/>
        <v>0.53039039921025477</v>
      </c>
    </row>
    <row r="76" spans="1:26" x14ac:dyDescent="0.2">
      <c r="A76" s="4">
        <v>4</v>
      </c>
      <c r="B76">
        <v>5</v>
      </c>
      <c r="C76" s="119">
        <f t="shared" si="0"/>
        <v>1</v>
      </c>
      <c r="D76" s="115">
        <f>Ecosystem!X70</f>
        <v>50.021054266016051</v>
      </c>
      <c r="E76" s="115">
        <f>Ecosystem!AK70</f>
        <v>7.5387956783843357</v>
      </c>
      <c r="F76" s="117">
        <f>Ecosystem!BC70</f>
        <v>4.7771595413927335</v>
      </c>
      <c r="H76" s="3">
        <f t="shared" si="1"/>
        <v>6.3966969103596067</v>
      </c>
      <c r="I76" s="3">
        <f t="shared" si="2"/>
        <v>1.2497605112261907</v>
      </c>
      <c r="J76" s="3">
        <f t="shared" si="3"/>
        <v>0.50720017439619669</v>
      </c>
      <c r="K76" s="3"/>
      <c r="L76" s="3"/>
      <c r="M76" s="9">
        <f t="shared" si="4"/>
        <v>0.8</v>
      </c>
      <c r="N76" s="77">
        <f t="shared" si="13"/>
        <v>124.66369087873989</v>
      </c>
      <c r="O76" s="77">
        <f t="shared" si="5"/>
        <v>39.992336359238102</v>
      </c>
      <c r="P76" s="131">
        <f t="shared" si="6"/>
        <v>16.230405580678294</v>
      </c>
      <c r="Q76" s="3">
        <f t="shared" si="14"/>
        <v>180.88643281865626</v>
      </c>
      <c r="R76" s="3"/>
      <c r="S76" s="3">
        <f t="shared" si="12"/>
        <v>31.081790416134346</v>
      </c>
      <c r="T76" s="3">
        <v>0</v>
      </c>
      <c r="U76" s="7">
        <f t="shared" si="7"/>
        <v>7.5387956783843366E-3</v>
      </c>
      <c r="V76" s="7">
        <f t="shared" si="8"/>
        <v>4.7771595413927332E-3</v>
      </c>
      <c r="X76" s="3">
        <f t="shared" si="9"/>
        <v>6.3966969103596067</v>
      </c>
      <c r="Y76" s="3">
        <f t="shared" si="10"/>
        <v>1.257299306904575</v>
      </c>
      <c r="Z76" s="3">
        <f t="shared" si="11"/>
        <v>0.51197733393758937</v>
      </c>
    </row>
    <row r="77" spans="1:26" x14ac:dyDescent="0.2">
      <c r="A77" s="4">
        <v>4</v>
      </c>
      <c r="B77">
        <v>6</v>
      </c>
      <c r="C77" s="119">
        <f t="shared" si="0"/>
        <v>1</v>
      </c>
      <c r="D77" s="115">
        <f>Ecosystem!X71</f>
        <v>45.171668436408119</v>
      </c>
      <c r="E77" s="115">
        <f>Ecosystem!AK71</f>
        <v>6.8169349796585683</v>
      </c>
      <c r="F77" s="117">
        <f>Ecosystem!BC71</f>
        <v>4.5485451819264302</v>
      </c>
      <c r="H77" s="3">
        <f t="shared" si="1"/>
        <v>5.7765570150981524</v>
      </c>
      <c r="I77" s="3">
        <f t="shared" si="2"/>
        <v>1.1300924588792733</v>
      </c>
      <c r="J77" s="3">
        <f t="shared" si="3"/>
        <v>0.48292775016876999</v>
      </c>
      <c r="K77" s="3"/>
      <c r="L77" s="3"/>
      <c r="M77" s="9">
        <f t="shared" si="4"/>
        <v>0.8</v>
      </c>
      <c r="N77" s="77">
        <f t="shared" si="13"/>
        <v>112.57793329356429</v>
      </c>
      <c r="O77" s="77">
        <f t="shared" si="5"/>
        <v>36.162958684136747</v>
      </c>
      <c r="P77" s="131">
        <f t="shared" si="6"/>
        <v>15.45368800540064</v>
      </c>
      <c r="Q77" s="3">
        <f t="shared" si="14"/>
        <v>164.19457998310168</v>
      </c>
      <c r="R77" s="3"/>
      <c r="S77" s="3">
        <f t="shared" si="12"/>
        <v>31.436267077055525</v>
      </c>
      <c r="T77" s="3">
        <v>0</v>
      </c>
      <c r="U77" s="7">
        <f t="shared" si="7"/>
        <v>6.8169349796585689E-3</v>
      </c>
      <c r="V77" s="7">
        <f t="shared" si="8"/>
        <v>4.5485451819264307E-3</v>
      </c>
      <c r="X77" s="3">
        <f t="shared" si="9"/>
        <v>5.7765570150981524</v>
      </c>
      <c r="Y77" s="3">
        <f t="shared" si="10"/>
        <v>1.1369093938589319</v>
      </c>
      <c r="Z77" s="3">
        <f t="shared" si="11"/>
        <v>0.48747629535069642</v>
      </c>
    </row>
    <row r="78" spans="1:26" x14ac:dyDescent="0.2">
      <c r="A78" s="4">
        <v>4</v>
      </c>
      <c r="B78">
        <v>7</v>
      </c>
      <c r="C78" s="119">
        <f t="shared" si="0"/>
        <v>1</v>
      </c>
      <c r="D78" s="115">
        <f>Ecosystem!X72</f>
        <v>43.887979532182328</v>
      </c>
      <c r="E78" s="115">
        <f>Ecosystem!AK72</f>
        <v>6.2132403263255211</v>
      </c>
      <c r="F78" s="117">
        <f>Ecosystem!BC72</f>
        <v>4.3025217081387055</v>
      </c>
      <c r="H78" s="3">
        <f t="shared" si="1"/>
        <v>5.6123987627779339</v>
      </c>
      <c r="I78" s="3">
        <f t="shared" si="2"/>
        <v>1.0300136438057601</v>
      </c>
      <c r="J78" s="3">
        <f t="shared" si="3"/>
        <v>0.45680696694403539</v>
      </c>
      <c r="K78" s="3"/>
      <c r="L78" s="3"/>
      <c r="M78" s="9">
        <f t="shared" si="4"/>
        <v>0.8</v>
      </c>
      <c r="N78" s="77">
        <f t="shared" si="13"/>
        <v>109.37869251207609</v>
      </c>
      <c r="O78" s="77">
        <f t="shared" si="5"/>
        <v>32.960436601784323</v>
      </c>
      <c r="P78" s="131">
        <f t="shared" si="6"/>
        <v>14.617822942209134</v>
      </c>
      <c r="Q78" s="3">
        <f t="shared" si="14"/>
        <v>156.95695205606953</v>
      </c>
      <c r="R78" s="3"/>
      <c r="S78" s="3">
        <f t="shared" si="12"/>
        <v>30.312935439136925</v>
      </c>
      <c r="T78" s="3">
        <v>0</v>
      </c>
      <c r="U78" s="7">
        <f t="shared" si="7"/>
        <v>6.2132403263255214E-3</v>
      </c>
      <c r="V78" s="7">
        <f t="shared" si="8"/>
        <v>4.3025217081387058E-3</v>
      </c>
      <c r="X78" s="3">
        <f t="shared" si="9"/>
        <v>5.6123987627779339</v>
      </c>
      <c r="Y78" s="3">
        <f t="shared" si="10"/>
        <v>1.0362268841320856</v>
      </c>
      <c r="Z78" s="3">
        <f t="shared" si="11"/>
        <v>0.4611094886521741</v>
      </c>
    </row>
    <row r="79" spans="1:26" x14ac:dyDescent="0.2">
      <c r="A79" s="4">
        <v>4</v>
      </c>
      <c r="B79">
        <v>8</v>
      </c>
      <c r="C79" s="119">
        <f t="shared" si="0"/>
        <v>1</v>
      </c>
      <c r="D79" s="115">
        <f>Ecosystem!X73</f>
        <v>48.532803884318717</v>
      </c>
      <c r="E79" s="115">
        <f>Ecosystem!AK73</f>
        <v>5.8981402383524548</v>
      </c>
      <c r="F79" s="117">
        <f>Ecosystem!BC73</f>
        <v>4.0825113773572896</v>
      </c>
      <c r="H79" s="3">
        <f t="shared" si="1"/>
        <v>6.2063793179350792</v>
      </c>
      <c r="I79" s="3">
        <f t="shared" si="2"/>
        <v>0.97777723048025222</v>
      </c>
      <c r="J79" s="3">
        <f t="shared" si="3"/>
        <v>0.43344804891452232</v>
      </c>
      <c r="K79" s="3"/>
      <c r="L79" s="3"/>
      <c r="M79" s="9">
        <f t="shared" si="4"/>
        <v>0.8</v>
      </c>
      <c r="N79" s="77">
        <f t="shared" si="13"/>
        <v>120.95463699620046</v>
      </c>
      <c r="O79" s="77">
        <f t="shared" si="5"/>
        <v>31.288871375368071</v>
      </c>
      <c r="P79" s="131">
        <f t="shared" si="6"/>
        <v>13.870337565264714</v>
      </c>
      <c r="Q79" s="3">
        <f t="shared" si="14"/>
        <v>166.11384593683326</v>
      </c>
      <c r="R79" s="3"/>
      <c r="S79" s="3">
        <f t="shared" si="12"/>
        <v>27.185698269730693</v>
      </c>
      <c r="T79" s="3">
        <v>0</v>
      </c>
      <c r="U79" s="7">
        <f t="shared" si="7"/>
        <v>5.8981402383524555E-3</v>
      </c>
      <c r="V79" s="7">
        <f t="shared" si="8"/>
        <v>4.08251137735729E-3</v>
      </c>
      <c r="X79" s="3">
        <f t="shared" si="9"/>
        <v>6.2063793179350792</v>
      </c>
      <c r="Y79" s="3">
        <f t="shared" si="10"/>
        <v>0.98367537071860467</v>
      </c>
      <c r="Z79" s="3">
        <f t="shared" si="11"/>
        <v>0.43753056029187959</v>
      </c>
    </row>
    <row r="80" spans="1:26" x14ac:dyDescent="0.2">
      <c r="A80" s="4">
        <v>4</v>
      </c>
      <c r="B80">
        <v>9</v>
      </c>
      <c r="C80" s="119">
        <f t="shared" si="0"/>
        <v>1</v>
      </c>
      <c r="D80" s="115">
        <f>Ecosystem!X74</f>
        <v>61.226131792192966</v>
      </c>
      <c r="E80" s="115">
        <f>Ecosystem!AK74</f>
        <v>6.0432366094628813</v>
      </c>
      <c r="F80" s="117">
        <f>Ecosystem!BC74</f>
        <v>3.9501631372027863</v>
      </c>
      <c r="H80" s="3">
        <f t="shared" si="1"/>
        <v>7.8296032303835643</v>
      </c>
      <c r="I80" s="3">
        <f t="shared" si="2"/>
        <v>1.0018309020044676</v>
      </c>
      <c r="J80" s="3">
        <f t="shared" si="3"/>
        <v>0.41939638287620878</v>
      </c>
      <c r="K80" s="3"/>
      <c r="L80" s="3"/>
      <c r="M80" s="9">
        <f t="shared" si="4"/>
        <v>0.8</v>
      </c>
      <c r="N80" s="77">
        <f t="shared" si="13"/>
        <v>152.58925825217</v>
      </c>
      <c r="O80" s="77">
        <f t="shared" si="5"/>
        <v>32.058588864142962</v>
      </c>
      <c r="P80" s="131">
        <f t="shared" si="6"/>
        <v>13.420684252038681</v>
      </c>
      <c r="Q80" s="3">
        <f t="shared" si="14"/>
        <v>198.06853136835164</v>
      </c>
      <c r="R80" s="3"/>
      <c r="S80" s="3">
        <f t="shared" si="12"/>
        <v>22.961382508361723</v>
      </c>
      <c r="T80" s="3">
        <v>0</v>
      </c>
      <c r="U80" s="7">
        <f t="shared" si="7"/>
        <v>6.0432366094628825E-3</v>
      </c>
      <c r="V80" s="7">
        <f t="shared" si="8"/>
        <v>3.950163137202786E-3</v>
      </c>
      <c r="X80" s="3">
        <f t="shared" si="9"/>
        <v>7.8296032303835643</v>
      </c>
      <c r="Y80" s="3">
        <f t="shared" si="10"/>
        <v>1.0078741386139305</v>
      </c>
      <c r="Z80" s="3">
        <f t="shared" si="11"/>
        <v>0.4233465460134116</v>
      </c>
    </row>
    <row r="81" spans="1:26" x14ac:dyDescent="0.2">
      <c r="A81" s="4">
        <v>4</v>
      </c>
      <c r="B81">
        <v>10</v>
      </c>
      <c r="C81" s="119">
        <f t="shared" si="0"/>
        <v>1</v>
      </c>
      <c r="D81" s="115">
        <f>Ecosystem!X75</f>
        <v>73.945371993763743</v>
      </c>
      <c r="E81" s="115">
        <f>Ecosystem!AK75</f>
        <v>6.7618451406135618</v>
      </c>
      <c r="F81" s="117">
        <f>Ecosystem!BC75</f>
        <v>3.9958887037741135</v>
      </c>
      <c r="H81" s="3">
        <f t="shared" si="1"/>
        <v>9.4561408092763326</v>
      </c>
      <c r="I81" s="3">
        <f t="shared" si="2"/>
        <v>1.1209598190856702</v>
      </c>
      <c r="J81" s="3">
        <f t="shared" si="3"/>
        <v>0.42425115382082346</v>
      </c>
      <c r="K81" s="3"/>
      <c r="L81" s="3"/>
      <c r="M81" s="9">
        <f t="shared" si="4"/>
        <v>0.8</v>
      </c>
      <c r="N81" s="77">
        <f t="shared" si="13"/>
        <v>184.28845875819223</v>
      </c>
      <c r="O81" s="77">
        <f t="shared" si="5"/>
        <v>35.870714210741447</v>
      </c>
      <c r="P81" s="131">
        <f t="shared" si="6"/>
        <v>13.576036922266352</v>
      </c>
      <c r="Q81" s="3">
        <f t="shared" si="14"/>
        <v>233.73520989120004</v>
      </c>
      <c r="R81" s="3"/>
      <c r="S81" s="3">
        <f t="shared" si="12"/>
        <v>21.155028870500281</v>
      </c>
      <c r="T81" s="3">
        <v>0</v>
      </c>
      <c r="U81" s="7">
        <f t="shared" si="7"/>
        <v>6.7618451406135623E-3</v>
      </c>
      <c r="V81" s="7">
        <f t="shared" si="8"/>
        <v>3.995888703774114E-3</v>
      </c>
      <c r="X81" s="3">
        <f t="shared" si="9"/>
        <v>9.4561408092763326</v>
      </c>
      <c r="Y81" s="3">
        <f t="shared" si="10"/>
        <v>1.1277216642262837</v>
      </c>
      <c r="Z81" s="3">
        <f t="shared" si="11"/>
        <v>0.42824704252459755</v>
      </c>
    </row>
    <row r="82" spans="1:26" x14ac:dyDescent="0.2">
      <c r="A82" s="4">
        <v>4</v>
      </c>
      <c r="B82">
        <v>11</v>
      </c>
      <c r="C82" s="119">
        <f t="shared" si="0"/>
        <v>1</v>
      </c>
      <c r="D82" s="115">
        <f>Ecosystem!X76</f>
        <v>74.866081918385134</v>
      </c>
      <c r="E82" s="115">
        <f>Ecosystem!AK76</f>
        <v>7.9946933911015625</v>
      </c>
      <c r="F82" s="117">
        <f>Ecosystem!BC76</f>
        <v>4.2134761230917919</v>
      </c>
      <c r="H82" s="3">
        <f t="shared" si="1"/>
        <v>9.5738812770969872</v>
      </c>
      <c r="I82" s="3">
        <f t="shared" si="2"/>
        <v>1.3253379618985823</v>
      </c>
      <c r="J82" s="3">
        <f t="shared" si="3"/>
        <v>0.44735282670156007</v>
      </c>
      <c r="K82" s="3"/>
      <c r="L82" s="3"/>
      <c r="M82" s="9">
        <f t="shared" si="4"/>
        <v>1</v>
      </c>
      <c r="N82" s="77">
        <f t="shared" si="13"/>
        <v>233.22884309729585</v>
      </c>
      <c r="O82" s="77">
        <f t="shared" si="5"/>
        <v>53.013518475943293</v>
      </c>
      <c r="P82" s="131">
        <f t="shared" si="6"/>
        <v>17.894113068062403</v>
      </c>
      <c r="Q82" s="3">
        <f t="shared" si="14"/>
        <v>304.1364746413015</v>
      </c>
      <c r="R82" s="3"/>
      <c r="S82" s="3">
        <f t="shared" si="12"/>
        <v>23.314412264308036</v>
      </c>
      <c r="T82" s="3">
        <v>0</v>
      </c>
      <c r="U82" s="7">
        <f t="shared" si="7"/>
        <v>7.9946933911015632E-3</v>
      </c>
      <c r="V82" s="7">
        <f t="shared" si="8"/>
        <v>4.2134761230917918E-3</v>
      </c>
      <c r="X82" s="3">
        <f t="shared" si="9"/>
        <v>9.5738812770969872</v>
      </c>
      <c r="Y82" s="3">
        <f t="shared" si="10"/>
        <v>1.3333326552896838</v>
      </c>
      <c r="Z82" s="3">
        <f t="shared" si="11"/>
        <v>0.45156630282465188</v>
      </c>
    </row>
    <row r="83" spans="1:26" x14ac:dyDescent="0.2">
      <c r="A83" s="5">
        <v>4</v>
      </c>
      <c r="B83" s="2">
        <v>12</v>
      </c>
      <c r="C83" s="119">
        <f t="shared" si="0"/>
        <v>1</v>
      </c>
      <c r="D83" s="115">
        <f>Ecosystem!X77</f>
        <v>70.194715175455471</v>
      </c>
      <c r="E83" s="115">
        <f>Ecosystem!AK77</f>
        <v>8.8338551693475083</v>
      </c>
      <c r="F83" s="117">
        <f>Ecosystem!BC77</f>
        <v>4.3795531739211224</v>
      </c>
      <c r="H83" s="3">
        <f t="shared" si="1"/>
        <v>8.9765064786222588</v>
      </c>
      <c r="I83" s="3">
        <f t="shared" si="2"/>
        <v>1.4644518598901637</v>
      </c>
      <c r="J83" s="3">
        <f t="shared" si="3"/>
        <v>0.46498554514313106</v>
      </c>
      <c r="K83" s="3"/>
      <c r="L83" s="3"/>
      <c r="M83" s="9">
        <f t="shared" si="4"/>
        <v>1</v>
      </c>
      <c r="N83" s="77">
        <f t="shared" si="13"/>
        <v>218.67622550039292</v>
      </c>
      <c r="O83" s="77">
        <f t="shared" si="5"/>
        <v>58.578074395606549</v>
      </c>
      <c r="P83" s="131">
        <f t="shared" si="6"/>
        <v>18.599421805725243</v>
      </c>
      <c r="Q83" s="3">
        <f t="shared" si="14"/>
        <v>295.85372170172468</v>
      </c>
      <c r="R83" s="3"/>
      <c r="S83" s="3">
        <f t="shared" si="12"/>
        <v>26.086369898412499</v>
      </c>
      <c r="T83" s="3">
        <v>0</v>
      </c>
      <c r="U83" s="7">
        <f t="shared" si="7"/>
        <v>8.8338551693475081E-3</v>
      </c>
      <c r="V83" s="7">
        <f t="shared" si="8"/>
        <v>4.3795531739211227E-3</v>
      </c>
      <c r="X83" s="3">
        <f t="shared" si="9"/>
        <v>8.9765064786222588</v>
      </c>
      <c r="Y83" s="3">
        <f t="shared" si="10"/>
        <v>1.4732857150595111</v>
      </c>
      <c r="Z83" s="3">
        <f t="shared" si="11"/>
        <v>0.4693650983170522</v>
      </c>
    </row>
    <row r="84" spans="1:26" x14ac:dyDescent="0.2">
      <c r="A84" s="3">
        <v>5</v>
      </c>
      <c r="B84">
        <v>1</v>
      </c>
      <c r="C84" s="119">
        <f t="shared" si="0"/>
        <v>1</v>
      </c>
      <c r="D84" s="115">
        <f>Ecosystem!X78</f>
        <v>62.593364842858115</v>
      </c>
      <c r="E84" s="115">
        <f>Ecosystem!AK78</f>
        <v>8.9448802992366065</v>
      </c>
      <c r="F84" s="117">
        <f>Ecosystem!BC78</f>
        <v>4.4294563306059374</v>
      </c>
      <c r="H84" s="3">
        <f t="shared" si="1"/>
        <v>8.0044451156509275</v>
      </c>
      <c r="I84" s="3">
        <f t="shared" si="2"/>
        <v>1.4828572961174644</v>
      </c>
      <c r="J84" s="3">
        <f t="shared" si="3"/>
        <v>0.47028385882810375</v>
      </c>
      <c r="K84" s="3"/>
      <c r="L84" s="3"/>
      <c r="M84" s="9">
        <f t="shared" si="4"/>
        <v>1</v>
      </c>
      <c r="N84" s="77">
        <f t="shared" si="13"/>
        <v>194.99588724011645</v>
      </c>
      <c r="O84" s="77">
        <f t="shared" si="5"/>
        <v>59.314291844698573</v>
      </c>
      <c r="P84" s="131">
        <f t="shared" si="6"/>
        <v>18.811354353124152</v>
      </c>
      <c r="Q84" s="3">
        <f t="shared" si="14"/>
        <v>273.12153343793915</v>
      </c>
      <c r="R84" s="3"/>
      <c r="S84" s="3">
        <f t="shared" si="12"/>
        <v>28.604718644630438</v>
      </c>
      <c r="T84" s="3">
        <v>0</v>
      </c>
      <c r="U84" s="7">
        <f t="shared" si="7"/>
        <v>8.9448802992366065E-3</v>
      </c>
      <c r="V84" s="7">
        <f t="shared" si="8"/>
        <v>4.4294563306059376E-3</v>
      </c>
      <c r="X84" s="3">
        <f t="shared" si="9"/>
        <v>8.0044451156509275</v>
      </c>
      <c r="Y84" s="3">
        <f t="shared" si="10"/>
        <v>1.4918021764167011</v>
      </c>
      <c r="Z84" s="3">
        <f t="shared" si="11"/>
        <v>0.47471331515870968</v>
      </c>
    </row>
    <row r="85" spans="1:26" x14ac:dyDescent="0.2">
      <c r="A85" s="3">
        <v>5</v>
      </c>
      <c r="B85">
        <v>2</v>
      </c>
      <c r="C85" s="119">
        <f t="shared" si="0"/>
        <v>1</v>
      </c>
      <c r="D85" s="115">
        <f>Ecosystem!X79</f>
        <v>54.629568284563682</v>
      </c>
      <c r="E85" s="115">
        <f>Ecosystem!AK79</f>
        <v>8.4736418891000191</v>
      </c>
      <c r="F85" s="117">
        <f>Ecosystem!BC79</f>
        <v>4.3640295440383934</v>
      </c>
      <c r="H85" s="3">
        <f t="shared" si="1"/>
        <v>6.9860340967975301</v>
      </c>
      <c r="I85" s="3">
        <f t="shared" si="2"/>
        <v>1.4047367074337378</v>
      </c>
      <c r="J85" s="3">
        <f t="shared" si="3"/>
        <v>0.46333737163844491</v>
      </c>
      <c r="K85" s="3"/>
      <c r="L85" s="3"/>
      <c r="M85" s="9">
        <f t="shared" si="4"/>
        <v>1</v>
      </c>
      <c r="N85" s="77">
        <f t="shared" si="13"/>
        <v>170.18642733037979</v>
      </c>
      <c r="O85" s="77">
        <f t="shared" si="5"/>
        <v>56.189468297349514</v>
      </c>
      <c r="P85" s="131">
        <f t="shared" si="6"/>
        <v>18.533494865537797</v>
      </c>
      <c r="Q85" s="3">
        <f t="shared" si="14"/>
        <v>244.9093904932671</v>
      </c>
      <c r="R85" s="3"/>
      <c r="S85" s="3">
        <f t="shared" si="12"/>
        <v>30.510452462598224</v>
      </c>
      <c r="T85" s="3">
        <v>0</v>
      </c>
      <c r="U85" s="7">
        <f t="shared" si="7"/>
        <v>8.4736418891000198E-3</v>
      </c>
      <c r="V85" s="7">
        <f t="shared" si="8"/>
        <v>4.3640295440383935E-3</v>
      </c>
      <c r="X85" s="3">
        <f t="shared" si="9"/>
        <v>6.9860340967975301</v>
      </c>
      <c r="Y85" s="3">
        <f t="shared" si="10"/>
        <v>1.4132103493228378</v>
      </c>
      <c r="Z85" s="3">
        <f t="shared" si="11"/>
        <v>0.46770140118248332</v>
      </c>
    </row>
    <row r="86" spans="1:26" x14ac:dyDescent="0.2">
      <c r="A86" s="3">
        <v>5</v>
      </c>
      <c r="B86">
        <v>3</v>
      </c>
      <c r="C86" s="119">
        <f t="shared" si="0"/>
        <v>1</v>
      </c>
      <c r="D86" s="115">
        <f>Ecosystem!X80</f>
        <v>47.745479137279567</v>
      </c>
      <c r="E86" s="115">
        <f>Ecosystem!AK80</f>
        <v>7.7213899723740989</v>
      </c>
      <c r="F86" s="117">
        <f>Ecosystem!BC80</f>
        <v>4.2142346073640446</v>
      </c>
      <c r="H86" s="3">
        <f t="shared" si="1"/>
        <v>6.1056961585987795</v>
      </c>
      <c r="I86" s="3">
        <f t="shared" si="2"/>
        <v>1.2800304837707361</v>
      </c>
      <c r="J86" s="3">
        <f t="shared" si="3"/>
        <v>0.44743335642886561</v>
      </c>
      <c r="K86" s="3"/>
      <c r="L86" s="3"/>
      <c r="M86" s="9">
        <f t="shared" si="4"/>
        <v>0.8</v>
      </c>
      <c r="N86" s="77">
        <f t="shared" si="13"/>
        <v>118.99244706785356</v>
      </c>
      <c r="O86" s="77">
        <f t="shared" si="5"/>
        <v>40.960975480663564</v>
      </c>
      <c r="P86" s="131">
        <f t="shared" si="6"/>
        <v>14.317867405723701</v>
      </c>
      <c r="Q86" s="3">
        <f t="shared" si="14"/>
        <v>174.27128995424081</v>
      </c>
      <c r="R86" s="3"/>
      <c r="S86" s="3">
        <f t="shared" si="12"/>
        <v>31.719994097078224</v>
      </c>
      <c r="T86" s="3">
        <v>0</v>
      </c>
      <c r="U86" s="7">
        <f t="shared" si="7"/>
        <v>7.7213899723741E-3</v>
      </c>
      <c r="V86" s="7">
        <f t="shared" si="8"/>
        <v>4.2142346073640443E-3</v>
      </c>
      <c r="X86" s="3">
        <f t="shared" si="9"/>
        <v>6.1056961585987795</v>
      </c>
      <c r="Y86" s="3">
        <f t="shared" si="10"/>
        <v>1.2877518737431102</v>
      </c>
      <c r="Z86" s="3">
        <f t="shared" si="11"/>
        <v>0.45164759103622965</v>
      </c>
    </row>
    <row r="87" spans="1:26" x14ac:dyDescent="0.2">
      <c r="A87" s="3">
        <v>5</v>
      </c>
      <c r="B87">
        <v>4</v>
      </c>
      <c r="C87" s="119">
        <f t="shared" si="0"/>
        <v>1</v>
      </c>
      <c r="D87" s="115">
        <f>Ecosystem!X81</f>
        <v>42.984833878716969</v>
      </c>
      <c r="E87" s="115">
        <f>Ecosystem!AK81</f>
        <v>6.9281062695243349</v>
      </c>
      <c r="F87" s="117">
        <f>Ecosystem!BC81</f>
        <v>4.014353372179106</v>
      </c>
      <c r="H87" s="3">
        <f t="shared" si="1"/>
        <v>5.4969044155296087</v>
      </c>
      <c r="I87" s="3">
        <f t="shared" si="2"/>
        <v>1.1485221250996598</v>
      </c>
      <c r="J87" s="3">
        <f t="shared" si="3"/>
        <v>0.42621158301604556</v>
      </c>
      <c r="K87" s="3"/>
      <c r="L87" s="3"/>
      <c r="M87" s="9">
        <f t="shared" si="4"/>
        <v>0.8</v>
      </c>
      <c r="N87" s="77">
        <f t="shared" si="13"/>
        <v>107.12785089719682</v>
      </c>
      <c r="O87" s="77">
        <f t="shared" si="5"/>
        <v>36.75270800318912</v>
      </c>
      <c r="P87" s="131">
        <f t="shared" si="6"/>
        <v>13.638770656513458</v>
      </c>
      <c r="Q87" s="3">
        <f t="shared" si="14"/>
        <v>157.51932955689941</v>
      </c>
      <c r="R87" s="3"/>
      <c r="S87" s="3">
        <f t="shared" si="12"/>
        <v>31.990663495999762</v>
      </c>
      <c r="T87" s="3">
        <v>0</v>
      </c>
      <c r="U87" s="7">
        <f t="shared" si="7"/>
        <v>6.9281062695243359E-3</v>
      </c>
      <c r="V87" s="7">
        <f t="shared" si="8"/>
        <v>4.0143533721791061E-3</v>
      </c>
      <c r="X87" s="3">
        <f t="shared" si="9"/>
        <v>5.4969044155296087</v>
      </c>
      <c r="Y87" s="3">
        <f t="shared" si="10"/>
        <v>1.1554502313691841</v>
      </c>
      <c r="Z87" s="3">
        <f t="shared" si="11"/>
        <v>0.43022593638822465</v>
      </c>
    </row>
    <row r="88" spans="1:26" x14ac:dyDescent="0.2">
      <c r="A88" s="3">
        <v>5</v>
      </c>
      <c r="B88">
        <v>5</v>
      </c>
      <c r="C88" s="119">
        <f t="shared" si="0"/>
        <v>1</v>
      </c>
      <c r="D88" s="115">
        <f>Ecosystem!X82</f>
        <v>41.723461458194578</v>
      </c>
      <c r="E88" s="115">
        <f>Ecosystem!AK82</f>
        <v>6.2720962015918786</v>
      </c>
      <c r="F88" s="117">
        <f>Ecosystem!BC82</f>
        <v>3.7979724808399271</v>
      </c>
      <c r="H88" s="3">
        <f t="shared" si="1"/>
        <v>5.3355999971489236</v>
      </c>
      <c r="I88" s="3">
        <f t="shared" si="2"/>
        <v>1.0397706065753509</v>
      </c>
      <c r="J88" s="3">
        <f t="shared" si="3"/>
        <v>0.40323800952068767</v>
      </c>
      <c r="K88" s="3"/>
      <c r="L88" s="3"/>
      <c r="M88" s="9">
        <f t="shared" si="4"/>
        <v>0.8</v>
      </c>
      <c r="N88" s="77">
        <f t="shared" si="13"/>
        <v>103.98422780043605</v>
      </c>
      <c r="O88" s="77">
        <f t="shared" si="5"/>
        <v>33.272659410411229</v>
      </c>
      <c r="P88" s="131">
        <f t="shared" si="6"/>
        <v>12.903616304662007</v>
      </c>
      <c r="Q88" s="3">
        <f t="shared" si="14"/>
        <v>150.16050351550928</v>
      </c>
      <c r="R88" s="3"/>
      <c r="S88" s="3">
        <f t="shared" si="12"/>
        <v>30.751279220573426</v>
      </c>
      <c r="T88" s="3">
        <v>0</v>
      </c>
      <c r="U88" s="7">
        <f t="shared" si="7"/>
        <v>6.272096201591879E-3</v>
      </c>
      <c r="V88" s="7">
        <f t="shared" si="8"/>
        <v>3.7979724808399271E-3</v>
      </c>
      <c r="X88" s="3">
        <f t="shared" si="9"/>
        <v>5.3355999971489236</v>
      </c>
      <c r="Y88" s="3">
        <f t="shared" si="10"/>
        <v>1.0460427027769428</v>
      </c>
      <c r="Z88" s="3">
        <f t="shared" si="11"/>
        <v>0.40703598200152757</v>
      </c>
    </row>
    <row r="89" spans="1:26" x14ac:dyDescent="0.2">
      <c r="A89" s="3">
        <v>5</v>
      </c>
      <c r="B89">
        <v>6</v>
      </c>
      <c r="C89" s="119">
        <f t="shared" si="0"/>
        <v>1</v>
      </c>
      <c r="D89" s="115">
        <f>Ecosystem!X83</f>
        <v>46.482671172401325</v>
      </c>
      <c r="E89" s="115">
        <f>Ecosystem!AK83</f>
        <v>5.9209197571803864</v>
      </c>
      <c r="F89" s="117">
        <f>Ecosystem!BC83</f>
        <v>3.6027261149723322</v>
      </c>
      <c r="H89" s="3">
        <f t="shared" si="1"/>
        <v>5.9442081626769872</v>
      </c>
      <c r="I89" s="3">
        <f t="shared" si="2"/>
        <v>0.98155355554733292</v>
      </c>
      <c r="J89" s="3">
        <f t="shared" si="3"/>
        <v>0.38250832905676141</v>
      </c>
      <c r="K89" s="3"/>
      <c r="L89" s="3"/>
      <c r="M89" s="9">
        <f t="shared" si="4"/>
        <v>0.8</v>
      </c>
      <c r="N89" s="77">
        <f t="shared" si="13"/>
        <v>115.84524627245275</v>
      </c>
      <c r="O89" s="77">
        <f t="shared" si="5"/>
        <v>31.409713777514654</v>
      </c>
      <c r="P89" s="131">
        <f t="shared" si="6"/>
        <v>12.240266529816367</v>
      </c>
      <c r="Q89" s="3">
        <f t="shared" si="14"/>
        <v>159.49522657978378</v>
      </c>
      <c r="R89" s="3"/>
      <c r="S89" s="3">
        <f t="shared" si="12"/>
        <v>27.367577853808772</v>
      </c>
      <c r="T89" s="3">
        <v>0</v>
      </c>
      <c r="U89" s="7">
        <f t="shared" si="7"/>
        <v>5.9209197571803871E-3</v>
      </c>
      <c r="V89" s="7">
        <f t="shared" si="8"/>
        <v>3.6027261149723325E-3</v>
      </c>
      <c r="X89" s="3">
        <f t="shared" si="9"/>
        <v>5.9442081626769872</v>
      </c>
      <c r="Y89" s="3">
        <f t="shared" si="10"/>
        <v>0.98747447530451327</v>
      </c>
      <c r="Z89" s="3">
        <f t="shared" si="11"/>
        <v>0.38611105517173372</v>
      </c>
    </row>
    <row r="90" spans="1:26" x14ac:dyDescent="0.2">
      <c r="A90" s="3">
        <v>5</v>
      </c>
      <c r="B90">
        <v>7</v>
      </c>
      <c r="C90" s="119">
        <f t="shared" si="0"/>
        <v>1</v>
      </c>
      <c r="D90" s="115">
        <f>Ecosystem!X84</f>
        <v>60.036231960053925</v>
      </c>
      <c r="E90" s="115">
        <f>Ecosystem!AK84</f>
        <v>6.0502856105387526</v>
      </c>
      <c r="F90" s="117">
        <f>Ecosystem!BC84</f>
        <v>3.4842594886097649</v>
      </c>
      <c r="H90" s="3">
        <f t="shared" si="1"/>
        <v>7.6774387330220533</v>
      </c>
      <c r="I90" s="3">
        <f t="shared" si="2"/>
        <v>1.0029994657332173</v>
      </c>
      <c r="J90" s="3">
        <f t="shared" si="3"/>
        <v>0.36993050053112969</v>
      </c>
      <c r="K90" s="3"/>
      <c r="L90" s="3"/>
      <c r="M90" s="9">
        <f t="shared" si="4"/>
        <v>0.8</v>
      </c>
      <c r="N90" s="77">
        <f t="shared" si="13"/>
        <v>149.62376088257085</v>
      </c>
      <c r="O90" s="77">
        <f t="shared" si="5"/>
        <v>32.095982903462954</v>
      </c>
      <c r="P90" s="131">
        <f t="shared" si="6"/>
        <v>11.837776016996152</v>
      </c>
      <c r="Q90" s="3">
        <f t="shared" si="14"/>
        <v>193.55751980302995</v>
      </c>
      <c r="R90" s="3"/>
      <c r="S90" s="3">
        <f t="shared" si="12"/>
        <v>22.698037753928361</v>
      </c>
      <c r="T90" s="3">
        <v>0</v>
      </c>
      <c r="U90" s="7">
        <f t="shared" si="7"/>
        <v>6.0502856105387531E-3</v>
      </c>
      <c r="V90" s="7">
        <f t="shared" si="8"/>
        <v>3.4842594886097655E-3</v>
      </c>
      <c r="X90" s="3">
        <f t="shared" si="9"/>
        <v>7.6774387330220533</v>
      </c>
      <c r="Y90" s="3">
        <f t="shared" si="10"/>
        <v>1.009049751343756</v>
      </c>
      <c r="Z90" s="3">
        <f t="shared" si="11"/>
        <v>0.37341476001973944</v>
      </c>
    </row>
    <row r="91" spans="1:26" x14ac:dyDescent="0.2">
      <c r="A91" s="3">
        <v>5</v>
      </c>
      <c r="B91">
        <v>8</v>
      </c>
      <c r="C91" s="119">
        <f t="shared" si="0"/>
        <v>1</v>
      </c>
      <c r="D91" s="115">
        <f>Ecosystem!X85</f>
        <v>74.371092399493662</v>
      </c>
      <c r="E91" s="115">
        <f>Ecosystem!AK85</f>
        <v>6.7707795463143636</v>
      </c>
      <c r="F91" s="117">
        <f>Ecosystem!BC85</f>
        <v>3.5315391825612554</v>
      </c>
      <c r="H91" s="3">
        <f t="shared" si="1"/>
        <v>9.510581972981667</v>
      </c>
      <c r="I91" s="3">
        <f t="shared" si="2"/>
        <v>1.1224409399320876</v>
      </c>
      <c r="J91" s="3">
        <f t="shared" si="3"/>
        <v>0.37495027615507792</v>
      </c>
      <c r="K91" s="3"/>
      <c r="L91" s="3"/>
      <c r="M91" s="9">
        <f t="shared" si="4"/>
        <v>0.8</v>
      </c>
      <c r="N91" s="77">
        <f t="shared" si="13"/>
        <v>185.3494495317662</v>
      </c>
      <c r="O91" s="77">
        <f t="shared" si="5"/>
        <v>35.918110077826803</v>
      </c>
      <c r="P91" s="131">
        <f t="shared" si="6"/>
        <v>11.998408836962495</v>
      </c>
      <c r="Q91" s="3">
        <f t="shared" si="14"/>
        <v>233.26596844655549</v>
      </c>
      <c r="R91" s="3"/>
      <c r="S91" s="3">
        <f t="shared" si="12"/>
        <v>20.541581454805161</v>
      </c>
      <c r="T91" s="3">
        <v>0</v>
      </c>
      <c r="U91" s="7">
        <f t="shared" si="7"/>
        <v>6.7707795463143637E-3</v>
      </c>
      <c r="V91" s="7">
        <f t="shared" si="8"/>
        <v>3.5315391825612558E-3</v>
      </c>
      <c r="X91" s="3">
        <f t="shared" si="9"/>
        <v>9.510581972981667</v>
      </c>
      <c r="Y91" s="3">
        <f t="shared" si="10"/>
        <v>1.1292117194784019</v>
      </c>
      <c r="Z91" s="3">
        <f t="shared" si="11"/>
        <v>0.37848181533763919</v>
      </c>
    </row>
    <row r="92" spans="1:26" x14ac:dyDescent="0.2">
      <c r="A92" s="3">
        <v>5</v>
      </c>
      <c r="B92">
        <v>9</v>
      </c>
      <c r="C92" s="119">
        <f t="shared" si="0"/>
        <v>1</v>
      </c>
      <c r="D92" s="115">
        <f>Ecosystem!X86</f>
        <v>76.036961305051591</v>
      </c>
      <c r="E92" s="115">
        <f>Ecosystem!AK86</f>
        <v>8.0771629710590052</v>
      </c>
      <c r="F92" s="117">
        <f>Ecosystem!BC86</f>
        <v>3.754585456220437</v>
      </c>
      <c r="H92" s="3">
        <f t="shared" si="1"/>
        <v>9.7236134381838344</v>
      </c>
      <c r="I92" s="3">
        <f t="shared" si="2"/>
        <v>1.3390095387399263</v>
      </c>
      <c r="J92" s="3">
        <f t="shared" si="3"/>
        <v>0.39863152605224528</v>
      </c>
      <c r="K92" s="3"/>
      <c r="L92" s="3"/>
      <c r="M92" s="9">
        <f t="shared" si="4"/>
        <v>0.8</v>
      </c>
      <c r="N92" s="77">
        <f t="shared" si="13"/>
        <v>189.50116862953959</v>
      </c>
      <c r="O92" s="77">
        <f t="shared" si="5"/>
        <v>42.848305239677643</v>
      </c>
      <c r="P92" s="131">
        <f t="shared" si="6"/>
        <v>12.756208833671849</v>
      </c>
      <c r="Q92" s="3">
        <f t="shared" si="14"/>
        <v>245.10568270288908</v>
      </c>
      <c r="R92" s="3"/>
      <c r="S92" s="3">
        <f t="shared" si="12"/>
        <v>22.685934271361582</v>
      </c>
      <c r="T92" s="3">
        <v>0</v>
      </c>
      <c r="U92" s="7">
        <f t="shared" si="7"/>
        <v>8.0771629710590046E-3</v>
      </c>
      <c r="V92" s="7">
        <f t="shared" si="8"/>
        <v>3.7545854562204372E-3</v>
      </c>
      <c r="X92" s="3">
        <f t="shared" si="9"/>
        <v>9.7236134381838344</v>
      </c>
      <c r="Y92" s="3">
        <f t="shared" si="10"/>
        <v>1.3470867017109853</v>
      </c>
      <c r="Z92" s="3">
        <f t="shared" si="11"/>
        <v>0.4023861115084657</v>
      </c>
    </row>
    <row r="93" spans="1:26" x14ac:dyDescent="0.2">
      <c r="A93" s="3">
        <v>5</v>
      </c>
      <c r="B93">
        <v>10</v>
      </c>
      <c r="C93" s="119">
        <f t="shared" si="0"/>
        <v>1</v>
      </c>
      <c r="D93" s="115">
        <f>Ecosystem!X87</f>
        <v>71.868885712144802</v>
      </c>
      <c r="E93" s="115">
        <f>Ecosystem!AK87</f>
        <v>9.0198391343238171</v>
      </c>
      <c r="F93" s="117">
        <f>Ecosystem!BC87</f>
        <v>3.9403273156901815</v>
      </c>
      <c r="H93" s="3">
        <f t="shared" si="1"/>
        <v>9.1905995571588193</v>
      </c>
      <c r="I93" s="3">
        <f t="shared" si="2"/>
        <v>1.4952837626322844</v>
      </c>
      <c r="J93" s="3">
        <f t="shared" si="3"/>
        <v>0.41835209487550523</v>
      </c>
      <c r="K93" s="3"/>
      <c r="L93" s="3"/>
      <c r="M93" s="9">
        <f t="shared" si="4"/>
        <v>0.8</v>
      </c>
      <c r="N93" s="77">
        <f t="shared" si="13"/>
        <v>179.11338902557452</v>
      </c>
      <c r="O93" s="77">
        <f t="shared" si="5"/>
        <v>47.849080404233099</v>
      </c>
      <c r="P93" s="131">
        <f t="shared" si="6"/>
        <v>13.387267036016167</v>
      </c>
      <c r="Q93" s="3">
        <f t="shared" si="14"/>
        <v>240.34973646582378</v>
      </c>
      <c r="R93" s="3"/>
      <c r="S93" s="3">
        <f t="shared" si="12"/>
        <v>25.478017301240804</v>
      </c>
      <c r="T93" s="3">
        <v>0</v>
      </c>
      <c r="U93" s="7">
        <f t="shared" si="7"/>
        <v>9.0198391343238177E-3</v>
      </c>
      <c r="V93" s="7">
        <f t="shared" si="8"/>
        <v>3.9403273156901819E-3</v>
      </c>
      <c r="X93" s="3">
        <f t="shared" si="9"/>
        <v>9.1905995571588193</v>
      </c>
      <c r="Y93" s="3">
        <f t="shared" si="10"/>
        <v>1.5043036017666083</v>
      </c>
      <c r="Z93" s="3">
        <f t="shared" si="11"/>
        <v>0.42229242219119539</v>
      </c>
    </row>
    <row r="94" spans="1:26" x14ac:dyDescent="0.2">
      <c r="A94" s="3">
        <v>5</v>
      </c>
      <c r="B94">
        <v>11</v>
      </c>
      <c r="C94" s="119">
        <f t="shared" si="0"/>
        <v>1</v>
      </c>
      <c r="D94" s="115">
        <f>Ecosystem!X88</f>
        <v>64.301387195154661</v>
      </c>
      <c r="E94" s="115">
        <f>Ecosystem!AK88</f>
        <v>9.2089909832349832</v>
      </c>
      <c r="F94" s="117">
        <f>Ecosystem!BC88</f>
        <v>4.0231688481834729</v>
      </c>
      <c r="H94" s="3">
        <f t="shared" si="1"/>
        <v>8.2228671674065072</v>
      </c>
      <c r="I94" s="3">
        <f t="shared" si="2"/>
        <v>1.5266408283334283</v>
      </c>
      <c r="J94" s="3">
        <f t="shared" si="3"/>
        <v>0.42714753898068492</v>
      </c>
      <c r="K94" s="3"/>
      <c r="L94" s="3"/>
      <c r="M94" s="9">
        <f t="shared" si="4"/>
        <v>1</v>
      </c>
      <c r="N94" s="77">
        <f t="shared" si="13"/>
        <v>200.31685592183155</v>
      </c>
      <c r="O94" s="77">
        <f t="shared" si="5"/>
        <v>61.06563313333713</v>
      </c>
      <c r="P94" s="131">
        <f t="shared" si="6"/>
        <v>17.085901559227395</v>
      </c>
      <c r="Q94" s="3">
        <f t="shared" si="14"/>
        <v>278.46839061439607</v>
      </c>
      <c r="R94" s="3"/>
      <c r="S94" s="3">
        <f t="shared" si="12"/>
        <v>28.064777664759593</v>
      </c>
      <c r="T94" s="3">
        <v>0</v>
      </c>
      <c r="U94" s="7">
        <f t="shared" si="7"/>
        <v>9.208990983234985E-3</v>
      </c>
      <c r="V94" s="7">
        <f t="shared" si="8"/>
        <v>4.0231688481834728E-3</v>
      </c>
      <c r="X94" s="3">
        <f t="shared" si="9"/>
        <v>8.2228671674065072</v>
      </c>
      <c r="Y94" s="3">
        <f t="shared" si="10"/>
        <v>1.5358498193166632</v>
      </c>
      <c r="Z94" s="3">
        <f t="shared" si="11"/>
        <v>0.4311707078288684</v>
      </c>
    </row>
    <row r="95" spans="1:26" x14ac:dyDescent="0.2">
      <c r="A95" s="1">
        <v>5</v>
      </c>
      <c r="B95" s="2">
        <v>12</v>
      </c>
      <c r="C95" s="119">
        <f t="shared" si="0"/>
        <v>1</v>
      </c>
      <c r="D95" s="115">
        <f>Ecosystem!X89</f>
        <v>56.13546400503715</v>
      </c>
      <c r="E95" s="115">
        <f>Ecosystem!AK89</f>
        <v>8.7597099651417771</v>
      </c>
      <c r="F95" s="117">
        <f>Ecosystem!BC89</f>
        <v>3.9956064788325065</v>
      </c>
      <c r="H95" s="3">
        <f t="shared" si="1"/>
        <v>7.1786081767289245</v>
      </c>
      <c r="I95" s="3">
        <f t="shared" si="2"/>
        <v>1.4521602748325111</v>
      </c>
      <c r="J95" s="3">
        <f t="shared" si="3"/>
        <v>0.4242211894584525</v>
      </c>
      <c r="K95" s="3"/>
      <c r="L95" s="3"/>
      <c r="M95" s="9">
        <f t="shared" si="4"/>
        <v>1</v>
      </c>
      <c r="N95" s="77">
        <f t="shared" si="13"/>
        <v>174.87771486288449</v>
      </c>
      <c r="O95" s="77">
        <f t="shared" si="5"/>
        <v>58.086410993300447</v>
      </c>
      <c r="P95" s="131">
        <f t="shared" si="6"/>
        <v>16.968847578338099</v>
      </c>
      <c r="Q95" s="3">
        <f t="shared" si="14"/>
        <v>249.93297343452303</v>
      </c>
      <c r="R95" s="3"/>
      <c r="S95" s="3">
        <f t="shared" si="12"/>
        <v>30.030154701176869</v>
      </c>
      <c r="T95" s="3">
        <v>0</v>
      </c>
      <c r="U95" s="7">
        <f t="shared" si="7"/>
        <v>8.7597099651417782E-3</v>
      </c>
      <c r="V95" s="7">
        <f t="shared" si="8"/>
        <v>3.9956064788325063E-3</v>
      </c>
      <c r="X95" s="3">
        <f t="shared" si="9"/>
        <v>7.1786081767289245</v>
      </c>
      <c r="Y95" s="3">
        <f t="shared" si="10"/>
        <v>1.4609199847976528</v>
      </c>
      <c r="Z95" s="3">
        <f t="shared" si="11"/>
        <v>0.42821679593728501</v>
      </c>
    </row>
    <row r="96" spans="1:26" x14ac:dyDescent="0.2">
      <c r="A96" s="4">
        <v>6</v>
      </c>
      <c r="B96">
        <v>1</v>
      </c>
      <c r="C96" s="119">
        <f t="shared" si="0"/>
        <v>1</v>
      </c>
      <c r="D96" s="115">
        <f>Ecosystem!X90</f>
        <v>48.891811280843498</v>
      </c>
      <c r="E96" s="115">
        <f>Ecosystem!AK90</f>
        <v>7.9891686989146606</v>
      </c>
      <c r="F96" s="117">
        <f>Ecosystem!BC90</f>
        <v>3.883555345937725</v>
      </c>
      <c r="H96" s="3">
        <f t="shared" si="1"/>
        <v>6.2522892160338586</v>
      </c>
      <c r="I96" s="3">
        <f t="shared" si="2"/>
        <v>1.3244220938439981</v>
      </c>
      <c r="J96" s="3">
        <f t="shared" si="3"/>
        <v>0.41232450615677746</v>
      </c>
      <c r="K96" s="3"/>
      <c r="L96" s="3"/>
      <c r="M96" s="9">
        <f t="shared" si="4"/>
        <v>1</v>
      </c>
      <c r="N96" s="77">
        <f t="shared" si="13"/>
        <v>152.31170497734001</v>
      </c>
      <c r="O96" s="77">
        <f t="shared" si="5"/>
        <v>52.976883753759921</v>
      </c>
      <c r="P96" s="131">
        <f t="shared" si="6"/>
        <v>16.492980246271099</v>
      </c>
      <c r="Q96" s="3">
        <f t="shared" si="14"/>
        <v>221.78156897737102</v>
      </c>
      <c r="R96" s="3"/>
      <c r="S96" s="3">
        <f t="shared" si="12"/>
        <v>31.323551510774649</v>
      </c>
      <c r="T96" s="3">
        <v>0</v>
      </c>
      <c r="U96" s="7">
        <f t="shared" si="7"/>
        <v>7.9891686989146619E-3</v>
      </c>
      <c r="V96" s="7">
        <f t="shared" si="8"/>
        <v>3.883555345937725E-3</v>
      </c>
      <c r="X96" s="3">
        <f t="shared" si="9"/>
        <v>6.2522892160338586</v>
      </c>
      <c r="Y96" s="3">
        <f t="shared" si="10"/>
        <v>1.3324112625429128</v>
      </c>
      <c r="Z96" s="3">
        <f t="shared" si="11"/>
        <v>0.41620806150271517</v>
      </c>
    </row>
    <row r="97" spans="1:26" x14ac:dyDescent="0.2">
      <c r="A97" s="4">
        <v>6</v>
      </c>
      <c r="B97">
        <v>2</v>
      </c>
      <c r="C97" s="119">
        <f t="shared" si="0"/>
        <v>1</v>
      </c>
      <c r="D97" s="115">
        <f>Ecosystem!X91</f>
        <v>43.59418043634011</v>
      </c>
      <c r="E97" s="115">
        <f>Ecosystem!AK91</f>
        <v>7.1513021492714319</v>
      </c>
      <c r="F97" s="117">
        <f>Ecosystem!BC91</f>
        <v>3.7176027091005852</v>
      </c>
      <c r="H97" s="3">
        <f t="shared" si="1"/>
        <v>5.5748277080247517</v>
      </c>
      <c r="I97" s="3">
        <f t="shared" si="2"/>
        <v>1.1855229152359554</v>
      </c>
      <c r="J97" s="3">
        <f t="shared" si="3"/>
        <v>0.39470499698694833</v>
      </c>
      <c r="K97" s="3"/>
      <c r="L97" s="3"/>
      <c r="M97" s="9">
        <f t="shared" si="4"/>
        <v>1</v>
      </c>
      <c r="N97" s="77">
        <f t="shared" si="13"/>
        <v>135.80809905380556</v>
      </c>
      <c r="O97" s="77">
        <f t="shared" si="5"/>
        <v>47.420916609438216</v>
      </c>
      <c r="P97" s="131">
        <f t="shared" si="6"/>
        <v>15.788199879477933</v>
      </c>
      <c r="Q97" s="3">
        <f t="shared" si="14"/>
        <v>199.01721554272171</v>
      </c>
      <c r="R97" s="3"/>
      <c r="S97" s="3">
        <f t="shared" si="12"/>
        <v>31.760627499758918</v>
      </c>
      <c r="T97" s="3">
        <v>0</v>
      </c>
      <c r="U97" s="7">
        <f t="shared" si="7"/>
        <v>7.1513021492714329E-3</v>
      </c>
      <c r="V97" s="7">
        <f t="shared" si="8"/>
        <v>3.7176027091005855E-3</v>
      </c>
      <c r="X97" s="3">
        <f t="shared" si="9"/>
        <v>5.5748277080247517</v>
      </c>
      <c r="Y97" s="3">
        <f t="shared" si="10"/>
        <v>1.1926742173852269</v>
      </c>
      <c r="Z97" s="3">
        <f t="shared" si="11"/>
        <v>0.39842259969604893</v>
      </c>
    </row>
    <row r="98" spans="1:26" x14ac:dyDescent="0.2">
      <c r="A98" s="4">
        <v>6</v>
      </c>
      <c r="B98">
        <v>3</v>
      </c>
      <c r="C98" s="119">
        <f t="shared" si="0"/>
        <v>1</v>
      </c>
      <c r="D98" s="115">
        <f>Ecosystem!X92</f>
        <v>41.482936467561586</v>
      </c>
      <c r="E98" s="115">
        <f>Ecosystem!AK92</f>
        <v>6.4279681444271395</v>
      </c>
      <c r="F98" s="117">
        <f>Ecosystem!BC92</f>
        <v>3.5280854602797858</v>
      </c>
      <c r="H98" s="3">
        <f t="shared" si="1"/>
        <v>5.304841639752774</v>
      </c>
      <c r="I98" s="3">
        <f t="shared" si="2"/>
        <v>1.0656106223118385</v>
      </c>
      <c r="J98" s="3">
        <f t="shared" si="3"/>
        <v>0.37458358784829243</v>
      </c>
      <c r="K98" s="3"/>
      <c r="L98" s="3"/>
      <c r="M98" s="9">
        <f t="shared" si="4"/>
        <v>0.8</v>
      </c>
      <c r="N98" s="77">
        <f t="shared" si="13"/>
        <v>103.38478555514828</v>
      </c>
      <c r="O98" s="77">
        <f t="shared" si="5"/>
        <v>34.099539913978838</v>
      </c>
      <c r="P98" s="131">
        <f t="shared" si="6"/>
        <v>11.986674811145358</v>
      </c>
      <c r="Q98" s="3">
        <f t="shared" si="14"/>
        <v>149.47100028027248</v>
      </c>
      <c r="R98" s="3"/>
      <c r="S98" s="3">
        <f t="shared" si="12"/>
        <v>30.832880383959505</v>
      </c>
      <c r="T98" s="3">
        <v>0</v>
      </c>
      <c r="U98" s="7">
        <f t="shared" si="7"/>
        <v>6.4279681444271396E-3</v>
      </c>
      <c r="V98" s="7">
        <f t="shared" si="8"/>
        <v>3.5280854602797863E-3</v>
      </c>
      <c r="X98" s="3">
        <f t="shared" si="9"/>
        <v>5.304841639752774</v>
      </c>
      <c r="Y98" s="3">
        <f t="shared" si="10"/>
        <v>1.0720385904562655</v>
      </c>
      <c r="Z98" s="3">
        <f t="shared" si="11"/>
        <v>0.3781116733085722</v>
      </c>
    </row>
    <row r="99" spans="1:26" x14ac:dyDescent="0.2">
      <c r="A99" s="4">
        <v>6</v>
      </c>
      <c r="B99">
        <v>4</v>
      </c>
      <c r="C99" s="119">
        <f t="shared" si="0"/>
        <v>1</v>
      </c>
      <c r="D99" s="115">
        <f>Ecosystem!X93</f>
        <v>44.882984002338439</v>
      </c>
      <c r="E99" s="115">
        <f>Ecosystem!AK93</f>
        <v>5.9819469758291044</v>
      </c>
      <c r="F99" s="117">
        <f>Ecosystem!BC93</f>
        <v>3.3481275069210885</v>
      </c>
      <c r="H99" s="3">
        <f t="shared" si="1"/>
        <v>5.7396400237516305</v>
      </c>
      <c r="I99" s="3">
        <f t="shared" si="2"/>
        <v>0.99167047756391147</v>
      </c>
      <c r="J99" s="3">
        <f t="shared" si="3"/>
        <v>0.35547710741014832</v>
      </c>
      <c r="K99" s="3"/>
      <c r="L99" s="3"/>
      <c r="M99" s="9">
        <f t="shared" si="4"/>
        <v>0.8</v>
      </c>
      <c r="N99" s="77">
        <f t="shared" si="13"/>
        <v>111.85846690928982</v>
      </c>
      <c r="O99" s="77">
        <f t="shared" si="5"/>
        <v>31.733455282045171</v>
      </c>
      <c r="P99" s="131">
        <f t="shared" si="6"/>
        <v>11.375267437124748</v>
      </c>
      <c r="Q99" s="3">
        <f t="shared" si="14"/>
        <v>154.96718962845972</v>
      </c>
      <c r="R99" s="3"/>
      <c r="S99" s="3">
        <f t="shared" si="12"/>
        <v>27.817967675947969</v>
      </c>
      <c r="T99" s="3">
        <v>0</v>
      </c>
      <c r="U99" s="7">
        <f t="shared" si="7"/>
        <v>5.9819469758291043E-3</v>
      </c>
      <c r="V99" s="7">
        <f t="shared" si="8"/>
        <v>3.3481275069210891E-3</v>
      </c>
      <c r="X99" s="3">
        <f t="shared" si="9"/>
        <v>5.7396400237516305</v>
      </c>
      <c r="Y99" s="3">
        <f t="shared" si="10"/>
        <v>0.99765242453974057</v>
      </c>
      <c r="Z99" s="3">
        <f t="shared" si="11"/>
        <v>0.35882523491706941</v>
      </c>
    </row>
    <row r="100" spans="1:26" x14ac:dyDescent="0.2">
      <c r="A100" s="4">
        <v>6</v>
      </c>
      <c r="B100">
        <v>5</v>
      </c>
      <c r="C100" s="119">
        <f t="shared" ref="C100:C163" si="15">VLOOKUP(B100,$H$7:$I$18,2)</f>
        <v>1</v>
      </c>
      <c r="D100" s="115">
        <f>Ecosystem!X94</f>
        <v>57.164569233692298</v>
      </c>
      <c r="E100" s="115">
        <f>Ecosystem!AK94</f>
        <v>5.9888266070805969</v>
      </c>
      <c r="F100" s="117">
        <f>Ecosystem!BC94</f>
        <v>3.2248800988176507</v>
      </c>
      <c r="H100" s="3">
        <f t="shared" ref="H100:H163" si="16">$C100*($B$5*$B$6*$B$7)*$B$9*$B$24*D100</f>
        <v>7.310210245760997</v>
      </c>
      <c r="I100" s="3">
        <f t="shared" ref="I100:I163" si="17">$C100*($B$5*$B$6*$B$7)*$B$9*$B$25*E100</f>
        <v>0.99281096363578702</v>
      </c>
      <c r="J100" s="3">
        <f t="shared" ref="J100:J163" si="18">$C100*($B$5*$B$6*$B$7)*$B$9*$B$26*F100</f>
        <v>0.34239169413426712</v>
      </c>
      <c r="K100" s="3"/>
      <c r="L100" s="3"/>
      <c r="M100" s="9">
        <f t="shared" ref="M100:M163" si="19">IF(VLOOKUP(B100,$H$7:$K$18,4)=1,1,$O$12)</f>
        <v>0.8</v>
      </c>
      <c r="N100" s="77">
        <f t="shared" si="13"/>
        <v>142.46693302917708</v>
      </c>
      <c r="O100" s="77">
        <f t="shared" ref="O100:O163" si="20">I100*$O$9*M100</f>
        <v>31.769950836345188</v>
      </c>
      <c r="P100" s="131">
        <f t="shared" ref="P100:P163" si="21">J100*$O$10*M100</f>
        <v>10.956534212296548</v>
      </c>
      <c r="Q100" s="3">
        <f t="shared" si="14"/>
        <v>185.19341807781882</v>
      </c>
      <c r="R100" s="3"/>
      <c r="S100" s="3">
        <f t="shared" si="12"/>
        <v>23.071276232229774</v>
      </c>
      <c r="T100" s="3">
        <v>0</v>
      </c>
      <c r="U100" s="7">
        <f t="shared" ref="U100:U163" si="22">E100*$B$15*$B$14/12</f>
        <v>5.9888266070805968E-3</v>
      </c>
      <c r="V100" s="7">
        <f t="shared" ref="V100:V163" si="23">F100*$B$15*$B$14/12</f>
        <v>3.224880098817651E-3</v>
      </c>
      <c r="X100" s="3">
        <f t="shared" ref="X100:X163" si="24">H100+T100</f>
        <v>7.310210245760997</v>
      </c>
      <c r="Y100" s="3">
        <f t="shared" ref="Y100:Y163" si="25">I100+U100</f>
        <v>0.99879979024286758</v>
      </c>
      <c r="Z100" s="3">
        <f t="shared" ref="Z100:Z163" si="26">J100+V100</f>
        <v>0.34561657423308478</v>
      </c>
    </row>
    <row r="101" spans="1:26" x14ac:dyDescent="0.2">
      <c r="A101" s="4">
        <v>6</v>
      </c>
      <c r="B101">
        <v>6</v>
      </c>
      <c r="C101" s="119">
        <f t="shared" si="15"/>
        <v>1</v>
      </c>
      <c r="D101" s="115">
        <f>Ecosystem!X95</f>
        <v>73.978537990151565</v>
      </c>
      <c r="E101" s="115">
        <f>Ecosystem!AK95</f>
        <v>6.5663911464801803</v>
      </c>
      <c r="F101" s="117">
        <f>Ecosystem!BC95</f>
        <v>3.2380515308288342</v>
      </c>
      <c r="H101" s="3">
        <f t="shared" si="16"/>
        <v>9.4603820798720051</v>
      </c>
      <c r="I101" s="3">
        <f t="shared" si="17"/>
        <v>1.088558001335161</v>
      </c>
      <c r="J101" s="3">
        <f t="shared" si="18"/>
        <v>0.34379013028764127</v>
      </c>
      <c r="K101" s="3"/>
      <c r="L101" s="3"/>
      <c r="M101" s="9">
        <f t="shared" si="19"/>
        <v>0.8</v>
      </c>
      <c r="N101" s="77">
        <f t="shared" si="13"/>
        <v>184.37111586292633</v>
      </c>
      <c r="O101" s="77">
        <f t="shared" si="20"/>
        <v>34.833856042725152</v>
      </c>
      <c r="P101" s="131">
        <f t="shared" si="21"/>
        <v>11.001284169204522</v>
      </c>
      <c r="Q101" s="3">
        <f t="shared" si="14"/>
        <v>230.20625607485601</v>
      </c>
      <c r="R101" s="3"/>
      <c r="S101" s="3">
        <f t="shared" ref="S101:S164" si="27">100*SUM(O101:P101)/Q101</f>
        <v>19.910466810695837</v>
      </c>
      <c r="T101" s="3">
        <v>0</v>
      </c>
      <c r="U101" s="7">
        <f t="shared" si="22"/>
        <v>6.5663911464801808E-3</v>
      </c>
      <c r="V101" s="7">
        <f t="shared" si="23"/>
        <v>3.2380515308288345E-3</v>
      </c>
      <c r="X101" s="3">
        <f t="shared" si="24"/>
        <v>9.4603820798720051</v>
      </c>
      <c r="Y101" s="3">
        <f t="shared" si="25"/>
        <v>1.0951243924816412</v>
      </c>
      <c r="Z101" s="3">
        <f t="shared" si="26"/>
        <v>0.34702818181847012</v>
      </c>
    </row>
    <row r="102" spans="1:26" x14ac:dyDescent="0.2">
      <c r="A102" s="4">
        <v>6</v>
      </c>
      <c r="B102">
        <v>7</v>
      </c>
      <c r="C102" s="119">
        <f t="shared" si="15"/>
        <v>1</v>
      </c>
      <c r="D102" s="115">
        <f>Ecosystem!X96</f>
        <v>76.228222228766384</v>
      </c>
      <c r="E102" s="115">
        <f>Ecosystem!AK96</f>
        <v>7.7455125539122056</v>
      </c>
      <c r="F102" s="117">
        <f>Ecosystem!BC96</f>
        <v>3.4415984550988235</v>
      </c>
      <c r="H102" s="3">
        <f t="shared" si="16"/>
        <v>9.7480719022796247</v>
      </c>
      <c r="I102" s="3">
        <f t="shared" si="17"/>
        <v>1.284029458026213</v>
      </c>
      <c r="J102" s="3">
        <f t="shared" si="18"/>
        <v>0.36540109692859413</v>
      </c>
      <c r="K102" s="3"/>
      <c r="L102" s="3"/>
      <c r="M102" s="9">
        <f t="shared" si="19"/>
        <v>0.8</v>
      </c>
      <c r="N102" s="77">
        <f t="shared" ref="N102:N165" si="28">H102*$O$8*M102</f>
        <v>189.97783376627106</v>
      </c>
      <c r="O102" s="77">
        <f t="shared" si="20"/>
        <v>41.088942656838817</v>
      </c>
      <c r="P102" s="131">
        <f t="shared" si="21"/>
        <v>11.692835101715012</v>
      </c>
      <c r="Q102" s="3">
        <f t="shared" ref="Q102:Q165" si="29">SUM(N102:P102)</f>
        <v>242.75961152482489</v>
      </c>
      <c r="R102" s="3"/>
      <c r="S102" s="3">
        <f t="shared" si="27"/>
        <v>21.742404935903558</v>
      </c>
      <c r="T102" s="3">
        <v>0</v>
      </c>
      <c r="U102" s="7">
        <f t="shared" si="22"/>
        <v>7.7455125539122064E-3</v>
      </c>
      <c r="V102" s="7">
        <f t="shared" si="23"/>
        <v>3.4415984550988233E-3</v>
      </c>
      <c r="X102" s="3">
        <f t="shared" si="24"/>
        <v>9.7480719022796247</v>
      </c>
      <c r="Y102" s="3">
        <f t="shared" si="25"/>
        <v>1.2917749705801254</v>
      </c>
      <c r="Z102" s="3">
        <f t="shared" si="26"/>
        <v>0.36884269538369296</v>
      </c>
    </row>
    <row r="103" spans="1:26" x14ac:dyDescent="0.2">
      <c r="A103" s="4">
        <v>6</v>
      </c>
      <c r="B103">
        <v>8</v>
      </c>
      <c r="C103" s="119">
        <f t="shared" si="15"/>
        <v>1</v>
      </c>
      <c r="D103" s="115">
        <f>Ecosystem!X97</f>
        <v>72.416886834529748</v>
      </c>
      <c r="E103" s="115">
        <f>Ecosystem!AK97</f>
        <v>8.6572686891300226</v>
      </c>
      <c r="F103" s="117">
        <f>Ecosystem!BC97</f>
        <v>3.6268059859576001</v>
      </c>
      <c r="H103" s="3">
        <f t="shared" si="16"/>
        <v>9.2606779898881921</v>
      </c>
      <c r="I103" s="3">
        <f t="shared" si="17"/>
        <v>1.4351778459485183</v>
      </c>
      <c r="J103" s="3">
        <f t="shared" si="18"/>
        <v>0.38506493506025385</v>
      </c>
      <c r="K103" s="3"/>
      <c r="L103" s="3"/>
      <c r="M103" s="9">
        <f t="shared" si="19"/>
        <v>0.8</v>
      </c>
      <c r="N103" s="77">
        <f t="shared" si="28"/>
        <v>180.47913078221342</v>
      </c>
      <c r="O103" s="77">
        <f t="shared" si="20"/>
        <v>45.925691070352585</v>
      </c>
      <c r="P103" s="131">
        <f t="shared" si="21"/>
        <v>12.322077921928125</v>
      </c>
      <c r="Q103" s="3">
        <f t="shared" si="29"/>
        <v>238.72689977449411</v>
      </c>
      <c r="R103" s="3"/>
      <c r="S103" s="3">
        <f t="shared" si="27"/>
        <v>24.399332059898839</v>
      </c>
      <c r="T103" s="3">
        <v>0</v>
      </c>
      <c r="U103" s="7">
        <f t="shared" si="22"/>
        <v>8.6572686891300214E-3</v>
      </c>
      <c r="V103" s="7">
        <f t="shared" si="23"/>
        <v>3.6268059859576002E-3</v>
      </c>
      <c r="X103" s="3">
        <f t="shared" si="24"/>
        <v>9.2606779898881921</v>
      </c>
      <c r="Y103" s="3">
        <f t="shared" si="25"/>
        <v>1.4438351146376482</v>
      </c>
      <c r="Z103" s="3">
        <f t="shared" si="26"/>
        <v>0.38869174104621146</v>
      </c>
    </row>
    <row r="104" spans="1:26" x14ac:dyDescent="0.2">
      <c r="A104" s="4">
        <v>6</v>
      </c>
      <c r="B104">
        <v>9</v>
      </c>
      <c r="C104" s="119">
        <f t="shared" si="15"/>
        <v>1</v>
      </c>
      <c r="D104" s="115">
        <f>Ecosystem!X98</f>
        <v>65.166093740530329</v>
      </c>
      <c r="E104" s="115">
        <f>Ecosystem!AK98</f>
        <v>8.8819071952490063</v>
      </c>
      <c r="F104" s="117">
        <f>Ecosystem!BC98</f>
        <v>3.7235051746343277</v>
      </c>
      <c r="H104" s="3">
        <f t="shared" si="16"/>
        <v>8.3334459180613134</v>
      </c>
      <c r="I104" s="3">
        <f t="shared" si="17"/>
        <v>1.4724177906592253</v>
      </c>
      <c r="J104" s="3">
        <f t="shared" si="18"/>
        <v>0.39533167305295402</v>
      </c>
      <c r="K104" s="3"/>
      <c r="L104" s="3"/>
      <c r="M104" s="9">
        <f t="shared" si="19"/>
        <v>0.8</v>
      </c>
      <c r="N104" s="77">
        <f t="shared" si="28"/>
        <v>162.40852747007659</v>
      </c>
      <c r="O104" s="77">
        <f t="shared" si="20"/>
        <v>47.117369301095209</v>
      </c>
      <c r="P104" s="131">
        <f t="shared" si="21"/>
        <v>12.650613537694529</v>
      </c>
      <c r="Q104" s="3">
        <f t="shared" si="29"/>
        <v>222.17651030886634</v>
      </c>
      <c r="R104" s="3"/>
      <c r="S104" s="3">
        <f t="shared" si="27"/>
        <v>26.901125936176243</v>
      </c>
      <c r="T104" s="3">
        <v>0</v>
      </c>
      <c r="U104" s="7">
        <f t="shared" si="22"/>
        <v>8.8819071952490076E-3</v>
      </c>
      <c r="V104" s="7">
        <f t="shared" si="23"/>
        <v>3.723505174634328E-3</v>
      </c>
      <c r="X104" s="3">
        <f t="shared" si="24"/>
        <v>8.3334459180613134</v>
      </c>
      <c r="Y104" s="3">
        <f t="shared" si="25"/>
        <v>1.4812996978544744</v>
      </c>
      <c r="Z104" s="3">
        <f t="shared" si="26"/>
        <v>0.39905517822758835</v>
      </c>
    </row>
    <row r="105" spans="1:26" x14ac:dyDescent="0.2">
      <c r="A105" s="4">
        <v>6</v>
      </c>
      <c r="B105">
        <v>10</v>
      </c>
      <c r="C105" s="119">
        <f t="shared" si="15"/>
        <v>1</v>
      </c>
      <c r="D105" s="115">
        <f>Ecosystem!X99</f>
        <v>57.243687827028573</v>
      </c>
      <c r="E105" s="115">
        <f>Ecosystem!AK99</f>
        <v>8.5007568257314077</v>
      </c>
      <c r="F105" s="117">
        <f>Ecosystem!BC99</f>
        <v>3.7200456131171595</v>
      </c>
      <c r="H105" s="3">
        <f t="shared" si="16"/>
        <v>7.3203279385799984</v>
      </c>
      <c r="I105" s="3">
        <f t="shared" si="17"/>
        <v>1.4092317459666792</v>
      </c>
      <c r="J105" s="3">
        <f t="shared" si="18"/>
        <v>0.39496436478333519</v>
      </c>
      <c r="K105" s="3"/>
      <c r="L105" s="3"/>
      <c r="M105" s="9">
        <f t="shared" si="19"/>
        <v>0.8</v>
      </c>
      <c r="N105" s="77">
        <f t="shared" si="28"/>
        <v>142.66411431628032</v>
      </c>
      <c r="O105" s="77">
        <f t="shared" si="20"/>
        <v>45.095415870933735</v>
      </c>
      <c r="P105" s="131">
        <f t="shared" si="21"/>
        <v>12.638859673066726</v>
      </c>
      <c r="Q105" s="3">
        <f t="shared" si="29"/>
        <v>200.39838986028079</v>
      </c>
      <c r="R105" s="3"/>
      <c r="S105" s="3">
        <f t="shared" si="27"/>
        <v>28.809750210195407</v>
      </c>
      <c r="T105" s="3">
        <v>0</v>
      </c>
      <c r="U105" s="7">
        <f t="shared" si="22"/>
        <v>8.5007568257314085E-3</v>
      </c>
      <c r="V105" s="7">
        <f t="shared" si="23"/>
        <v>3.7200456131171594E-3</v>
      </c>
      <c r="X105" s="3">
        <f t="shared" si="24"/>
        <v>7.3203279385799984</v>
      </c>
      <c r="Y105" s="3">
        <f t="shared" si="25"/>
        <v>1.4177325027924106</v>
      </c>
      <c r="Z105" s="3">
        <f t="shared" si="26"/>
        <v>0.39868441039645236</v>
      </c>
    </row>
    <row r="106" spans="1:26" x14ac:dyDescent="0.2">
      <c r="A106" s="4">
        <v>6</v>
      </c>
      <c r="B106">
        <v>11</v>
      </c>
      <c r="C106" s="119">
        <f t="shared" si="15"/>
        <v>1</v>
      </c>
      <c r="D106" s="115">
        <f>Ecosystem!X100</f>
        <v>50.196043500802446</v>
      </c>
      <c r="E106" s="115">
        <f>Ecosystem!AK100</f>
        <v>7.8029956266540941</v>
      </c>
      <c r="F106" s="117">
        <f>Ecosystem!BC100</f>
        <v>3.6372101494237219</v>
      </c>
      <c r="H106" s="3">
        <f t="shared" si="16"/>
        <v>6.4190745494143844</v>
      </c>
      <c r="I106" s="3">
        <f t="shared" si="17"/>
        <v>1.2935588414239803</v>
      </c>
      <c r="J106" s="3">
        <f t="shared" si="18"/>
        <v>0.38616956501425476</v>
      </c>
      <c r="K106" s="3"/>
      <c r="L106" s="3"/>
      <c r="M106" s="9">
        <f t="shared" si="19"/>
        <v>1</v>
      </c>
      <c r="N106" s="77">
        <f t="shared" si="28"/>
        <v>156.37475414455633</v>
      </c>
      <c r="O106" s="77">
        <f t="shared" si="20"/>
        <v>51.74235365695921</v>
      </c>
      <c r="P106" s="131">
        <f t="shared" si="21"/>
        <v>15.44678260057019</v>
      </c>
      <c r="Q106" s="3">
        <f t="shared" si="29"/>
        <v>223.56389040208575</v>
      </c>
      <c r="R106" s="3"/>
      <c r="S106" s="3">
        <f t="shared" si="27"/>
        <v>30.053662126154588</v>
      </c>
      <c r="T106" s="3">
        <v>0</v>
      </c>
      <c r="U106" s="7">
        <f t="shared" si="22"/>
        <v>7.8029956266540941E-3</v>
      </c>
      <c r="V106" s="7">
        <f t="shared" si="23"/>
        <v>3.6372101494237222E-3</v>
      </c>
      <c r="X106" s="3">
        <f t="shared" si="24"/>
        <v>6.4190745494143844</v>
      </c>
      <c r="Y106" s="3">
        <f t="shared" si="25"/>
        <v>1.3013618370506344</v>
      </c>
      <c r="Z106" s="3">
        <f t="shared" si="26"/>
        <v>0.38980677516367845</v>
      </c>
    </row>
    <row r="107" spans="1:26" x14ac:dyDescent="0.2">
      <c r="A107" s="5">
        <v>6</v>
      </c>
      <c r="B107" s="2">
        <v>12</v>
      </c>
      <c r="C107" s="119">
        <f t="shared" si="15"/>
        <v>1</v>
      </c>
      <c r="D107" s="115">
        <f>Ecosystem!X101</f>
        <v>45.120636858303236</v>
      </c>
      <c r="E107" s="115">
        <f>Ecosystem!AK101</f>
        <v>7.0316262158346126</v>
      </c>
      <c r="F107" s="117">
        <f>Ecosystem!BC101</f>
        <v>3.5019934350749002</v>
      </c>
      <c r="H107" s="3">
        <f t="shared" si="16"/>
        <v>5.7700310923085549</v>
      </c>
      <c r="I107" s="3">
        <f t="shared" si="17"/>
        <v>1.1656833729358085</v>
      </c>
      <c r="J107" s="3">
        <f t="shared" si="18"/>
        <v>0.37181334757902779</v>
      </c>
      <c r="K107" s="3"/>
      <c r="L107" s="3"/>
      <c r="M107" s="9">
        <f t="shared" si="19"/>
        <v>1</v>
      </c>
      <c r="N107" s="77">
        <f t="shared" si="28"/>
        <v>140.56343893817407</v>
      </c>
      <c r="O107" s="77">
        <f t="shared" si="20"/>
        <v>46.627334917432336</v>
      </c>
      <c r="P107" s="131">
        <f t="shared" si="21"/>
        <v>14.872533903161111</v>
      </c>
      <c r="Q107" s="3">
        <f t="shared" si="29"/>
        <v>202.06330775876751</v>
      </c>
      <c r="R107" s="3"/>
      <c r="S107" s="3">
        <f t="shared" si="27"/>
        <v>30.435940845833734</v>
      </c>
      <c r="T107" s="3">
        <v>0</v>
      </c>
      <c r="U107" s="7">
        <f t="shared" si="22"/>
        <v>7.0316262158346124E-3</v>
      </c>
      <c r="V107" s="7">
        <f t="shared" si="23"/>
        <v>3.5019934350749003E-3</v>
      </c>
      <c r="X107" s="3">
        <f t="shared" si="24"/>
        <v>5.7700310923085549</v>
      </c>
      <c r="Y107" s="3">
        <f t="shared" si="25"/>
        <v>1.172714999151643</v>
      </c>
      <c r="Z107" s="3">
        <f t="shared" si="26"/>
        <v>0.37531534101410269</v>
      </c>
    </row>
    <row r="108" spans="1:26" x14ac:dyDescent="0.2">
      <c r="A108" s="3">
        <v>7</v>
      </c>
      <c r="B108">
        <v>1</v>
      </c>
      <c r="C108" s="119">
        <f t="shared" si="15"/>
        <v>1</v>
      </c>
      <c r="D108" s="115">
        <f>Ecosystem!X102</f>
        <v>43.370876002860669</v>
      </c>
      <c r="E108" s="115">
        <f>Ecosystem!AK102</f>
        <v>6.3680958949591764</v>
      </c>
      <c r="F108" s="117">
        <f>Ecosystem!BC102</f>
        <v>3.3428379982823979</v>
      </c>
      <c r="H108" s="3">
        <f t="shared" si="16"/>
        <v>5.5462715170234365</v>
      </c>
      <c r="I108" s="3">
        <f t="shared" si="17"/>
        <v>1.0556851678632069</v>
      </c>
      <c r="J108" s="3">
        <f t="shared" si="18"/>
        <v>0.35491551015119804</v>
      </c>
      <c r="K108" s="3"/>
      <c r="L108" s="3"/>
      <c r="M108" s="9">
        <f t="shared" si="19"/>
        <v>1</v>
      </c>
      <c r="N108" s="77">
        <f t="shared" si="28"/>
        <v>135.11244311263209</v>
      </c>
      <c r="O108" s="77">
        <f t="shared" si="20"/>
        <v>42.227406714528271</v>
      </c>
      <c r="P108" s="131">
        <f t="shared" si="21"/>
        <v>14.196620406047922</v>
      </c>
      <c r="Q108" s="3">
        <f t="shared" si="29"/>
        <v>191.53647023320829</v>
      </c>
      <c r="R108" s="3"/>
      <c r="S108" s="3">
        <f t="shared" si="27"/>
        <v>29.458633675287121</v>
      </c>
      <c r="T108" s="3">
        <v>0</v>
      </c>
      <c r="U108" s="7">
        <f t="shared" si="22"/>
        <v>6.3680958949591769E-3</v>
      </c>
      <c r="V108" s="7">
        <f t="shared" si="23"/>
        <v>3.3428379982823986E-3</v>
      </c>
      <c r="X108" s="3">
        <f t="shared" si="24"/>
        <v>5.5462715170234365</v>
      </c>
      <c r="Y108" s="3">
        <f t="shared" si="25"/>
        <v>1.0620532637581661</v>
      </c>
      <c r="Z108" s="3">
        <f t="shared" si="26"/>
        <v>0.35825834814948043</v>
      </c>
    </row>
    <row r="109" spans="1:26" x14ac:dyDescent="0.2">
      <c r="A109" s="3">
        <v>7</v>
      </c>
      <c r="B109">
        <v>2</v>
      </c>
      <c r="C109" s="119">
        <f t="shared" si="15"/>
        <v>1</v>
      </c>
      <c r="D109" s="115">
        <f>Ecosystem!X103</f>
        <v>47.381619326012569</v>
      </c>
      <c r="E109" s="115">
        <f>Ecosystem!AK103</f>
        <v>5.9783937739757018</v>
      </c>
      <c r="F109" s="117">
        <f>Ecosystem!BC103</f>
        <v>3.1924378974129799</v>
      </c>
      <c r="H109" s="3">
        <f t="shared" si="16"/>
        <v>6.0591657332671218</v>
      </c>
      <c r="I109" s="3">
        <f t="shared" si="17"/>
        <v>0.99108143767554702</v>
      </c>
      <c r="J109" s="3">
        <f t="shared" si="18"/>
        <v>0.33894724350043953</v>
      </c>
      <c r="K109" s="3"/>
      <c r="L109" s="3"/>
      <c r="M109" s="9">
        <f t="shared" si="19"/>
        <v>1</v>
      </c>
      <c r="N109" s="77">
        <f t="shared" si="28"/>
        <v>147.60703346983368</v>
      </c>
      <c r="O109" s="77">
        <f t="shared" si="20"/>
        <v>39.643257507021879</v>
      </c>
      <c r="P109" s="131">
        <f t="shared" si="21"/>
        <v>13.557889740017581</v>
      </c>
      <c r="Q109" s="3">
        <f t="shared" si="29"/>
        <v>200.80818071687312</v>
      </c>
      <c r="R109" s="3"/>
      <c r="S109" s="3">
        <f t="shared" si="27"/>
        <v>26.493515880236835</v>
      </c>
      <c r="T109" s="3">
        <v>0</v>
      </c>
      <c r="U109" s="7">
        <f t="shared" si="22"/>
        <v>5.9783937739757015E-3</v>
      </c>
      <c r="V109" s="7">
        <f t="shared" si="23"/>
        <v>3.1924378974129801E-3</v>
      </c>
      <c r="X109" s="3">
        <f t="shared" si="24"/>
        <v>6.0591657332671218</v>
      </c>
      <c r="Y109" s="3">
        <f t="shared" si="25"/>
        <v>0.9970598314495227</v>
      </c>
      <c r="Z109" s="3">
        <f t="shared" si="26"/>
        <v>0.3421396813978525</v>
      </c>
    </row>
    <row r="110" spans="1:26" x14ac:dyDescent="0.2">
      <c r="A110" s="3">
        <v>7</v>
      </c>
      <c r="B110">
        <v>3</v>
      </c>
      <c r="C110" s="119">
        <f t="shared" si="15"/>
        <v>1</v>
      </c>
      <c r="D110" s="115">
        <f>Ecosystem!X104</f>
        <v>60.230895227289345</v>
      </c>
      <c r="E110" s="115">
        <f>Ecosystem!AK104</f>
        <v>6.0368605277588401</v>
      </c>
      <c r="F110" s="117">
        <f>Ecosystem!BC104</f>
        <v>3.0985270698309058</v>
      </c>
      <c r="H110" s="3">
        <f t="shared" si="16"/>
        <v>7.7023322891127188</v>
      </c>
      <c r="I110" s="3">
        <f t="shared" si="17"/>
        <v>1.0007738929714585</v>
      </c>
      <c r="J110" s="3">
        <f t="shared" si="18"/>
        <v>0.32897655114348456</v>
      </c>
      <c r="K110" s="3"/>
      <c r="L110" s="3"/>
      <c r="M110" s="9">
        <f t="shared" si="19"/>
        <v>0.8</v>
      </c>
      <c r="N110" s="77">
        <f t="shared" si="28"/>
        <v>150.1089054227684</v>
      </c>
      <c r="O110" s="77">
        <f t="shared" si="20"/>
        <v>32.024764575086671</v>
      </c>
      <c r="P110" s="131">
        <f t="shared" si="21"/>
        <v>10.527249636591506</v>
      </c>
      <c r="Q110" s="3">
        <f t="shared" si="29"/>
        <v>192.66091963444657</v>
      </c>
      <c r="R110" s="3"/>
      <c r="S110" s="3">
        <f t="shared" si="27"/>
        <v>22.086479340187964</v>
      </c>
      <c r="T110" s="3">
        <v>0</v>
      </c>
      <c r="U110" s="7">
        <f t="shared" si="22"/>
        <v>6.0368605277588408E-3</v>
      </c>
      <c r="V110" s="7">
        <f t="shared" si="23"/>
        <v>3.0985270698309065E-3</v>
      </c>
      <c r="X110" s="3">
        <f t="shared" si="24"/>
        <v>7.7023322891127188</v>
      </c>
      <c r="Y110" s="3">
        <f t="shared" si="25"/>
        <v>1.0068107534992172</v>
      </c>
      <c r="Z110" s="3">
        <f t="shared" si="26"/>
        <v>0.33207507821331544</v>
      </c>
    </row>
    <row r="111" spans="1:26" x14ac:dyDescent="0.2">
      <c r="A111" s="3">
        <v>7</v>
      </c>
      <c r="B111">
        <v>4</v>
      </c>
      <c r="C111" s="119">
        <f t="shared" si="15"/>
        <v>1</v>
      </c>
      <c r="D111" s="115">
        <f>Ecosystem!X105</f>
        <v>76.093305939162761</v>
      </c>
      <c r="E111" s="115">
        <f>Ecosystem!AK105</f>
        <v>6.6553017427891303</v>
      </c>
      <c r="F111" s="117">
        <f>Ecosystem!BC105</f>
        <v>3.1390948701819452</v>
      </c>
      <c r="H111" s="3">
        <f t="shared" si="16"/>
        <v>9.7308187950525156</v>
      </c>
      <c r="I111" s="3">
        <f t="shared" si="17"/>
        <v>1.1032973518941767</v>
      </c>
      <c r="J111" s="3">
        <f t="shared" si="18"/>
        <v>0.3332837121739321</v>
      </c>
      <c r="K111" s="3"/>
      <c r="L111" s="3"/>
      <c r="M111" s="9">
        <f t="shared" si="19"/>
        <v>0.8</v>
      </c>
      <c r="N111" s="77">
        <f t="shared" si="28"/>
        <v>189.64159210026764</v>
      </c>
      <c r="O111" s="77">
        <f t="shared" si="20"/>
        <v>35.305515260613653</v>
      </c>
      <c r="P111" s="131">
        <f t="shared" si="21"/>
        <v>10.665078789565827</v>
      </c>
      <c r="Q111" s="3">
        <f t="shared" si="29"/>
        <v>235.61218615044712</v>
      </c>
      <c r="R111" s="3"/>
      <c r="S111" s="3">
        <f t="shared" si="27"/>
        <v>19.511127502049302</v>
      </c>
      <c r="T111" s="3">
        <v>0</v>
      </c>
      <c r="U111" s="7">
        <f t="shared" si="22"/>
        <v>6.6553017427891303E-3</v>
      </c>
      <c r="V111" s="7">
        <f t="shared" si="23"/>
        <v>3.1390948701819459E-3</v>
      </c>
      <c r="X111" s="3">
        <f t="shared" si="24"/>
        <v>9.7308187950525156</v>
      </c>
      <c r="Y111" s="3">
        <f t="shared" si="25"/>
        <v>1.1099526536369657</v>
      </c>
      <c r="Z111" s="3">
        <f t="shared" si="26"/>
        <v>0.33642280704411404</v>
      </c>
    </row>
    <row r="112" spans="1:26" x14ac:dyDescent="0.2">
      <c r="A112" s="3">
        <v>7</v>
      </c>
      <c r="B112">
        <v>5</v>
      </c>
      <c r="C112" s="119">
        <f t="shared" si="15"/>
        <v>1</v>
      </c>
      <c r="D112" s="115">
        <f>Ecosystem!X106</f>
        <v>77.442672734563914</v>
      </c>
      <c r="E112" s="115">
        <f>Ecosystem!AK106</f>
        <v>7.8327388937020919</v>
      </c>
      <c r="F112" s="117">
        <f>Ecosystem!BC106</f>
        <v>3.3512141735084198</v>
      </c>
      <c r="H112" s="3">
        <f t="shared" si="16"/>
        <v>9.9033759419927101</v>
      </c>
      <c r="I112" s="3">
        <f t="shared" si="17"/>
        <v>1.2984895972392656</v>
      </c>
      <c r="J112" s="3">
        <f t="shared" si="18"/>
        <v>0.35580482471115787</v>
      </c>
      <c r="K112" s="3"/>
      <c r="L112" s="3"/>
      <c r="M112" s="9">
        <f t="shared" si="19"/>
        <v>0.8</v>
      </c>
      <c r="N112" s="77">
        <f t="shared" si="28"/>
        <v>193.00451692326985</v>
      </c>
      <c r="O112" s="77">
        <f t="shared" si="20"/>
        <v>41.551667111656506</v>
      </c>
      <c r="P112" s="131">
        <f t="shared" si="21"/>
        <v>11.385754390757052</v>
      </c>
      <c r="Q112" s="3">
        <f t="shared" si="29"/>
        <v>245.94193842568342</v>
      </c>
      <c r="R112" s="3"/>
      <c r="S112" s="3">
        <f t="shared" si="27"/>
        <v>21.524357269555196</v>
      </c>
      <c r="T112" s="3">
        <v>0</v>
      </c>
      <c r="U112" s="7">
        <f t="shared" si="22"/>
        <v>7.832738893702092E-3</v>
      </c>
      <c r="V112" s="7">
        <f t="shared" si="23"/>
        <v>3.3512141735084198E-3</v>
      </c>
      <c r="X112" s="3">
        <f t="shared" si="24"/>
        <v>9.9033759419927101</v>
      </c>
      <c r="Y112" s="3">
        <f t="shared" si="25"/>
        <v>1.3063223361329677</v>
      </c>
      <c r="Z112" s="3">
        <f t="shared" si="26"/>
        <v>0.3591560388846663</v>
      </c>
    </row>
    <row r="113" spans="1:26" x14ac:dyDescent="0.2">
      <c r="A113" s="3">
        <v>7</v>
      </c>
      <c r="B113">
        <v>6</v>
      </c>
      <c r="C113" s="119">
        <f t="shared" si="15"/>
        <v>1</v>
      </c>
      <c r="D113" s="115">
        <f>Ecosystem!X107</f>
        <v>72.929627348739402</v>
      </c>
      <c r="E113" s="115">
        <f>Ecosystem!AK107</f>
        <v>8.659181555601128</v>
      </c>
      <c r="F113" s="117">
        <f>Ecosystem!BC107</f>
        <v>3.533873835096498</v>
      </c>
      <c r="H113" s="3">
        <f t="shared" si="16"/>
        <v>9.3262472928784614</v>
      </c>
      <c r="I113" s="3">
        <f t="shared" si="17"/>
        <v>1.435494955614415</v>
      </c>
      <c r="J113" s="3">
        <f t="shared" si="18"/>
        <v>0.37519815068444401</v>
      </c>
      <c r="K113" s="3"/>
      <c r="L113" s="3"/>
      <c r="M113" s="9">
        <f t="shared" si="19"/>
        <v>0.8</v>
      </c>
      <c r="N113" s="77">
        <f t="shared" si="28"/>
        <v>181.75699519155805</v>
      </c>
      <c r="O113" s="77">
        <f t="shared" si="20"/>
        <v>45.935838579661279</v>
      </c>
      <c r="P113" s="131">
        <f t="shared" si="21"/>
        <v>12.006340821902208</v>
      </c>
      <c r="Q113" s="3">
        <f t="shared" si="29"/>
        <v>239.69917459312154</v>
      </c>
      <c r="R113" s="3"/>
      <c r="S113" s="3">
        <f t="shared" si="27"/>
        <v>24.172873978359629</v>
      </c>
      <c r="T113" s="3">
        <v>0</v>
      </c>
      <c r="U113" s="7">
        <f t="shared" si="22"/>
        <v>8.6591815556011278E-3</v>
      </c>
      <c r="V113" s="7">
        <f t="shared" si="23"/>
        <v>3.5338738350964983E-3</v>
      </c>
      <c r="X113" s="3">
        <f t="shared" si="24"/>
        <v>9.3262472928784614</v>
      </c>
      <c r="Y113" s="3">
        <f t="shared" si="25"/>
        <v>1.4441541371700162</v>
      </c>
      <c r="Z113" s="3">
        <f t="shared" si="26"/>
        <v>0.37873202451954052</v>
      </c>
    </row>
    <row r="114" spans="1:26" x14ac:dyDescent="0.2">
      <c r="A114" s="3">
        <v>7</v>
      </c>
      <c r="B114">
        <v>7</v>
      </c>
      <c r="C114" s="119">
        <f t="shared" si="15"/>
        <v>1</v>
      </c>
      <c r="D114" s="115">
        <f>Ecosystem!X108</f>
        <v>65.400972855331133</v>
      </c>
      <c r="E114" s="115">
        <f>Ecosystem!AK108</f>
        <v>8.7892493845813533</v>
      </c>
      <c r="F114" s="117">
        <f>Ecosystem!BC108</f>
        <v>3.6264811367099012</v>
      </c>
      <c r="H114" s="3">
        <f t="shared" si="16"/>
        <v>8.3634822803491637</v>
      </c>
      <c r="I114" s="3">
        <f t="shared" si="17"/>
        <v>1.457057237360091</v>
      </c>
      <c r="J114" s="3">
        <f t="shared" si="18"/>
        <v>0.38503044519370078</v>
      </c>
      <c r="K114" s="3"/>
      <c r="L114" s="3"/>
      <c r="M114" s="9">
        <f t="shared" si="19"/>
        <v>0.8</v>
      </c>
      <c r="N114" s="77">
        <f t="shared" si="28"/>
        <v>162.99389892597756</v>
      </c>
      <c r="O114" s="77">
        <f t="shared" si="20"/>
        <v>46.625831595522918</v>
      </c>
      <c r="P114" s="131">
        <f t="shared" si="21"/>
        <v>12.320974246198425</v>
      </c>
      <c r="Q114" s="3">
        <f t="shared" si="29"/>
        <v>221.94070476769892</v>
      </c>
      <c r="R114" s="3"/>
      <c r="S114" s="3">
        <f t="shared" si="27"/>
        <v>26.559709226579159</v>
      </c>
      <c r="T114" s="3">
        <v>0</v>
      </c>
      <c r="U114" s="7">
        <f t="shared" si="22"/>
        <v>8.7892493845813536E-3</v>
      </c>
      <c r="V114" s="7">
        <f t="shared" si="23"/>
        <v>3.6264811367099012E-3</v>
      </c>
      <c r="X114" s="3">
        <f t="shared" si="24"/>
        <v>8.3634822803491637</v>
      </c>
      <c r="Y114" s="3">
        <f t="shared" si="25"/>
        <v>1.4658464867446723</v>
      </c>
      <c r="Z114" s="3">
        <f t="shared" si="26"/>
        <v>0.38865692633041066</v>
      </c>
    </row>
    <row r="115" spans="1:26" x14ac:dyDescent="0.2">
      <c r="A115" s="3">
        <v>7</v>
      </c>
      <c r="B115">
        <v>8</v>
      </c>
      <c r="C115" s="119">
        <f t="shared" si="15"/>
        <v>1</v>
      </c>
      <c r="D115" s="115">
        <f>Ecosystem!X109</f>
        <v>57.452134836859344</v>
      </c>
      <c r="E115" s="115">
        <f>Ecosystem!AK109</f>
        <v>8.357957336253854</v>
      </c>
      <c r="F115" s="117">
        <f>Ecosystem!BC109</f>
        <v>3.6232866798159487</v>
      </c>
      <c r="H115" s="3">
        <f t="shared" si="16"/>
        <v>7.3469841609112434</v>
      </c>
      <c r="I115" s="3">
        <f t="shared" si="17"/>
        <v>1.3855588450703182</v>
      </c>
      <c r="J115" s="3">
        <f t="shared" si="18"/>
        <v>0.38469128358947235</v>
      </c>
      <c r="K115" s="3"/>
      <c r="L115" s="3"/>
      <c r="M115" s="9">
        <f t="shared" si="19"/>
        <v>0.8</v>
      </c>
      <c r="N115" s="77">
        <f t="shared" si="28"/>
        <v>143.1836110358006</v>
      </c>
      <c r="O115" s="77">
        <f t="shared" si="20"/>
        <v>44.337883042250184</v>
      </c>
      <c r="P115" s="131">
        <f t="shared" si="21"/>
        <v>12.310121074863117</v>
      </c>
      <c r="Q115" s="3">
        <f t="shared" si="29"/>
        <v>199.83161515291388</v>
      </c>
      <c r="R115" s="3"/>
      <c r="S115" s="3">
        <f t="shared" si="27"/>
        <v>28.347868816335932</v>
      </c>
      <c r="T115" s="3">
        <v>0</v>
      </c>
      <c r="U115" s="7">
        <f t="shared" si="22"/>
        <v>8.3579573362538555E-3</v>
      </c>
      <c r="V115" s="7">
        <f t="shared" si="23"/>
        <v>3.6232866798159486E-3</v>
      </c>
      <c r="X115" s="3">
        <f t="shared" si="24"/>
        <v>7.3469841609112434</v>
      </c>
      <c r="Y115" s="3">
        <f t="shared" si="25"/>
        <v>1.393916802406572</v>
      </c>
      <c r="Z115" s="3">
        <f t="shared" si="26"/>
        <v>0.38831457026928828</v>
      </c>
    </row>
    <row r="116" spans="1:26" x14ac:dyDescent="0.2">
      <c r="A116" s="3">
        <v>7</v>
      </c>
      <c r="B116">
        <v>9</v>
      </c>
      <c r="C116" s="119">
        <f t="shared" si="15"/>
        <v>1</v>
      </c>
      <c r="D116" s="115">
        <f>Ecosystem!X110</f>
        <v>50.58165388027588</v>
      </c>
      <c r="E116" s="115">
        <f>Ecosystem!AK110</f>
        <v>7.6514775813871125</v>
      </c>
      <c r="F116" s="117">
        <f>Ecosystem!BC110</f>
        <v>3.5449678564194698</v>
      </c>
      <c r="H116" s="3">
        <f t="shared" si="16"/>
        <v>6.4683864393610166</v>
      </c>
      <c r="I116" s="3">
        <f t="shared" si="17"/>
        <v>1.2684406026771995</v>
      </c>
      <c r="J116" s="3">
        <f t="shared" si="18"/>
        <v>0.37637602416784166</v>
      </c>
      <c r="K116" s="3"/>
      <c r="L116" s="3"/>
      <c r="M116" s="9">
        <f t="shared" si="19"/>
        <v>0.8</v>
      </c>
      <c r="N116" s="77">
        <f t="shared" si="28"/>
        <v>126.0608309039614</v>
      </c>
      <c r="O116" s="77">
        <f t="shared" si="20"/>
        <v>40.590099285670391</v>
      </c>
      <c r="P116" s="131">
        <f t="shared" si="21"/>
        <v>12.044032773370933</v>
      </c>
      <c r="Q116" s="3">
        <f t="shared" si="29"/>
        <v>178.69496296300272</v>
      </c>
      <c r="R116" s="3"/>
      <c r="S116" s="3">
        <f t="shared" si="27"/>
        <v>29.454737383917628</v>
      </c>
      <c r="T116" s="3">
        <v>0</v>
      </c>
      <c r="U116" s="7">
        <f t="shared" si="22"/>
        <v>7.6514775813871132E-3</v>
      </c>
      <c r="V116" s="7">
        <f t="shared" si="23"/>
        <v>3.5449678564194701E-3</v>
      </c>
      <c r="X116" s="3">
        <f t="shared" si="24"/>
        <v>6.4683864393610166</v>
      </c>
      <c r="Y116" s="3">
        <f t="shared" si="25"/>
        <v>1.2760920802585867</v>
      </c>
      <c r="Z116" s="3">
        <f t="shared" si="26"/>
        <v>0.37992099202426111</v>
      </c>
    </row>
    <row r="117" spans="1:26" x14ac:dyDescent="0.2">
      <c r="A117" s="3">
        <v>7</v>
      </c>
      <c r="B117">
        <v>10</v>
      </c>
      <c r="C117" s="119">
        <f t="shared" si="15"/>
        <v>1</v>
      </c>
      <c r="D117" s="115">
        <f>Ecosystem!X111</f>
        <v>45.931461097260659</v>
      </c>
      <c r="E117" s="115">
        <f>Ecosystem!AK111</f>
        <v>6.9018037895955384</v>
      </c>
      <c r="F117" s="117">
        <f>Ecosystem!BC111</f>
        <v>3.4179272280227799</v>
      </c>
      <c r="H117" s="3">
        <f t="shared" si="16"/>
        <v>5.8737193687811162</v>
      </c>
      <c r="I117" s="3">
        <f t="shared" si="17"/>
        <v>1.1441617733717862</v>
      </c>
      <c r="J117" s="3">
        <f t="shared" si="18"/>
        <v>0.36288787743129408</v>
      </c>
      <c r="K117" s="3"/>
      <c r="L117" s="3"/>
      <c r="M117" s="9">
        <f t="shared" si="19"/>
        <v>0.8</v>
      </c>
      <c r="N117" s="77">
        <f t="shared" si="28"/>
        <v>114.47150708552668</v>
      </c>
      <c r="O117" s="77">
        <f t="shared" si="20"/>
        <v>36.613176747897164</v>
      </c>
      <c r="P117" s="131">
        <f t="shared" si="21"/>
        <v>11.612412077801411</v>
      </c>
      <c r="Q117" s="3">
        <f t="shared" si="29"/>
        <v>162.69709591122526</v>
      </c>
      <c r="R117" s="3"/>
      <c r="S117" s="3">
        <f t="shared" si="27"/>
        <v>29.641333519568526</v>
      </c>
      <c r="T117" s="3">
        <v>0</v>
      </c>
      <c r="U117" s="7">
        <f t="shared" si="22"/>
        <v>6.9018037895955389E-3</v>
      </c>
      <c r="V117" s="7">
        <f t="shared" si="23"/>
        <v>3.4179272280227802E-3</v>
      </c>
      <c r="X117" s="3">
        <f t="shared" si="24"/>
        <v>5.8737193687811162</v>
      </c>
      <c r="Y117" s="3">
        <f t="shared" si="25"/>
        <v>1.1510635771613817</v>
      </c>
      <c r="Z117" s="3">
        <f t="shared" si="26"/>
        <v>0.36630580465931684</v>
      </c>
    </row>
    <row r="118" spans="1:26" x14ac:dyDescent="0.2">
      <c r="A118" s="3">
        <v>7</v>
      </c>
      <c r="B118">
        <v>11</v>
      </c>
      <c r="C118" s="119">
        <f t="shared" si="15"/>
        <v>1</v>
      </c>
      <c r="D118" s="115">
        <f>Ecosystem!X112</f>
        <v>45.037354360236364</v>
      </c>
      <c r="E118" s="115">
        <f>Ecosystem!AK112</f>
        <v>6.2858828339654247</v>
      </c>
      <c r="F118" s="117">
        <f>Ecosystem!BC112</f>
        <v>3.2707416556199758</v>
      </c>
      <c r="H118" s="3">
        <f t="shared" si="16"/>
        <v>5.7593809189787759</v>
      </c>
      <c r="I118" s="3">
        <f t="shared" si="17"/>
        <v>1.0420561160198705</v>
      </c>
      <c r="J118" s="3">
        <f t="shared" si="18"/>
        <v>0.34726090342206051</v>
      </c>
      <c r="K118" s="3"/>
      <c r="L118" s="3"/>
      <c r="M118" s="9">
        <f t="shared" si="19"/>
        <v>1</v>
      </c>
      <c r="N118" s="77">
        <f t="shared" si="28"/>
        <v>140.30399059819601</v>
      </c>
      <c r="O118" s="77">
        <f t="shared" si="20"/>
        <v>41.682244640794821</v>
      </c>
      <c r="P118" s="131">
        <f t="shared" si="21"/>
        <v>13.890436136882421</v>
      </c>
      <c r="Q118" s="3">
        <f t="shared" si="29"/>
        <v>195.87667137587326</v>
      </c>
      <c r="R118" s="3"/>
      <c r="S118" s="3">
        <f t="shared" si="27"/>
        <v>28.371260542322194</v>
      </c>
      <c r="T118" s="3">
        <v>0</v>
      </c>
      <c r="U118" s="7">
        <f t="shared" si="22"/>
        <v>6.2858828339654249E-3</v>
      </c>
      <c r="V118" s="7">
        <f t="shared" si="23"/>
        <v>3.270741655619976E-3</v>
      </c>
      <c r="X118" s="3">
        <f t="shared" si="24"/>
        <v>5.7593809189787759</v>
      </c>
      <c r="Y118" s="3">
        <f t="shared" si="25"/>
        <v>1.0483419988538358</v>
      </c>
      <c r="Z118" s="3">
        <f t="shared" si="26"/>
        <v>0.35053164507768048</v>
      </c>
    </row>
    <row r="119" spans="1:26" x14ac:dyDescent="0.2">
      <c r="A119" s="1">
        <v>7</v>
      </c>
      <c r="B119" s="2">
        <v>12</v>
      </c>
      <c r="C119" s="119">
        <f t="shared" si="15"/>
        <v>1</v>
      </c>
      <c r="D119" s="115">
        <f>Ecosystem!X113</f>
        <v>50.606094698819909</v>
      </c>
      <c r="E119" s="115">
        <f>Ecosystem!AK113</f>
        <v>5.9715558578775196</v>
      </c>
      <c r="F119" s="117">
        <f>Ecosystem!BC113</f>
        <v>3.1379619107053882</v>
      </c>
      <c r="H119" s="3">
        <f t="shared" si="16"/>
        <v>6.4715119334306896</v>
      </c>
      <c r="I119" s="3">
        <f t="shared" si="17"/>
        <v>0.98994786702538484</v>
      </c>
      <c r="J119" s="3">
        <f t="shared" si="18"/>
        <v>0.33316342369725166</v>
      </c>
      <c r="K119" s="3"/>
      <c r="L119" s="3"/>
      <c r="M119" s="9">
        <f t="shared" si="19"/>
        <v>1</v>
      </c>
      <c r="N119" s="77">
        <f t="shared" si="28"/>
        <v>157.65217863470835</v>
      </c>
      <c r="O119" s="77">
        <f t="shared" si="20"/>
        <v>39.597914681015396</v>
      </c>
      <c r="P119" s="131">
        <f t="shared" si="21"/>
        <v>13.326536947890066</v>
      </c>
      <c r="Q119" s="3">
        <f t="shared" si="29"/>
        <v>210.57663026361382</v>
      </c>
      <c r="R119" s="3"/>
      <c r="S119" s="3">
        <f t="shared" si="27"/>
        <v>25.133107867977142</v>
      </c>
      <c r="T119" s="3">
        <v>0</v>
      </c>
      <c r="U119" s="7">
        <f t="shared" si="22"/>
        <v>5.9715558578775198E-3</v>
      </c>
      <c r="V119" s="7">
        <f t="shared" si="23"/>
        <v>3.1379619107053881E-3</v>
      </c>
      <c r="X119" s="3">
        <f t="shared" si="24"/>
        <v>6.4715119334306896</v>
      </c>
      <c r="Y119" s="3">
        <f t="shared" si="25"/>
        <v>0.99591942288326241</v>
      </c>
      <c r="Z119" s="3">
        <f t="shared" si="26"/>
        <v>0.33630138560795703</v>
      </c>
    </row>
    <row r="120" spans="1:26" x14ac:dyDescent="0.2">
      <c r="A120" s="4">
        <v>8</v>
      </c>
      <c r="B120">
        <v>1</v>
      </c>
      <c r="C120" s="119">
        <f t="shared" si="15"/>
        <v>1</v>
      </c>
      <c r="D120" s="115">
        <f>Ecosystem!X114</f>
        <v>65.103635997142106</v>
      </c>
      <c r="E120" s="115">
        <f>Ecosystem!AK114</f>
        <v>6.1252616643778151</v>
      </c>
      <c r="F120" s="117">
        <f>Ecosystem!BC114</f>
        <v>3.0720903494422136</v>
      </c>
      <c r="H120" s="3">
        <f t="shared" si="16"/>
        <v>8.3254588162294567</v>
      </c>
      <c r="I120" s="3">
        <f t="shared" si="17"/>
        <v>1.0154287867246719</v>
      </c>
      <c r="J120" s="3">
        <f t="shared" si="18"/>
        <v>0.32616971392663519</v>
      </c>
      <c r="K120" s="3"/>
      <c r="L120" s="3"/>
      <c r="M120" s="9">
        <f t="shared" si="19"/>
        <v>1</v>
      </c>
      <c r="N120" s="77">
        <f t="shared" si="28"/>
        <v>202.81608594922497</v>
      </c>
      <c r="O120" s="77">
        <f t="shared" si="20"/>
        <v>40.617151468986876</v>
      </c>
      <c r="P120" s="131">
        <f t="shared" si="21"/>
        <v>13.046788557065408</v>
      </c>
      <c r="Q120" s="3">
        <f t="shared" si="29"/>
        <v>256.48002597527721</v>
      </c>
      <c r="R120" s="3"/>
      <c r="S120" s="3">
        <f t="shared" si="27"/>
        <v>20.923243368364716</v>
      </c>
      <c r="T120" s="3">
        <v>0</v>
      </c>
      <c r="U120" s="7">
        <f t="shared" si="22"/>
        <v>6.1252616643778139E-3</v>
      </c>
      <c r="V120" s="7">
        <f t="shared" si="23"/>
        <v>3.0720903494422139E-3</v>
      </c>
      <c r="X120" s="3">
        <f t="shared" si="24"/>
        <v>8.3254588162294567</v>
      </c>
      <c r="Y120" s="3">
        <f t="shared" si="25"/>
        <v>1.0215540483890497</v>
      </c>
      <c r="Z120" s="3">
        <f t="shared" si="26"/>
        <v>0.32924180427607741</v>
      </c>
    </row>
    <row r="121" spans="1:26" x14ac:dyDescent="0.2">
      <c r="A121" s="4">
        <v>8</v>
      </c>
      <c r="B121">
        <v>2</v>
      </c>
      <c r="C121" s="119">
        <f t="shared" si="15"/>
        <v>1</v>
      </c>
      <c r="D121" s="115">
        <f>Ecosystem!X115</f>
        <v>79.000744930110841</v>
      </c>
      <c r="E121" s="115">
        <f>Ecosystem!AK115</f>
        <v>6.833780810178018</v>
      </c>
      <c r="F121" s="117">
        <f>Ecosystem!BC115</f>
        <v>3.1536139325182511</v>
      </c>
      <c r="H121" s="3">
        <f t="shared" si="16"/>
        <v>10.102622354240831</v>
      </c>
      <c r="I121" s="3">
        <f t="shared" si="17"/>
        <v>1.1328851136560014</v>
      </c>
      <c r="J121" s="3">
        <f t="shared" si="18"/>
        <v>0.33482522881896687</v>
      </c>
      <c r="K121" s="3"/>
      <c r="L121" s="3"/>
      <c r="M121" s="9">
        <f t="shared" si="19"/>
        <v>1</v>
      </c>
      <c r="N121" s="77">
        <f t="shared" si="28"/>
        <v>246.10947804054317</v>
      </c>
      <c r="O121" s="77">
        <f t="shared" si="20"/>
        <v>45.31540454624006</v>
      </c>
      <c r="P121" s="131">
        <f t="shared" si="21"/>
        <v>13.393009152758674</v>
      </c>
      <c r="Q121" s="3">
        <f t="shared" si="29"/>
        <v>304.81789173954189</v>
      </c>
      <c r="R121" s="3"/>
      <c r="S121" s="3">
        <f t="shared" si="27"/>
        <v>19.260160013560942</v>
      </c>
      <c r="T121" s="3">
        <v>0</v>
      </c>
      <c r="U121" s="7">
        <f t="shared" si="22"/>
        <v>6.8337808101780187E-3</v>
      </c>
      <c r="V121" s="7">
        <f t="shared" si="23"/>
        <v>3.153613932518251E-3</v>
      </c>
      <c r="X121" s="3">
        <f t="shared" si="24"/>
        <v>10.102622354240831</v>
      </c>
      <c r="Y121" s="3">
        <f t="shared" si="25"/>
        <v>1.1397188944661794</v>
      </c>
      <c r="Z121" s="3">
        <f t="shared" si="26"/>
        <v>0.3379788427514851</v>
      </c>
    </row>
    <row r="122" spans="1:26" x14ac:dyDescent="0.2">
      <c r="A122" s="4">
        <v>8</v>
      </c>
      <c r="B122">
        <v>3</v>
      </c>
      <c r="C122" s="119">
        <f t="shared" si="15"/>
        <v>1</v>
      </c>
      <c r="D122" s="115">
        <f>Ecosystem!X116</f>
        <v>79.829608686804448</v>
      </c>
      <c r="E122" s="115">
        <f>Ecosystem!AK116</f>
        <v>8.0385690110771453</v>
      </c>
      <c r="F122" s="117">
        <f>Ecosystem!BC116</f>
        <v>3.3814800513587788</v>
      </c>
      <c r="H122" s="3">
        <f t="shared" si="16"/>
        <v>10.208617525861058</v>
      </c>
      <c r="I122" s="3">
        <f t="shared" si="17"/>
        <v>1.3326115397471336</v>
      </c>
      <c r="J122" s="3">
        <f t="shared" si="18"/>
        <v>0.35901821090664604</v>
      </c>
      <c r="K122" s="3"/>
      <c r="L122" s="3"/>
      <c r="M122" s="9">
        <f t="shared" si="19"/>
        <v>0.8</v>
      </c>
      <c r="N122" s="77">
        <f t="shared" si="28"/>
        <v>198.95329689329995</v>
      </c>
      <c r="O122" s="77">
        <f t="shared" si="20"/>
        <v>42.643569271908284</v>
      </c>
      <c r="P122" s="131">
        <f t="shared" si="21"/>
        <v>11.488582749012673</v>
      </c>
      <c r="Q122" s="3">
        <f t="shared" si="29"/>
        <v>253.0854489142209</v>
      </c>
      <c r="R122" s="3"/>
      <c r="S122" s="3">
        <f t="shared" si="27"/>
        <v>21.388883577920812</v>
      </c>
      <c r="T122" s="3">
        <v>0</v>
      </c>
      <c r="U122" s="7">
        <f t="shared" si="22"/>
        <v>8.038569011077145E-3</v>
      </c>
      <c r="V122" s="7">
        <f t="shared" si="23"/>
        <v>3.3814800513587793E-3</v>
      </c>
      <c r="X122" s="3">
        <f t="shared" si="24"/>
        <v>10.208617525861058</v>
      </c>
      <c r="Y122" s="3">
        <f t="shared" si="25"/>
        <v>1.3406501087582108</v>
      </c>
      <c r="Z122" s="3">
        <f t="shared" si="26"/>
        <v>0.36239969095800484</v>
      </c>
    </row>
    <row r="123" spans="1:26" x14ac:dyDescent="0.2">
      <c r="A123" s="4">
        <v>8</v>
      </c>
      <c r="B123">
        <v>4</v>
      </c>
      <c r="C123" s="119">
        <f t="shared" si="15"/>
        <v>1</v>
      </c>
      <c r="D123" s="115">
        <f>Ecosystem!X117</f>
        <v>74.708241806920952</v>
      </c>
      <c r="E123" s="115">
        <f>Ecosystem!AK117</f>
        <v>8.8266051021083705</v>
      </c>
      <c r="F123" s="117">
        <f>Ecosystem!BC117</f>
        <v>3.5724050077487055</v>
      </c>
      <c r="H123" s="3">
        <f t="shared" si="16"/>
        <v>9.5536966694722789</v>
      </c>
      <c r="I123" s="3">
        <f t="shared" si="17"/>
        <v>1.4632499639739249</v>
      </c>
      <c r="J123" s="3">
        <f t="shared" si="18"/>
        <v>0.3792890790529766</v>
      </c>
      <c r="K123" s="3"/>
      <c r="L123" s="3"/>
      <c r="M123" s="9">
        <f t="shared" si="19"/>
        <v>0.8</v>
      </c>
      <c r="N123" s="77">
        <f t="shared" si="28"/>
        <v>186.18970150414458</v>
      </c>
      <c r="O123" s="77">
        <f t="shared" si="20"/>
        <v>46.823998847165598</v>
      </c>
      <c r="P123" s="131">
        <f t="shared" si="21"/>
        <v>12.137250529695251</v>
      </c>
      <c r="Q123" s="3">
        <f t="shared" si="29"/>
        <v>245.15095088100543</v>
      </c>
      <c r="R123" s="3"/>
      <c r="S123" s="3">
        <f t="shared" si="27"/>
        <v>24.050997626144323</v>
      </c>
      <c r="T123" s="3">
        <v>0</v>
      </c>
      <c r="U123" s="7">
        <f t="shared" si="22"/>
        <v>8.8266051021083699E-3</v>
      </c>
      <c r="V123" s="7">
        <f t="shared" si="23"/>
        <v>3.5724050077487056E-3</v>
      </c>
      <c r="X123" s="3">
        <f t="shared" si="24"/>
        <v>9.5536966694722789</v>
      </c>
      <c r="Y123" s="3">
        <f t="shared" si="25"/>
        <v>1.4720765690760333</v>
      </c>
      <c r="Z123" s="3">
        <f t="shared" si="26"/>
        <v>0.38286148406072529</v>
      </c>
    </row>
    <row r="124" spans="1:26" x14ac:dyDescent="0.2">
      <c r="A124" s="4">
        <v>8</v>
      </c>
      <c r="B124">
        <v>5</v>
      </c>
      <c r="C124" s="119">
        <f t="shared" si="15"/>
        <v>1</v>
      </c>
      <c r="D124" s="115">
        <f>Ecosystem!X118</f>
        <v>66.659600103902633</v>
      </c>
      <c r="E124" s="115">
        <f>Ecosystem!AK118</f>
        <v>8.8855391435943982</v>
      </c>
      <c r="F124" s="117">
        <f>Ecosystem!BC118</f>
        <v>3.6681499185082704</v>
      </c>
      <c r="H124" s="3">
        <f t="shared" si="16"/>
        <v>8.5244356458943109</v>
      </c>
      <c r="I124" s="3">
        <f t="shared" si="17"/>
        <v>1.4730198849212968</v>
      </c>
      <c r="J124" s="3">
        <f t="shared" si="18"/>
        <v>0.38945449953224365</v>
      </c>
      <c r="K124" s="3"/>
      <c r="L124" s="3"/>
      <c r="M124" s="9">
        <f t="shared" si="19"/>
        <v>0.8</v>
      </c>
      <c r="N124" s="77">
        <f t="shared" si="28"/>
        <v>166.13068043827923</v>
      </c>
      <c r="O124" s="77">
        <f t="shared" si="20"/>
        <v>47.136636317481504</v>
      </c>
      <c r="P124" s="131">
        <f t="shared" si="21"/>
        <v>12.462543985031798</v>
      </c>
      <c r="Q124" s="3">
        <f t="shared" si="29"/>
        <v>225.72986074079253</v>
      </c>
      <c r="R124" s="3"/>
      <c r="S124" s="3">
        <f t="shared" si="27"/>
        <v>26.402878248771675</v>
      </c>
      <c r="T124" s="3">
        <v>0</v>
      </c>
      <c r="U124" s="7">
        <f t="shared" si="22"/>
        <v>8.8855391435943998E-3</v>
      </c>
      <c r="V124" s="7">
        <f t="shared" si="23"/>
        <v>3.6681499185082706E-3</v>
      </c>
      <c r="X124" s="3">
        <f t="shared" si="24"/>
        <v>8.5244356458943109</v>
      </c>
      <c r="Y124" s="3">
        <f t="shared" si="25"/>
        <v>1.4819054240648912</v>
      </c>
      <c r="Z124" s="3">
        <f t="shared" si="26"/>
        <v>0.39312264945075193</v>
      </c>
    </row>
    <row r="125" spans="1:26" x14ac:dyDescent="0.2">
      <c r="A125" s="4">
        <v>8</v>
      </c>
      <c r="B125">
        <v>6</v>
      </c>
      <c r="C125" s="119">
        <f t="shared" si="15"/>
        <v>1</v>
      </c>
      <c r="D125" s="115">
        <f>Ecosystem!X119</f>
        <v>58.352807561478073</v>
      </c>
      <c r="E125" s="115">
        <f>Ecosystem!AK119</f>
        <v>8.3897614177544746</v>
      </c>
      <c r="F125" s="117">
        <f>Ecosystem!BC119</f>
        <v>3.6652022145958627</v>
      </c>
      <c r="H125" s="3">
        <f t="shared" si="16"/>
        <v>7.4621622697966457</v>
      </c>
      <c r="I125" s="3">
        <f t="shared" si="17"/>
        <v>1.3908312369550409</v>
      </c>
      <c r="J125" s="3">
        <f t="shared" si="18"/>
        <v>0.38914153616447517</v>
      </c>
      <c r="K125" s="3"/>
      <c r="L125" s="3"/>
      <c r="M125" s="9">
        <f t="shared" si="19"/>
        <v>0.8</v>
      </c>
      <c r="N125" s="77">
        <f t="shared" si="28"/>
        <v>145.42828955712207</v>
      </c>
      <c r="O125" s="77">
        <f t="shared" si="20"/>
        <v>44.506599582561307</v>
      </c>
      <c r="P125" s="131">
        <f t="shared" si="21"/>
        <v>12.452529157263207</v>
      </c>
      <c r="Q125" s="3">
        <f t="shared" si="29"/>
        <v>202.38741829694658</v>
      </c>
      <c r="R125" s="3"/>
      <c r="S125" s="3">
        <f t="shared" si="27"/>
        <v>28.143611504670229</v>
      </c>
      <c r="T125" s="3">
        <v>0</v>
      </c>
      <c r="U125" s="7">
        <f t="shared" si="22"/>
        <v>8.3897614177544742E-3</v>
      </c>
      <c r="V125" s="7">
        <f t="shared" si="23"/>
        <v>3.665202214595863E-3</v>
      </c>
      <c r="X125" s="3">
        <f t="shared" si="24"/>
        <v>7.4621622697966457</v>
      </c>
      <c r="Y125" s="3">
        <f t="shared" si="25"/>
        <v>1.3992209983727952</v>
      </c>
      <c r="Z125" s="3">
        <f t="shared" si="26"/>
        <v>0.39280673837907104</v>
      </c>
    </row>
    <row r="126" spans="1:26" x14ac:dyDescent="0.2">
      <c r="A126" s="4">
        <v>8</v>
      </c>
      <c r="B126">
        <v>7</v>
      </c>
      <c r="C126" s="119">
        <f t="shared" si="15"/>
        <v>1</v>
      </c>
      <c r="D126" s="115">
        <f>Ecosystem!X120</f>
        <v>51.297972837540456</v>
      </c>
      <c r="E126" s="115">
        <f>Ecosystem!AK120</f>
        <v>7.6395936932699726</v>
      </c>
      <c r="F126" s="117">
        <f>Ecosystem!BC120</f>
        <v>3.5856500051139379</v>
      </c>
      <c r="H126" s="3">
        <f t="shared" si="16"/>
        <v>6.5599893719261413</v>
      </c>
      <c r="I126" s="3">
        <f t="shared" si="17"/>
        <v>1.266470524866069</v>
      </c>
      <c r="J126" s="3">
        <f t="shared" si="18"/>
        <v>0.38069532578083126</v>
      </c>
      <c r="K126" s="3"/>
      <c r="L126" s="3"/>
      <c r="M126" s="9">
        <f t="shared" si="19"/>
        <v>0.8</v>
      </c>
      <c r="N126" s="77">
        <f t="shared" si="28"/>
        <v>127.84605847201931</v>
      </c>
      <c r="O126" s="77">
        <f t="shared" si="20"/>
        <v>40.527056795714209</v>
      </c>
      <c r="P126" s="131">
        <f t="shared" si="21"/>
        <v>12.1822504249866</v>
      </c>
      <c r="Q126" s="3">
        <f t="shared" si="29"/>
        <v>180.5553656927201</v>
      </c>
      <c r="R126" s="3"/>
      <c r="S126" s="3">
        <f t="shared" si="27"/>
        <v>29.192877773793029</v>
      </c>
      <c r="T126" s="3">
        <v>0</v>
      </c>
      <c r="U126" s="7">
        <f t="shared" si="22"/>
        <v>7.6395936932699728E-3</v>
      </c>
      <c r="V126" s="7">
        <f t="shared" si="23"/>
        <v>3.585650005113938E-3</v>
      </c>
      <c r="X126" s="3">
        <f t="shared" si="24"/>
        <v>6.5599893719261413</v>
      </c>
      <c r="Y126" s="3">
        <f t="shared" si="25"/>
        <v>1.2741101185593391</v>
      </c>
      <c r="Z126" s="3">
        <f t="shared" si="26"/>
        <v>0.38428097578594522</v>
      </c>
    </row>
    <row r="127" spans="1:26" x14ac:dyDescent="0.2">
      <c r="A127" s="4">
        <v>8</v>
      </c>
      <c r="B127">
        <v>8</v>
      </c>
      <c r="C127" s="119">
        <f t="shared" si="15"/>
        <v>1</v>
      </c>
      <c r="D127" s="115">
        <f>Ecosystem!X121</f>
        <v>46.654804556363075</v>
      </c>
      <c r="E127" s="115">
        <f>Ecosystem!AK121</f>
        <v>6.8669617246929047</v>
      </c>
      <c r="F127" s="117">
        <f>Ecosystem!BC121</f>
        <v>3.4569844370763656</v>
      </c>
      <c r="H127" s="3">
        <f t="shared" si="16"/>
        <v>5.9662205952719143</v>
      </c>
      <c r="I127" s="3">
        <f t="shared" si="17"/>
        <v>1.1383857530758994</v>
      </c>
      <c r="J127" s="3">
        <f t="shared" si="18"/>
        <v>0.36703465609165925</v>
      </c>
      <c r="K127" s="3"/>
      <c r="L127" s="3"/>
      <c r="M127" s="9">
        <f t="shared" si="19"/>
        <v>0.8</v>
      </c>
      <c r="N127" s="77">
        <f t="shared" si="28"/>
        <v>116.27424128831147</v>
      </c>
      <c r="O127" s="77">
        <f t="shared" si="20"/>
        <v>36.428344098428788</v>
      </c>
      <c r="P127" s="131">
        <f t="shared" si="21"/>
        <v>11.745108994933098</v>
      </c>
      <c r="Q127" s="3">
        <f t="shared" si="29"/>
        <v>164.44769438167336</v>
      </c>
      <c r="R127" s="3"/>
      <c r="S127" s="3">
        <f t="shared" si="27"/>
        <v>29.294088478707494</v>
      </c>
      <c r="T127" s="3">
        <v>0</v>
      </c>
      <c r="U127" s="7">
        <f t="shared" si="22"/>
        <v>6.8669617246929042E-3</v>
      </c>
      <c r="V127" s="7">
        <f t="shared" si="23"/>
        <v>3.4569844370763657E-3</v>
      </c>
      <c r="X127" s="3">
        <f t="shared" si="24"/>
        <v>5.9662205952719143</v>
      </c>
      <c r="Y127" s="3">
        <f t="shared" si="25"/>
        <v>1.1452527148005922</v>
      </c>
      <c r="Z127" s="3">
        <f t="shared" si="26"/>
        <v>0.37049164052873562</v>
      </c>
    </row>
    <row r="128" spans="1:26" x14ac:dyDescent="0.2">
      <c r="A128" s="4">
        <v>8</v>
      </c>
      <c r="B128">
        <v>9</v>
      </c>
      <c r="C128" s="119">
        <f t="shared" si="15"/>
        <v>1</v>
      </c>
      <c r="D128" s="115">
        <f>Ecosystem!X122</f>
        <v>46.04278296271788</v>
      </c>
      <c r="E128" s="115">
        <f>Ecosystem!AK122</f>
        <v>6.2459819626504105</v>
      </c>
      <c r="F128" s="117">
        <f>Ecosystem!BC122</f>
        <v>3.3089029583755085</v>
      </c>
      <c r="H128" s="3">
        <f t="shared" si="16"/>
        <v>5.8879552189301094</v>
      </c>
      <c r="I128" s="3">
        <f t="shared" si="17"/>
        <v>1.0354414609130869</v>
      </c>
      <c r="J128" s="3">
        <f t="shared" si="18"/>
        <v>0.35131256199554611</v>
      </c>
      <c r="K128" s="3"/>
      <c r="L128" s="3"/>
      <c r="M128" s="9">
        <f t="shared" si="19"/>
        <v>0.8</v>
      </c>
      <c r="N128" s="77">
        <f t="shared" si="28"/>
        <v>114.74894615247636</v>
      </c>
      <c r="O128" s="77">
        <f t="shared" si="20"/>
        <v>33.13412674921878</v>
      </c>
      <c r="P128" s="131">
        <f t="shared" si="21"/>
        <v>11.242001983857477</v>
      </c>
      <c r="Q128" s="3">
        <f t="shared" si="29"/>
        <v>159.12507488555261</v>
      </c>
      <c r="R128" s="3"/>
      <c r="S128" s="3">
        <f t="shared" si="27"/>
        <v>27.887577595795548</v>
      </c>
      <c r="T128" s="3">
        <v>0</v>
      </c>
      <c r="U128" s="7">
        <f t="shared" si="22"/>
        <v>6.245981962650411E-3</v>
      </c>
      <c r="V128" s="7">
        <f t="shared" si="23"/>
        <v>3.3089029583755086E-3</v>
      </c>
      <c r="X128" s="3">
        <f t="shared" si="24"/>
        <v>5.8879552189301094</v>
      </c>
      <c r="Y128" s="3">
        <f t="shared" si="25"/>
        <v>1.0416874428757372</v>
      </c>
      <c r="Z128" s="3">
        <f t="shared" si="26"/>
        <v>0.35462146495392161</v>
      </c>
    </row>
    <row r="129" spans="1:26" x14ac:dyDescent="0.2">
      <c r="A129" s="4">
        <v>8</v>
      </c>
      <c r="B129">
        <v>10</v>
      </c>
      <c r="C129" s="119">
        <f t="shared" si="15"/>
        <v>1</v>
      </c>
      <c r="D129" s="115">
        <f>Ecosystem!X123</f>
        <v>52.323463159666893</v>
      </c>
      <c r="E129" s="115">
        <f>Ecosystem!AK123</f>
        <v>5.9417696624878795</v>
      </c>
      <c r="F129" s="117">
        <f>Ecosystem!BC123</f>
        <v>3.1776518176954029</v>
      </c>
      <c r="H129" s="3">
        <f t="shared" si="16"/>
        <v>6.6911291663867818</v>
      </c>
      <c r="I129" s="3">
        <f t="shared" si="17"/>
        <v>0.98500999466940953</v>
      </c>
      <c r="J129" s="3">
        <f t="shared" si="18"/>
        <v>0.33737737710882965</v>
      </c>
      <c r="K129" s="3"/>
      <c r="L129" s="3"/>
      <c r="M129" s="9">
        <f t="shared" si="19"/>
        <v>0.8</v>
      </c>
      <c r="N129" s="77">
        <f t="shared" si="28"/>
        <v>130.40181045271206</v>
      </c>
      <c r="O129" s="77">
        <f t="shared" si="20"/>
        <v>31.520319829421108</v>
      </c>
      <c r="P129" s="131">
        <f t="shared" si="21"/>
        <v>10.796076067482549</v>
      </c>
      <c r="Q129" s="3">
        <f t="shared" si="29"/>
        <v>172.71820634961571</v>
      </c>
      <c r="R129" s="3"/>
      <c r="S129" s="3">
        <f t="shared" si="27"/>
        <v>24.500252052899928</v>
      </c>
      <c r="T129" s="3">
        <v>0</v>
      </c>
      <c r="U129" s="7">
        <f t="shared" si="22"/>
        <v>5.94176966248788E-3</v>
      </c>
      <c r="V129" s="7">
        <f t="shared" si="23"/>
        <v>3.1776518176954028E-3</v>
      </c>
      <c r="X129" s="3">
        <f t="shared" si="24"/>
        <v>6.6911291663867818</v>
      </c>
      <c r="Y129" s="3">
        <f t="shared" si="25"/>
        <v>0.99095176433189736</v>
      </c>
      <c r="Z129" s="3">
        <f t="shared" si="26"/>
        <v>0.34055502892652506</v>
      </c>
    </row>
    <row r="130" spans="1:26" x14ac:dyDescent="0.2">
      <c r="A130" s="4">
        <v>8</v>
      </c>
      <c r="B130">
        <v>11</v>
      </c>
      <c r="C130" s="119">
        <f t="shared" si="15"/>
        <v>1</v>
      </c>
      <c r="D130" s="115">
        <f>Ecosystem!X124</f>
        <v>67.720375076648708</v>
      </c>
      <c r="E130" s="115">
        <f>Ecosystem!AK124</f>
        <v>6.1100068375165453</v>
      </c>
      <c r="F130" s="117">
        <f>Ecosystem!BC124</f>
        <v>3.1187893597349494</v>
      </c>
      <c r="H130" s="3">
        <f t="shared" si="16"/>
        <v>8.6600876446439976</v>
      </c>
      <c r="I130" s="3">
        <f t="shared" si="17"/>
        <v>1.0128998840948431</v>
      </c>
      <c r="J130" s="3">
        <f t="shared" si="18"/>
        <v>0.33112783725481276</v>
      </c>
      <c r="K130" s="3"/>
      <c r="L130" s="3"/>
      <c r="M130" s="9">
        <f t="shared" si="19"/>
        <v>1</v>
      </c>
      <c r="N130" s="77">
        <f t="shared" si="28"/>
        <v>210.9679621067902</v>
      </c>
      <c r="O130" s="77">
        <f t="shared" si="20"/>
        <v>40.515995363793721</v>
      </c>
      <c r="P130" s="131">
        <f t="shared" si="21"/>
        <v>13.24511349019251</v>
      </c>
      <c r="Q130" s="3">
        <f t="shared" si="29"/>
        <v>264.72907096077643</v>
      </c>
      <c r="R130" s="3"/>
      <c r="S130" s="3">
        <f t="shared" si="27"/>
        <v>20.307973226692486</v>
      </c>
      <c r="T130" s="3">
        <v>0</v>
      </c>
      <c r="U130" s="7">
        <f t="shared" si="22"/>
        <v>6.110006837516546E-3</v>
      </c>
      <c r="V130" s="7">
        <f t="shared" si="23"/>
        <v>3.11878935973495E-3</v>
      </c>
      <c r="X130" s="3">
        <f t="shared" si="24"/>
        <v>8.6600876446439976</v>
      </c>
      <c r="Y130" s="3">
        <f t="shared" si="25"/>
        <v>1.0190098909323597</v>
      </c>
      <c r="Z130" s="3">
        <f t="shared" si="26"/>
        <v>0.33424662661454774</v>
      </c>
    </row>
    <row r="131" spans="1:26" x14ac:dyDescent="0.2">
      <c r="A131" s="5">
        <v>8</v>
      </c>
      <c r="B131" s="2">
        <v>12</v>
      </c>
      <c r="C131" s="119">
        <f t="shared" si="15"/>
        <v>1</v>
      </c>
      <c r="D131" s="115">
        <f>Ecosystem!X125</f>
        <v>81.036079486324269</v>
      </c>
      <c r="E131" s="115">
        <f>Ecosystem!AK125</f>
        <v>6.8155305992185573</v>
      </c>
      <c r="F131" s="117">
        <f>Ecosystem!BC125</f>
        <v>3.2150883513071458</v>
      </c>
      <c r="H131" s="3">
        <f t="shared" si="16"/>
        <v>10.362901120018941</v>
      </c>
      <c r="I131" s="3">
        <f t="shared" si="17"/>
        <v>1.1298596446087266</v>
      </c>
      <c r="J131" s="3">
        <f t="shared" si="18"/>
        <v>0.34135208555474628</v>
      </c>
      <c r="K131" s="3"/>
      <c r="L131" s="3"/>
      <c r="M131" s="9">
        <f t="shared" si="19"/>
        <v>1</v>
      </c>
      <c r="N131" s="77">
        <f t="shared" si="28"/>
        <v>252.45011603972543</v>
      </c>
      <c r="O131" s="77">
        <f t="shared" si="20"/>
        <v>45.194385784349066</v>
      </c>
      <c r="P131" s="131">
        <f t="shared" si="21"/>
        <v>13.654083422189851</v>
      </c>
      <c r="Q131" s="3">
        <f t="shared" si="29"/>
        <v>311.29858524626434</v>
      </c>
      <c r="R131" s="3"/>
      <c r="S131" s="3">
        <f t="shared" si="27"/>
        <v>18.904187810550003</v>
      </c>
      <c r="T131" s="3">
        <v>0</v>
      </c>
      <c r="U131" s="7">
        <f t="shared" si="22"/>
        <v>6.8155305992185578E-3</v>
      </c>
      <c r="V131" s="7">
        <f t="shared" si="23"/>
        <v>3.2150883513071462E-3</v>
      </c>
      <c r="X131" s="3">
        <f t="shared" si="24"/>
        <v>10.362901120018941</v>
      </c>
      <c r="Y131" s="3">
        <f t="shared" si="25"/>
        <v>1.1366751752079451</v>
      </c>
      <c r="Z131" s="3">
        <f t="shared" si="26"/>
        <v>0.3445671739060534</v>
      </c>
    </row>
    <row r="132" spans="1:26" x14ac:dyDescent="0.2">
      <c r="A132" s="3">
        <v>9</v>
      </c>
      <c r="B132">
        <v>1</v>
      </c>
      <c r="C132" s="119">
        <f t="shared" si="15"/>
        <v>1</v>
      </c>
      <c r="D132" s="115">
        <f>Ecosystem!X126</f>
        <v>81.353627158802311</v>
      </c>
      <c r="E132" s="115">
        <f>Ecosystem!AK126</f>
        <v>7.9684176206165569</v>
      </c>
      <c r="F132" s="117">
        <f>Ecosystem!BC126</f>
        <v>3.4509109030151639</v>
      </c>
      <c r="H132" s="3">
        <f t="shared" si="16"/>
        <v>10.403509144884428</v>
      </c>
      <c r="I132" s="3">
        <f t="shared" si="17"/>
        <v>1.3209820379877701</v>
      </c>
      <c r="J132" s="3">
        <f t="shared" si="18"/>
        <v>0.36638981735258197</v>
      </c>
      <c r="K132" s="3"/>
      <c r="L132" s="3"/>
      <c r="M132" s="9">
        <f t="shared" si="19"/>
        <v>1</v>
      </c>
      <c r="N132" s="77">
        <f t="shared" si="28"/>
        <v>253.43936610307227</v>
      </c>
      <c r="O132" s="77">
        <f t="shared" si="20"/>
        <v>52.839281519510806</v>
      </c>
      <c r="P132" s="131">
        <f t="shared" si="21"/>
        <v>14.655592694103278</v>
      </c>
      <c r="Q132" s="3">
        <f t="shared" si="29"/>
        <v>320.93424031668638</v>
      </c>
      <c r="R132" s="3"/>
      <c r="S132" s="3">
        <f t="shared" si="27"/>
        <v>21.03074889952925</v>
      </c>
      <c r="T132" s="3">
        <v>0</v>
      </c>
      <c r="U132" s="7">
        <f t="shared" si="22"/>
        <v>7.9684176206165566E-3</v>
      </c>
      <c r="V132" s="7">
        <f t="shared" si="23"/>
        <v>3.4509109030151637E-3</v>
      </c>
      <c r="X132" s="3">
        <f t="shared" si="24"/>
        <v>10.403509144884428</v>
      </c>
      <c r="Y132" s="3">
        <f t="shared" si="25"/>
        <v>1.3289504556083866</v>
      </c>
      <c r="Z132" s="3">
        <f t="shared" si="26"/>
        <v>0.36984072825559711</v>
      </c>
    </row>
    <row r="133" spans="1:26" x14ac:dyDescent="0.2">
      <c r="A133" s="3">
        <v>9</v>
      </c>
      <c r="B133">
        <v>2</v>
      </c>
      <c r="C133" s="119">
        <f t="shared" si="15"/>
        <v>1</v>
      </c>
      <c r="D133" s="115">
        <f>Ecosystem!X127</f>
        <v>75.706095662736843</v>
      </c>
      <c r="E133" s="115">
        <f>Ecosystem!AK127</f>
        <v>8.680806172593508</v>
      </c>
      <c r="F133" s="117">
        <f>Ecosystem!BC127</f>
        <v>3.6450170231278847</v>
      </c>
      <c r="H133" s="3">
        <f t="shared" si="16"/>
        <v>9.6813023101399622</v>
      </c>
      <c r="I133" s="3">
        <f t="shared" si="17"/>
        <v>1.4390798242778484</v>
      </c>
      <c r="J133" s="3">
        <f t="shared" si="18"/>
        <v>0.38699843574170922</v>
      </c>
      <c r="K133" s="3"/>
      <c r="L133" s="3"/>
      <c r="M133" s="9">
        <f t="shared" si="19"/>
        <v>1</v>
      </c>
      <c r="N133" s="77">
        <f t="shared" si="28"/>
        <v>235.84572151220411</v>
      </c>
      <c r="O133" s="77">
        <f t="shared" si="20"/>
        <v>57.563192971113935</v>
      </c>
      <c r="P133" s="131">
        <f t="shared" si="21"/>
        <v>15.479937429668368</v>
      </c>
      <c r="Q133" s="3">
        <f t="shared" si="29"/>
        <v>308.88885191298641</v>
      </c>
      <c r="R133" s="3"/>
      <c r="S133" s="3">
        <f t="shared" si="27"/>
        <v>23.647059435268471</v>
      </c>
      <c r="T133" s="3">
        <v>0</v>
      </c>
      <c r="U133" s="7">
        <f t="shared" si="22"/>
        <v>8.6808061725935082E-3</v>
      </c>
      <c r="V133" s="7">
        <f t="shared" si="23"/>
        <v>3.645017023127885E-3</v>
      </c>
      <c r="X133" s="3">
        <f t="shared" si="24"/>
        <v>9.6813023101399622</v>
      </c>
      <c r="Y133" s="3">
        <f t="shared" si="25"/>
        <v>1.447760630450442</v>
      </c>
      <c r="Z133" s="3">
        <f t="shared" si="26"/>
        <v>0.39064345276483708</v>
      </c>
    </row>
    <row r="134" spans="1:26" x14ac:dyDescent="0.2">
      <c r="A134" s="3">
        <v>9</v>
      </c>
      <c r="B134">
        <v>3</v>
      </c>
      <c r="C134" s="119">
        <f t="shared" si="15"/>
        <v>1</v>
      </c>
      <c r="D134" s="115">
        <f>Ecosystem!X128</f>
        <v>67.356386228171488</v>
      </c>
      <c r="E134" s="115">
        <f>Ecosystem!AK128</f>
        <v>8.6787021424174497</v>
      </c>
      <c r="F134" s="117">
        <f>Ecosystem!BC128</f>
        <v>3.7400097785839259</v>
      </c>
      <c r="H134" s="3">
        <f t="shared" si="16"/>
        <v>8.6135407180223122</v>
      </c>
      <c r="I134" s="3">
        <f t="shared" si="17"/>
        <v>1.43873102402637</v>
      </c>
      <c r="J134" s="3">
        <f t="shared" si="18"/>
        <v>0.39708399845239756</v>
      </c>
      <c r="K134" s="3"/>
      <c r="L134" s="3"/>
      <c r="M134" s="9">
        <f t="shared" si="19"/>
        <v>0.8</v>
      </c>
      <c r="N134" s="77">
        <f t="shared" si="28"/>
        <v>167.86722780376454</v>
      </c>
      <c r="O134" s="77">
        <f t="shared" si="20"/>
        <v>46.03939276884384</v>
      </c>
      <c r="P134" s="131">
        <f t="shared" si="21"/>
        <v>12.706687950476722</v>
      </c>
      <c r="Q134" s="3">
        <f t="shared" si="29"/>
        <v>226.6133085230851</v>
      </c>
      <c r="R134" s="3"/>
      <c r="S134" s="3">
        <f t="shared" si="27"/>
        <v>25.923491035097836</v>
      </c>
      <c r="T134" s="3">
        <v>0</v>
      </c>
      <c r="U134" s="7">
        <f t="shared" si="22"/>
        <v>8.6787021424174493E-3</v>
      </c>
      <c r="V134" s="7">
        <f t="shared" si="23"/>
        <v>3.7400097785839259E-3</v>
      </c>
      <c r="X134" s="3">
        <f t="shared" si="24"/>
        <v>8.6135407180223122</v>
      </c>
      <c r="Y134" s="3">
        <f t="shared" si="25"/>
        <v>1.4474097261687875</v>
      </c>
      <c r="Z134" s="3">
        <f t="shared" si="26"/>
        <v>0.40082400823098147</v>
      </c>
    </row>
    <row r="135" spans="1:26" x14ac:dyDescent="0.2">
      <c r="A135" s="3">
        <v>9</v>
      </c>
      <c r="B135">
        <v>4</v>
      </c>
      <c r="C135" s="119">
        <f t="shared" si="15"/>
        <v>1</v>
      </c>
      <c r="D135" s="115">
        <f>Ecosystem!X129</f>
        <v>58.930623540344584</v>
      </c>
      <c r="E135" s="115">
        <f>Ecosystem!AK129</f>
        <v>8.159205318432786</v>
      </c>
      <c r="F135" s="117">
        <f>Ecosystem!BC129</f>
        <v>3.7350282614134782</v>
      </c>
      <c r="H135" s="3">
        <f t="shared" si="16"/>
        <v>7.5360534290496188</v>
      </c>
      <c r="I135" s="3">
        <f t="shared" si="17"/>
        <v>1.3526102901557051</v>
      </c>
      <c r="J135" s="3">
        <f t="shared" si="18"/>
        <v>0.39655510123728127</v>
      </c>
      <c r="K135" s="3"/>
      <c r="L135" s="3"/>
      <c r="M135" s="9">
        <f t="shared" si="19"/>
        <v>0.8</v>
      </c>
      <c r="N135" s="77">
        <f t="shared" si="28"/>
        <v>146.86833662592505</v>
      </c>
      <c r="O135" s="77">
        <f t="shared" si="20"/>
        <v>43.283529284982563</v>
      </c>
      <c r="P135" s="131">
        <f t="shared" si="21"/>
        <v>12.689763239593001</v>
      </c>
      <c r="Q135" s="3">
        <f t="shared" si="29"/>
        <v>202.84162915050061</v>
      </c>
      <c r="R135" s="3"/>
      <c r="S135" s="3">
        <f t="shared" si="27"/>
        <v>27.594578469415445</v>
      </c>
      <c r="T135" s="3">
        <v>0</v>
      </c>
      <c r="U135" s="7">
        <f t="shared" si="22"/>
        <v>8.1592053184327863E-3</v>
      </c>
      <c r="V135" s="7">
        <f t="shared" si="23"/>
        <v>3.7350282614134786E-3</v>
      </c>
      <c r="X135" s="3">
        <f t="shared" si="24"/>
        <v>7.5360534290496188</v>
      </c>
      <c r="Y135" s="3">
        <f t="shared" si="25"/>
        <v>1.3607694954741378</v>
      </c>
      <c r="Z135" s="3">
        <f t="shared" si="26"/>
        <v>0.40029012949869475</v>
      </c>
    </row>
    <row r="136" spans="1:26" x14ac:dyDescent="0.2">
      <c r="A136" s="3">
        <v>9</v>
      </c>
      <c r="B136">
        <v>5</v>
      </c>
      <c r="C136" s="119">
        <f t="shared" si="15"/>
        <v>1</v>
      </c>
      <c r="D136" s="115">
        <f>Ecosystem!X130</f>
        <v>51.925410631621318</v>
      </c>
      <c r="E136" s="115">
        <f>Ecosystem!AK130</f>
        <v>7.4151150888507473</v>
      </c>
      <c r="F136" s="117">
        <f>Ecosystem!BC130</f>
        <v>3.6532344008669098</v>
      </c>
      <c r="H136" s="3">
        <f t="shared" si="16"/>
        <v>6.6402261733637049</v>
      </c>
      <c r="I136" s="3">
        <f t="shared" si="17"/>
        <v>1.2292570882129568</v>
      </c>
      <c r="J136" s="3">
        <f t="shared" si="18"/>
        <v>0.3878708904684563</v>
      </c>
      <c r="K136" s="3"/>
      <c r="L136" s="3"/>
      <c r="M136" s="9">
        <f t="shared" si="19"/>
        <v>0.8</v>
      </c>
      <c r="N136" s="77">
        <f t="shared" si="28"/>
        <v>129.40977423840363</v>
      </c>
      <c r="O136" s="77">
        <f t="shared" si="20"/>
        <v>39.336226822814616</v>
      </c>
      <c r="P136" s="131">
        <f t="shared" si="21"/>
        <v>12.411868494990602</v>
      </c>
      <c r="Q136" s="3">
        <f t="shared" si="29"/>
        <v>181.15786955620885</v>
      </c>
      <c r="R136" s="3"/>
      <c r="S136" s="3">
        <f t="shared" si="27"/>
        <v>28.565193134902181</v>
      </c>
      <c r="T136" s="3">
        <v>0</v>
      </c>
      <c r="U136" s="7">
        <f t="shared" si="22"/>
        <v>7.415115088850747E-3</v>
      </c>
      <c r="V136" s="7">
        <f t="shared" si="23"/>
        <v>3.6532344008669104E-3</v>
      </c>
      <c r="X136" s="3">
        <f t="shared" si="24"/>
        <v>6.6402261733637049</v>
      </c>
      <c r="Y136" s="3">
        <f t="shared" si="25"/>
        <v>1.2366722033018076</v>
      </c>
      <c r="Z136" s="3">
        <f t="shared" si="26"/>
        <v>0.3915241248693232</v>
      </c>
    </row>
    <row r="137" spans="1:26" x14ac:dyDescent="0.2">
      <c r="A137" s="3">
        <v>9</v>
      </c>
      <c r="B137">
        <v>6</v>
      </c>
      <c r="C137" s="119">
        <f t="shared" si="15"/>
        <v>1</v>
      </c>
      <c r="D137" s="115">
        <f>Ecosystem!X131</f>
        <v>47.545629671142734</v>
      </c>
      <c r="E137" s="115">
        <f>Ecosystem!AK131</f>
        <v>6.6682336624667933</v>
      </c>
      <c r="F137" s="117">
        <f>Ecosystem!BC131</f>
        <v>3.523115581294852</v>
      </c>
      <c r="H137" s="3">
        <f t="shared" si="16"/>
        <v>6.0801393909269912</v>
      </c>
      <c r="I137" s="3">
        <f t="shared" si="17"/>
        <v>1.1054411694529722</v>
      </c>
      <c r="J137" s="3">
        <f t="shared" si="18"/>
        <v>0.37405592628161349</v>
      </c>
      <c r="K137" s="3"/>
      <c r="L137" s="3"/>
      <c r="M137" s="9">
        <f t="shared" si="19"/>
        <v>0.8</v>
      </c>
      <c r="N137" s="77">
        <f t="shared" si="28"/>
        <v>118.4943773563223</v>
      </c>
      <c r="O137" s="77">
        <f t="shared" si="20"/>
        <v>35.374117422495111</v>
      </c>
      <c r="P137" s="131">
        <f t="shared" si="21"/>
        <v>11.969789641011632</v>
      </c>
      <c r="Q137" s="3">
        <f t="shared" si="29"/>
        <v>165.83828441982905</v>
      </c>
      <c r="R137" s="3"/>
      <c r="S137" s="3">
        <f t="shared" si="27"/>
        <v>28.548237356129992</v>
      </c>
      <c r="T137" s="3">
        <v>0</v>
      </c>
      <c r="U137" s="7">
        <f t="shared" si="22"/>
        <v>6.6682336624667932E-3</v>
      </c>
      <c r="V137" s="7">
        <f t="shared" si="23"/>
        <v>3.5231155812948524E-3</v>
      </c>
      <c r="X137" s="3">
        <f t="shared" si="24"/>
        <v>6.0801393909269912</v>
      </c>
      <c r="Y137" s="3">
        <f t="shared" si="25"/>
        <v>1.112109403115439</v>
      </c>
      <c r="Z137" s="3">
        <f t="shared" si="26"/>
        <v>0.37757904186290836</v>
      </c>
    </row>
    <row r="138" spans="1:26" x14ac:dyDescent="0.2">
      <c r="A138" s="3">
        <v>9</v>
      </c>
      <c r="B138">
        <v>7</v>
      </c>
      <c r="C138" s="119">
        <f t="shared" si="15"/>
        <v>1</v>
      </c>
      <c r="D138" s="115">
        <f>Ecosystem!X132</f>
        <v>47.547938545029766</v>
      </c>
      <c r="E138" s="115">
        <f>Ecosystem!AK132</f>
        <v>6.0873896303938375</v>
      </c>
      <c r="F138" s="117">
        <f>Ecosystem!BC132</f>
        <v>3.3758553355543315</v>
      </c>
      <c r="H138" s="3">
        <f t="shared" si="16"/>
        <v>6.0804346499269517</v>
      </c>
      <c r="I138" s="3">
        <f t="shared" si="17"/>
        <v>1.009150466609338</v>
      </c>
      <c r="J138" s="3">
        <f t="shared" si="18"/>
        <v>0.35842102406115228</v>
      </c>
      <c r="K138" s="3"/>
      <c r="L138" s="3"/>
      <c r="M138" s="9">
        <f t="shared" si="19"/>
        <v>0.8</v>
      </c>
      <c r="N138" s="77">
        <f t="shared" si="28"/>
        <v>118.50013158811038</v>
      </c>
      <c r="O138" s="77">
        <f t="shared" si="20"/>
        <v>32.292814931498818</v>
      </c>
      <c r="P138" s="131">
        <f t="shared" si="21"/>
        <v>11.469472769956873</v>
      </c>
      <c r="Q138" s="3">
        <f t="shared" si="29"/>
        <v>162.26241928956605</v>
      </c>
      <c r="R138" s="3"/>
      <c r="S138" s="3">
        <f t="shared" si="27"/>
        <v>26.970069775281434</v>
      </c>
      <c r="T138" s="3">
        <v>0</v>
      </c>
      <c r="U138" s="7">
        <f t="shared" si="22"/>
        <v>6.0873896303938373E-3</v>
      </c>
      <c r="V138" s="7">
        <f t="shared" si="23"/>
        <v>3.3758553355543318E-3</v>
      </c>
      <c r="X138" s="3">
        <f t="shared" si="24"/>
        <v>6.0804346499269517</v>
      </c>
      <c r="Y138" s="3">
        <f t="shared" si="25"/>
        <v>1.015237856239732</v>
      </c>
      <c r="Z138" s="3">
        <f t="shared" si="26"/>
        <v>0.36179687939670663</v>
      </c>
    </row>
    <row r="139" spans="1:26" x14ac:dyDescent="0.2">
      <c r="A139" s="3">
        <v>9</v>
      </c>
      <c r="B139">
        <v>8</v>
      </c>
      <c r="C139" s="119">
        <f t="shared" si="15"/>
        <v>1</v>
      </c>
      <c r="D139" s="115">
        <f>Ecosystem!X133</f>
        <v>54.92984180595522</v>
      </c>
      <c r="E139" s="115">
        <f>Ecosystem!AK133</f>
        <v>5.8343523701895554</v>
      </c>
      <c r="F139" s="117">
        <f>Ecosystem!BC133</f>
        <v>3.2504888483460981</v>
      </c>
      <c r="H139" s="3">
        <f t="shared" si="16"/>
        <v>7.0244331016712236</v>
      </c>
      <c r="I139" s="3">
        <f t="shared" si="17"/>
        <v>0.96720265569055863</v>
      </c>
      <c r="J139" s="3">
        <f t="shared" si="18"/>
        <v>0.34511062409973153</v>
      </c>
      <c r="K139" s="3"/>
      <c r="L139" s="3"/>
      <c r="M139" s="9">
        <f t="shared" si="19"/>
        <v>0.8</v>
      </c>
      <c r="N139" s="77">
        <f t="shared" si="28"/>
        <v>136.89749085452607</v>
      </c>
      <c r="O139" s="77">
        <f t="shared" si="20"/>
        <v>30.950484982097876</v>
      </c>
      <c r="P139" s="131">
        <f t="shared" si="21"/>
        <v>11.043539971191409</v>
      </c>
      <c r="Q139" s="3">
        <f t="shared" si="29"/>
        <v>178.89151580781538</v>
      </c>
      <c r="R139" s="3"/>
      <c r="S139" s="3">
        <f t="shared" si="27"/>
        <v>23.474576065644055</v>
      </c>
      <c r="T139" s="3">
        <v>0</v>
      </c>
      <c r="U139" s="7">
        <f t="shared" si="22"/>
        <v>5.8343523701895562E-3</v>
      </c>
      <c r="V139" s="7">
        <f t="shared" si="23"/>
        <v>3.250488848346098E-3</v>
      </c>
      <c r="X139" s="3">
        <f t="shared" si="24"/>
        <v>7.0244331016712236</v>
      </c>
      <c r="Y139" s="3">
        <f t="shared" si="25"/>
        <v>0.97303700806074822</v>
      </c>
      <c r="Z139" s="3">
        <f t="shared" si="26"/>
        <v>0.34836111294807764</v>
      </c>
    </row>
    <row r="140" spans="1:26" x14ac:dyDescent="0.2">
      <c r="A140" s="3">
        <v>9</v>
      </c>
      <c r="B140">
        <v>9</v>
      </c>
      <c r="C140" s="119">
        <f t="shared" si="15"/>
        <v>1</v>
      </c>
      <c r="D140" s="115">
        <f>Ecosystem!X134</f>
        <v>71.098905013286469</v>
      </c>
      <c r="E140" s="115">
        <f>Ecosystem!AK134</f>
        <v>6.0508045928260747</v>
      </c>
      <c r="F140" s="117">
        <f>Ecosystem!BC134</f>
        <v>3.2075181776325388</v>
      </c>
      <c r="H140" s="3">
        <f t="shared" si="16"/>
        <v>9.0921343562610062</v>
      </c>
      <c r="I140" s="3">
        <f t="shared" si="17"/>
        <v>1.0030855011686359</v>
      </c>
      <c r="J140" s="3">
        <f t="shared" si="18"/>
        <v>0.34054834572259268</v>
      </c>
      <c r="K140" s="3"/>
      <c r="L140" s="3"/>
      <c r="M140" s="9">
        <f t="shared" si="19"/>
        <v>0.8</v>
      </c>
      <c r="N140" s="77">
        <f t="shared" si="28"/>
        <v>177.19442435692525</v>
      </c>
      <c r="O140" s="77">
        <f t="shared" si="20"/>
        <v>32.09873603739635</v>
      </c>
      <c r="P140" s="131">
        <f t="shared" si="21"/>
        <v>10.897547063122966</v>
      </c>
      <c r="Q140" s="3">
        <f t="shared" si="29"/>
        <v>220.19070745744457</v>
      </c>
      <c r="R140" s="3"/>
      <c r="S140" s="3">
        <f t="shared" si="27"/>
        <v>19.52683816542487</v>
      </c>
      <c r="T140" s="3">
        <v>0</v>
      </c>
      <c r="U140" s="7">
        <f t="shared" si="22"/>
        <v>6.0508045928260755E-3</v>
      </c>
      <c r="V140" s="7">
        <f t="shared" si="23"/>
        <v>3.2075181776325388E-3</v>
      </c>
      <c r="X140" s="3">
        <f t="shared" si="24"/>
        <v>9.0921343562610062</v>
      </c>
      <c r="Y140" s="3">
        <f t="shared" si="25"/>
        <v>1.009136305761462</v>
      </c>
      <c r="Z140" s="3">
        <f t="shared" si="26"/>
        <v>0.34375586390022522</v>
      </c>
    </row>
    <row r="141" spans="1:26" x14ac:dyDescent="0.2">
      <c r="A141" s="3">
        <v>9</v>
      </c>
      <c r="B141">
        <v>10</v>
      </c>
      <c r="C141" s="119">
        <f t="shared" si="15"/>
        <v>1</v>
      </c>
      <c r="D141" s="115">
        <f>Ecosystem!X135</f>
        <v>82.590185188413656</v>
      </c>
      <c r="E141" s="115">
        <f>Ecosystem!AK135</f>
        <v>6.7846110262334083</v>
      </c>
      <c r="F141" s="117">
        <f>Ecosystem!BC135</f>
        <v>3.3301817737920114</v>
      </c>
      <c r="H141" s="3">
        <f t="shared" si="16"/>
        <v>10.561640296727605</v>
      </c>
      <c r="I141" s="3">
        <f t="shared" si="17"/>
        <v>1.1247338840775569</v>
      </c>
      <c r="J141" s="3">
        <f t="shared" si="18"/>
        <v>0.35357177456667332</v>
      </c>
      <c r="K141" s="3"/>
      <c r="L141" s="3"/>
      <c r="M141" s="9">
        <f t="shared" si="19"/>
        <v>0.8</v>
      </c>
      <c r="N141" s="77">
        <f t="shared" si="28"/>
        <v>205.83327294925309</v>
      </c>
      <c r="O141" s="77">
        <f t="shared" si="20"/>
        <v>35.991484290481822</v>
      </c>
      <c r="P141" s="131">
        <f t="shared" si="21"/>
        <v>11.314296786133546</v>
      </c>
      <c r="Q141" s="3">
        <f t="shared" si="29"/>
        <v>253.13905402586846</v>
      </c>
      <c r="R141" s="3"/>
      <c r="S141" s="3">
        <f t="shared" si="27"/>
        <v>18.687666057162858</v>
      </c>
      <c r="T141" s="3">
        <v>0</v>
      </c>
      <c r="U141" s="7">
        <f t="shared" si="22"/>
        <v>6.7846110262334081E-3</v>
      </c>
      <c r="V141" s="7">
        <f t="shared" si="23"/>
        <v>3.3301817737920116E-3</v>
      </c>
      <c r="X141" s="3">
        <f t="shared" si="24"/>
        <v>10.561640296727605</v>
      </c>
      <c r="Y141" s="3">
        <f t="shared" si="25"/>
        <v>1.1315184951037904</v>
      </c>
      <c r="Z141" s="3">
        <f t="shared" si="26"/>
        <v>0.35690195634046534</v>
      </c>
    </row>
    <row r="142" spans="1:26" x14ac:dyDescent="0.2">
      <c r="A142" s="3">
        <v>9</v>
      </c>
      <c r="B142">
        <v>11</v>
      </c>
      <c r="C142" s="119">
        <f t="shared" si="15"/>
        <v>1</v>
      </c>
      <c r="D142" s="115">
        <f>Ecosystem!X136</f>
        <v>82.095072610845676</v>
      </c>
      <c r="E142" s="115">
        <f>Ecosystem!AK136</f>
        <v>7.8712585852596675</v>
      </c>
      <c r="F142" s="117">
        <f>Ecosystem!BC136</f>
        <v>3.5723324486302692</v>
      </c>
      <c r="H142" s="3">
        <f t="shared" si="16"/>
        <v>10.498325255857686</v>
      </c>
      <c r="I142" s="3">
        <f t="shared" si="17"/>
        <v>1.3048752842199198</v>
      </c>
      <c r="J142" s="3">
        <f t="shared" si="18"/>
        <v>0.37928137531245759</v>
      </c>
      <c r="K142" s="3"/>
      <c r="L142" s="3"/>
      <c r="M142" s="9">
        <f t="shared" si="19"/>
        <v>1</v>
      </c>
      <c r="N142" s="77">
        <f t="shared" si="28"/>
        <v>255.74917664168629</v>
      </c>
      <c r="O142" s="77">
        <f t="shared" si="20"/>
        <v>52.195011368796791</v>
      </c>
      <c r="P142" s="131">
        <f t="shared" si="21"/>
        <v>15.171255012498303</v>
      </c>
      <c r="Q142" s="3">
        <f t="shared" si="29"/>
        <v>323.11544302298137</v>
      </c>
      <c r="R142" s="3"/>
      <c r="S142" s="3">
        <f t="shared" si="27"/>
        <v>20.848977613398599</v>
      </c>
      <c r="T142" s="3">
        <v>0</v>
      </c>
      <c r="U142" s="7">
        <f t="shared" si="22"/>
        <v>7.8712585852596679E-3</v>
      </c>
      <c r="V142" s="7">
        <f t="shared" si="23"/>
        <v>3.5723324486302693E-3</v>
      </c>
      <c r="X142" s="3">
        <f t="shared" si="24"/>
        <v>10.498325255857686</v>
      </c>
      <c r="Y142" s="3">
        <f t="shared" si="25"/>
        <v>1.3127465428051794</v>
      </c>
      <c r="Z142" s="3">
        <f t="shared" si="26"/>
        <v>0.38285370776108785</v>
      </c>
    </row>
    <row r="143" spans="1:26" x14ac:dyDescent="0.2">
      <c r="A143" s="1">
        <v>9</v>
      </c>
      <c r="B143" s="2">
        <v>12</v>
      </c>
      <c r="C143" s="119">
        <f t="shared" si="15"/>
        <v>1</v>
      </c>
      <c r="D143" s="115">
        <f>Ecosystem!X137</f>
        <v>75.809693300021209</v>
      </c>
      <c r="E143" s="115">
        <f>Ecosystem!AK137</f>
        <v>8.4819630008018443</v>
      </c>
      <c r="F143" s="117">
        <f>Ecosystem!BC137</f>
        <v>3.7634187555730909</v>
      </c>
      <c r="H143" s="3">
        <f t="shared" si="16"/>
        <v>9.6945503852967398</v>
      </c>
      <c r="I143" s="3">
        <f t="shared" si="17"/>
        <v>1.4061161581123469</v>
      </c>
      <c r="J143" s="3">
        <f t="shared" si="18"/>
        <v>0.39956937435589512</v>
      </c>
      <c r="K143" s="3"/>
      <c r="L143" s="3"/>
      <c r="M143" s="9">
        <f t="shared" si="19"/>
        <v>1</v>
      </c>
      <c r="N143" s="77">
        <f t="shared" si="28"/>
        <v>236.1684572086946</v>
      </c>
      <c r="O143" s="77">
        <f t="shared" si="20"/>
        <v>56.244646324493878</v>
      </c>
      <c r="P143" s="131">
        <f t="shared" si="21"/>
        <v>15.982774974235806</v>
      </c>
      <c r="Q143" s="3">
        <f t="shared" si="29"/>
        <v>308.39587850742424</v>
      </c>
      <c r="R143" s="3"/>
      <c r="S143" s="3">
        <f t="shared" si="27"/>
        <v>23.42035880903995</v>
      </c>
      <c r="T143" s="3">
        <v>0</v>
      </c>
      <c r="U143" s="7">
        <f t="shared" si="22"/>
        <v>8.4819630008018451E-3</v>
      </c>
      <c r="V143" s="7">
        <f t="shared" si="23"/>
        <v>3.7634187555730908E-3</v>
      </c>
      <c r="X143" s="3">
        <f t="shared" si="24"/>
        <v>9.6945503852967398</v>
      </c>
      <c r="Y143" s="3">
        <f t="shared" si="25"/>
        <v>1.4145981211131489</v>
      </c>
      <c r="Z143" s="3">
        <f t="shared" si="26"/>
        <v>0.40333279311146819</v>
      </c>
    </row>
    <row r="144" spans="1:26" x14ac:dyDescent="0.2">
      <c r="A144" s="4">
        <v>10</v>
      </c>
      <c r="B144">
        <v>1</v>
      </c>
      <c r="C144" s="119">
        <f t="shared" si="15"/>
        <v>1</v>
      </c>
      <c r="D144" s="115">
        <f>Ecosystem!X138</f>
        <v>67.218380957951936</v>
      </c>
      <c r="E144" s="115">
        <f>Ecosystem!AK138</f>
        <v>8.4039177932035418</v>
      </c>
      <c r="F144" s="117">
        <f>Ecosystem!BC138</f>
        <v>3.8497349343673175</v>
      </c>
      <c r="H144" s="3">
        <f t="shared" si="16"/>
        <v>8.5958925916767122</v>
      </c>
      <c r="I144" s="3">
        <f t="shared" si="17"/>
        <v>1.3931780413748853</v>
      </c>
      <c r="J144" s="3">
        <f t="shared" si="18"/>
        <v>0.40873372831106602</v>
      </c>
      <c r="K144" s="3"/>
      <c r="L144" s="3"/>
      <c r="M144" s="9">
        <f t="shared" si="19"/>
        <v>1</v>
      </c>
      <c r="N144" s="77">
        <f t="shared" si="28"/>
        <v>209.40410963120678</v>
      </c>
      <c r="O144" s="77">
        <f t="shared" si="20"/>
        <v>55.727121654995415</v>
      </c>
      <c r="P144" s="131">
        <f t="shared" si="21"/>
        <v>16.34934913244264</v>
      </c>
      <c r="Q144" s="3">
        <f t="shared" si="29"/>
        <v>281.48058041864482</v>
      </c>
      <c r="R144" s="3"/>
      <c r="S144" s="3">
        <f t="shared" si="27"/>
        <v>25.60619659098295</v>
      </c>
      <c r="T144" s="3">
        <v>0</v>
      </c>
      <c r="U144" s="7">
        <f t="shared" si="22"/>
        <v>8.4039177932035431E-3</v>
      </c>
      <c r="V144" s="7">
        <f t="shared" si="23"/>
        <v>3.8497349343673179E-3</v>
      </c>
      <c r="X144" s="3">
        <f t="shared" si="24"/>
        <v>8.5958925916767122</v>
      </c>
      <c r="Y144" s="3">
        <f t="shared" si="25"/>
        <v>1.4015819591680889</v>
      </c>
      <c r="Z144" s="3">
        <f t="shared" si="26"/>
        <v>0.41258346324543332</v>
      </c>
    </row>
    <row r="145" spans="1:26" x14ac:dyDescent="0.2">
      <c r="A145" s="4">
        <v>10</v>
      </c>
      <c r="B145">
        <v>2</v>
      </c>
      <c r="C145" s="119">
        <f t="shared" si="15"/>
        <v>1</v>
      </c>
      <c r="D145" s="115">
        <f>Ecosystem!X139</f>
        <v>58.798350048093099</v>
      </c>
      <c r="E145" s="115">
        <f>Ecosystem!AK139</f>
        <v>7.8598431431755795</v>
      </c>
      <c r="F145" s="117">
        <f>Ecosystem!BC139</f>
        <v>3.8352563265082771</v>
      </c>
      <c r="H145" s="3">
        <f t="shared" si="16"/>
        <v>7.5191382829851667</v>
      </c>
      <c r="I145" s="3">
        <f t="shared" si="17"/>
        <v>1.3029828640849919</v>
      </c>
      <c r="J145" s="3">
        <f t="shared" si="18"/>
        <v>0.40719650679533276</v>
      </c>
      <c r="K145" s="3"/>
      <c r="L145" s="3"/>
      <c r="M145" s="9">
        <f t="shared" si="19"/>
        <v>1</v>
      </c>
      <c r="N145" s="77">
        <f t="shared" si="28"/>
        <v>183.17335175488748</v>
      </c>
      <c r="O145" s="77">
        <f t="shared" si="20"/>
        <v>52.119314563399676</v>
      </c>
      <c r="P145" s="131">
        <f t="shared" si="21"/>
        <v>16.287860271813312</v>
      </c>
      <c r="Q145" s="3">
        <f t="shared" si="29"/>
        <v>251.58052659010048</v>
      </c>
      <c r="R145" s="3"/>
      <c r="S145" s="3">
        <f t="shared" si="27"/>
        <v>27.19096575653036</v>
      </c>
      <c r="T145" s="3">
        <v>0</v>
      </c>
      <c r="U145" s="7">
        <f t="shared" si="22"/>
        <v>7.8598431431755791E-3</v>
      </c>
      <c r="V145" s="7">
        <f t="shared" si="23"/>
        <v>3.8352563265082774E-3</v>
      </c>
      <c r="X145" s="3">
        <f t="shared" si="24"/>
        <v>7.5191382829851667</v>
      </c>
      <c r="Y145" s="3">
        <f t="shared" si="25"/>
        <v>1.3108427072281674</v>
      </c>
      <c r="Z145" s="3">
        <f t="shared" si="26"/>
        <v>0.41103176312184103</v>
      </c>
    </row>
    <row r="146" spans="1:26" x14ac:dyDescent="0.2">
      <c r="A146" s="4">
        <v>10</v>
      </c>
      <c r="B146">
        <v>3</v>
      </c>
      <c r="C146" s="119">
        <f t="shared" si="15"/>
        <v>1</v>
      </c>
      <c r="D146" s="115">
        <f>Ecosystem!X140</f>
        <v>51.995679101894716</v>
      </c>
      <c r="E146" s="115">
        <f>Ecosystem!AK140</f>
        <v>7.1287347457537678</v>
      </c>
      <c r="F146" s="117">
        <f>Ecosystem!BC140</f>
        <v>3.7449408309477521</v>
      </c>
      <c r="H146" s="3">
        <f t="shared" si="16"/>
        <v>6.6492121116508738</v>
      </c>
      <c r="I146" s="3">
        <f t="shared" si="17"/>
        <v>1.1817817540531221</v>
      </c>
      <c r="J146" s="3">
        <f t="shared" si="18"/>
        <v>0.39760753772237978</v>
      </c>
      <c r="K146" s="3"/>
      <c r="L146" s="3"/>
      <c r="M146" s="9">
        <f t="shared" si="19"/>
        <v>0.8</v>
      </c>
      <c r="N146" s="77">
        <f t="shared" si="28"/>
        <v>129.5848990330571</v>
      </c>
      <c r="O146" s="77">
        <f t="shared" si="20"/>
        <v>37.817016129699908</v>
      </c>
      <c r="P146" s="131">
        <f t="shared" si="21"/>
        <v>12.723441207116153</v>
      </c>
      <c r="Q146" s="3">
        <f t="shared" si="29"/>
        <v>180.12535636987315</v>
      </c>
      <c r="R146" s="3"/>
      <c r="S146" s="3">
        <f t="shared" si="27"/>
        <v>28.058491239309603</v>
      </c>
      <c r="T146" s="3">
        <v>0</v>
      </c>
      <c r="U146" s="7">
        <f t="shared" si="22"/>
        <v>7.1287347457537681E-3</v>
      </c>
      <c r="V146" s="7">
        <f t="shared" si="23"/>
        <v>3.744940830947752E-3</v>
      </c>
      <c r="X146" s="3">
        <f t="shared" si="24"/>
        <v>6.6492121116508738</v>
      </c>
      <c r="Y146" s="3">
        <f t="shared" si="25"/>
        <v>1.188910488798876</v>
      </c>
      <c r="Z146" s="3">
        <f t="shared" si="26"/>
        <v>0.40135247855332751</v>
      </c>
    </row>
    <row r="147" spans="1:26" x14ac:dyDescent="0.2">
      <c r="A147" s="4">
        <v>10</v>
      </c>
      <c r="B147">
        <v>4</v>
      </c>
      <c r="C147" s="119">
        <f t="shared" si="15"/>
        <v>1</v>
      </c>
      <c r="D147" s="115">
        <f>Ecosystem!X141</f>
        <v>48.064365373706494</v>
      </c>
      <c r="E147" s="115">
        <f>Ecosystem!AK141</f>
        <v>6.4184852145887188</v>
      </c>
      <c r="F147" s="117">
        <f>Ecosystem!BC141</f>
        <v>3.6086396215825189</v>
      </c>
      <c r="H147" s="3">
        <f t="shared" si="16"/>
        <v>6.1464753591422223</v>
      </c>
      <c r="I147" s="3">
        <f t="shared" si="17"/>
        <v>1.0640385686644942</v>
      </c>
      <c r="J147" s="3">
        <f t="shared" si="18"/>
        <v>0.38313617737499139</v>
      </c>
      <c r="K147" s="3"/>
      <c r="L147" s="3"/>
      <c r="M147" s="9">
        <f t="shared" si="19"/>
        <v>0.8</v>
      </c>
      <c r="N147" s="77">
        <f t="shared" si="28"/>
        <v>119.78718312023658</v>
      </c>
      <c r="O147" s="77">
        <f t="shared" si="20"/>
        <v>34.049234197263814</v>
      </c>
      <c r="P147" s="131">
        <f t="shared" si="21"/>
        <v>12.260357675999726</v>
      </c>
      <c r="Q147" s="3">
        <f t="shared" si="29"/>
        <v>166.09677499350011</v>
      </c>
      <c r="R147" s="3"/>
      <c r="S147" s="3">
        <f t="shared" si="27"/>
        <v>27.881090331269696</v>
      </c>
      <c r="T147" s="3">
        <v>0</v>
      </c>
      <c r="U147" s="7">
        <f t="shared" si="22"/>
        <v>6.4184852145887199E-3</v>
      </c>
      <c r="V147" s="7">
        <f t="shared" si="23"/>
        <v>3.6086396215825188E-3</v>
      </c>
      <c r="X147" s="3">
        <f t="shared" si="24"/>
        <v>6.1464753591422223</v>
      </c>
      <c r="Y147" s="3">
        <f t="shared" si="25"/>
        <v>1.070457053879083</v>
      </c>
      <c r="Z147" s="3">
        <f t="shared" si="26"/>
        <v>0.38674481699657393</v>
      </c>
    </row>
    <row r="148" spans="1:26" x14ac:dyDescent="0.2">
      <c r="A148" s="4">
        <v>10</v>
      </c>
      <c r="B148">
        <v>5</v>
      </c>
      <c r="C148" s="119">
        <f t="shared" si="15"/>
        <v>1</v>
      </c>
      <c r="D148" s="115">
        <f>Ecosystem!X142</f>
        <v>48.927670394101703</v>
      </c>
      <c r="E148" s="115">
        <f>Ecosystem!AK142</f>
        <v>5.8915120063400384</v>
      </c>
      <c r="F148" s="117">
        <f>Ecosystem!BC142</f>
        <v>3.459412967558356</v>
      </c>
      <c r="H148" s="3">
        <f t="shared" si="16"/>
        <v>6.2568748826566996</v>
      </c>
      <c r="I148" s="3">
        <f t="shared" si="17"/>
        <v>0.97667842067272348</v>
      </c>
      <c r="J148" s="3">
        <f t="shared" si="18"/>
        <v>0.36729249782236123</v>
      </c>
      <c r="K148" s="3"/>
      <c r="L148" s="3"/>
      <c r="M148" s="9">
        <f t="shared" si="19"/>
        <v>0.8</v>
      </c>
      <c r="N148" s="77">
        <f t="shared" si="28"/>
        <v>121.93873293812459</v>
      </c>
      <c r="O148" s="77">
        <f t="shared" si="20"/>
        <v>31.253709461527151</v>
      </c>
      <c r="P148" s="131">
        <f t="shared" si="21"/>
        <v>11.753359930315561</v>
      </c>
      <c r="Q148" s="3">
        <f t="shared" si="29"/>
        <v>164.94580232996728</v>
      </c>
      <c r="R148" s="3"/>
      <c r="S148" s="3">
        <f t="shared" si="27"/>
        <v>26.07345490721179</v>
      </c>
      <c r="T148" s="3">
        <v>0</v>
      </c>
      <c r="U148" s="7">
        <f t="shared" si="22"/>
        <v>5.8915120063400385E-3</v>
      </c>
      <c r="V148" s="7">
        <f t="shared" si="23"/>
        <v>3.4594129675583562E-3</v>
      </c>
      <c r="X148" s="3">
        <f t="shared" si="24"/>
        <v>6.2568748826566996</v>
      </c>
      <c r="Y148" s="3">
        <f t="shared" si="25"/>
        <v>0.98256993267906356</v>
      </c>
      <c r="Z148" s="3">
        <f t="shared" si="26"/>
        <v>0.37075191078991959</v>
      </c>
    </row>
    <row r="149" spans="1:26" x14ac:dyDescent="0.2">
      <c r="A149" s="4">
        <v>10</v>
      </c>
      <c r="B149">
        <v>6</v>
      </c>
      <c r="C149" s="119">
        <f t="shared" si="15"/>
        <v>1</v>
      </c>
      <c r="D149" s="115">
        <f>Ecosystem!X143</f>
        <v>57.683970318143274</v>
      </c>
      <c r="E149" s="115">
        <f>Ecosystem!AK143</f>
        <v>5.7055673092847758</v>
      </c>
      <c r="F149" s="117">
        <f>Ecosystem!BC143</f>
        <v>3.33988319594962</v>
      </c>
      <c r="H149" s="3">
        <f t="shared" si="16"/>
        <v>7.3766313030717034</v>
      </c>
      <c r="I149" s="3">
        <f t="shared" si="17"/>
        <v>0.94585302765698021</v>
      </c>
      <c r="J149" s="3">
        <f t="shared" si="18"/>
        <v>0.35460179313054896</v>
      </c>
      <c r="K149" s="3"/>
      <c r="L149" s="3"/>
      <c r="M149" s="9">
        <f t="shared" si="19"/>
        <v>0.8</v>
      </c>
      <c r="N149" s="77">
        <f t="shared" si="28"/>
        <v>143.7613970740517</v>
      </c>
      <c r="O149" s="77">
        <f t="shared" si="20"/>
        <v>30.267296885023367</v>
      </c>
      <c r="P149" s="131">
        <f t="shared" si="21"/>
        <v>11.347257380177567</v>
      </c>
      <c r="Q149" s="3">
        <f t="shared" si="29"/>
        <v>185.37595133925265</v>
      </c>
      <c r="R149" s="3"/>
      <c r="S149" s="3">
        <f t="shared" si="27"/>
        <v>22.448734026477368</v>
      </c>
      <c r="T149" s="3">
        <v>0</v>
      </c>
      <c r="U149" s="7">
        <f t="shared" si="22"/>
        <v>5.7055673092847765E-3</v>
      </c>
      <c r="V149" s="7">
        <f t="shared" si="23"/>
        <v>3.3398831959496199E-3</v>
      </c>
      <c r="X149" s="3">
        <f t="shared" si="24"/>
        <v>7.3766313030717034</v>
      </c>
      <c r="Y149" s="3">
        <f t="shared" si="25"/>
        <v>0.95155859496626494</v>
      </c>
      <c r="Z149" s="3">
        <f t="shared" si="26"/>
        <v>0.35794167632649859</v>
      </c>
    </row>
    <row r="150" spans="1:26" x14ac:dyDescent="0.2">
      <c r="A150" s="4">
        <v>10</v>
      </c>
      <c r="B150">
        <v>7</v>
      </c>
      <c r="C150" s="119">
        <f t="shared" si="15"/>
        <v>1</v>
      </c>
      <c r="D150" s="115">
        <f>Ecosystem!X144</f>
        <v>74.409225531090655</v>
      </c>
      <c r="E150" s="115">
        <f>Ecosystem!AK144</f>
        <v>5.9859911402554236</v>
      </c>
      <c r="F150" s="117">
        <f>Ecosystem!BC144</f>
        <v>3.3167434395028526</v>
      </c>
      <c r="H150" s="3">
        <f t="shared" si="16"/>
        <v>9.5154584412738306</v>
      </c>
      <c r="I150" s="3">
        <f t="shared" si="17"/>
        <v>0.99234090785762685</v>
      </c>
      <c r="J150" s="3">
        <f t="shared" si="18"/>
        <v>0.35214500088746126</v>
      </c>
      <c r="K150" s="3"/>
      <c r="L150" s="3"/>
      <c r="M150" s="9">
        <f t="shared" si="19"/>
        <v>0.8</v>
      </c>
      <c r="N150" s="77">
        <f t="shared" si="28"/>
        <v>185.4444858519598</v>
      </c>
      <c r="O150" s="77">
        <f t="shared" si="20"/>
        <v>31.754909051444059</v>
      </c>
      <c r="P150" s="131">
        <f t="shared" si="21"/>
        <v>11.268640028398762</v>
      </c>
      <c r="Q150" s="3">
        <f t="shared" si="29"/>
        <v>228.46803493180261</v>
      </c>
      <c r="R150" s="3"/>
      <c r="S150" s="3">
        <f t="shared" si="27"/>
        <v>18.831321017264099</v>
      </c>
      <c r="T150" s="3">
        <v>0</v>
      </c>
      <c r="U150" s="7">
        <f t="shared" si="22"/>
        <v>5.985991140255424E-3</v>
      </c>
      <c r="V150" s="7">
        <f t="shared" si="23"/>
        <v>3.3167434395028525E-3</v>
      </c>
      <c r="X150" s="3">
        <f t="shared" si="24"/>
        <v>9.5154584412738306</v>
      </c>
      <c r="Y150" s="3">
        <f t="shared" si="25"/>
        <v>0.99832689899788229</v>
      </c>
      <c r="Z150" s="3">
        <f t="shared" si="26"/>
        <v>0.35546174432696409</v>
      </c>
    </row>
    <row r="151" spans="1:26" x14ac:dyDescent="0.2">
      <c r="A151" s="4">
        <v>10</v>
      </c>
      <c r="B151">
        <v>8</v>
      </c>
      <c r="C151" s="119">
        <f t="shared" si="15"/>
        <v>1</v>
      </c>
      <c r="D151" s="115">
        <f>Ecosystem!X145</f>
        <v>83.37455979130128</v>
      </c>
      <c r="E151" s="115">
        <f>Ecosystem!AK145</f>
        <v>6.7669634225346673</v>
      </c>
      <c r="F151" s="117">
        <f>Ecosystem!BC145</f>
        <v>3.4704563477582497</v>
      </c>
      <c r="H151" s="3">
        <f t="shared" si="16"/>
        <v>10.661946191364947</v>
      </c>
      <c r="I151" s="3">
        <f t="shared" si="17"/>
        <v>1.1218083135804424</v>
      </c>
      <c r="J151" s="3">
        <f t="shared" si="18"/>
        <v>0.36846499464076904</v>
      </c>
      <c r="K151" s="3"/>
      <c r="L151" s="3"/>
      <c r="M151" s="9">
        <f t="shared" si="19"/>
        <v>0.8</v>
      </c>
      <c r="N151" s="77">
        <f t="shared" si="28"/>
        <v>207.78811045642553</v>
      </c>
      <c r="O151" s="77">
        <f t="shared" si="20"/>
        <v>35.897866034574157</v>
      </c>
      <c r="P151" s="131">
        <f t="shared" si="21"/>
        <v>11.790879828504609</v>
      </c>
      <c r="Q151" s="3">
        <f t="shared" si="29"/>
        <v>255.47685631950429</v>
      </c>
      <c r="R151" s="3"/>
      <c r="S151" s="3">
        <f t="shared" si="27"/>
        <v>18.666562032311177</v>
      </c>
      <c r="T151" s="3">
        <v>0</v>
      </c>
      <c r="U151" s="7">
        <f t="shared" si="22"/>
        <v>6.7669634225346678E-3</v>
      </c>
      <c r="V151" s="7">
        <f t="shared" si="23"/>
        <v>3.4704563477582499E-3</v>
      </c>
      <c r="X151" s="3">
        <f t="shared" si="24"/>
        <v>10.661946191364947</v>
      </c>
      <c r="Y151" s="3">
        <f t="shared" si="25"/>
        <v>1.1285752770029771</v>
      </c>
      <c r="Z151" s="3">
        <f t="shared" si="26"/>
        <v>0.37193545098852732</v>
      </c>
    </row>
    <row r="152" spans="1:26" x14ac:dyDescent="0.2">
      <c r="A152" s="4">
        <v>10</v>
      </c>
      <c r="B152">
        <v>9</v>
      </c>
      <c r="C152" s="119">
        <f t="shared" si="15"/>
        <v>1</v>
      </c>
      <c r="D152" s="115">
        <f>Ecosystem!X146</f>
        <v>81.822810311033493</v>
      </c>
      <c r="E152" s="115">
        <f>Ecosystem!AK146</f>
        <v>7.7688248664779014</v>
      </c>
      <c r="F152" s="117">
        <f>Ecosystem!BC146</f>
        <v>3.7132606602749201</v>
      </c>
      <c r="H152" s="3">
        <f t="shared" si="16"/>
        <v>10.463508328514369</v>
      </c>
      <c r="I152" s="3">
        <f t="shared" si="17"/>
        <v>1.2878941081524269</v>
      </c>
      <c r="J152" s="3">
        <f t="shared" si="18"/>
        <v>0.39424399335026172</v>
      </c>
      <c r="K152" s="3"/>
      <c r="L152" s="3"/>
      <c r="M152" s="9">
        <f t="shared" si="19"/>
        <v>0.8</v>
      </c>
      <c r="N152" s="77">
        <f t="shared" si="28"/>
        <v>203.9208025724177</v>
      </c>
      <c r="O152" s="77">
        <f t="shared" si="20"/>
        <v>41.212611460877667</v>
      </c>
      <c r="P152" s="131">
        <f t="shared" si="21"/>
        <v>12.615807787208375</v>
      </c>
      <c r="Q152" s="3">
        <f t="shared" si="29"/>
        <v>257.74922182050375</v>
      </c>
      <c r="R152" s="3"/>
      <c r="S152" s="3">
        <f t="shared" si="27"/>
        <v>20.88402784221482</v>
      </c>
      <c r="T152" s="3">
        <v>0</v>
      </c>
      <c r="U152" s="7">
        <f t="shared" si="22"/>
        <v>7.7688248664779013E-3</v>
      </c>
      <c r="V152" s="7">
        <f t="shared" si="23"/>
        <v>3.7132606602749197E-3</v>
      </c>
      <c r="X152" s="3">
        <f t="shared" si="24"/>
        <v>10.463508328514369</v>
      </c>
      <c r="Y152" s="3">
        <f t="shared" si="25"/>
        <v>1.2956629330189049</v>
      </c>
      <c r="Z152" s="3">
        <f t="shared" si="26"/>
        <v>0.39795725401053667</v>
      </c>
    </row>
    <row r="153" spans="1:26" x14ac:dyDescent="0.2">
      <c r="A153" s="4">
        <v>10</v>
      </c>
      <c r="B153">
        <v>10</v>
      </c>
      <c r="C153" s="119">
        <f t="shared" si="15"/>
        <v>1</v>
      </c>
      <c r="D153" s="115">
        <f>Ecosystem!X147</f>
        <v>74.858816885027238</v>
      </c>
      <c r="E153" s="115">
        <f>Ecosystem!AK147</f>
        <v>8.2551213775329479</v>
      </c>
      <c r="F153" s="117">
        <f>Ecosystem!BC147</f>
        <v>3.8924394303148757</v>
      </c>
      <c r="H153" s="3">
        <f t="shared" si="16"/>
        <v>9.572952223978934</v>
      </c>
      <c r="I153" s="3">
        <f t="shared" si="17"/>
        <v>1.3685109867881293</v>
      </c>
      <c r="J153" s="3">
        <f t="shared" si="18"/>
        <v>0.41326774640370623</v>
      </c>
      <c r="K153" s="3"/>
      <c r="L153" s="3"/>
      <c r="M153" s="9">
        <f t="shared" si="19"/>
        <v>0.8</v>
      </c>
      <c r="N153" s="77">
        <f t="shared" si="28"/>
        <v>186.56496838459168</v>
      </c>
      <c r="O153" s="77">
        <f t="shared" si="20"/>
        <v>43.792351577220138</v>
      </c>
      <c r="P153" s="131">
        <f t="shared" si="21"/>
        <v>13.224567884918599</v>
      </c>
      <c r="Q153" s="3">
        <f t="shared" si="29"/>
        <v>243.58188784673041</v>
      </c>
      <c r="R153" s="3"/>
      <c r="S153" s="3">
        <f t="shared" si="27"/>
        <v>23.407700780287747</v>
      </c>
      <c r="T153" s="3">
        <v>0</v>
      </c>
      <c r="U153" s="7">
        <f t="shared" si="22"/>
        <v>8.2551213775329483E-3</v>
      </c>
      <c r="V153" s="7">
        <f t="shared" si="23"/>
        <v>3.8924394303148763E-3</v>
      </c>
      <c r="X153" s="3">
        <f t="shared" si="24"/>
        <v>9.572952223978934</v>
      </c>
      <c r="Y153" s="3">
        <f t="shared" si="25"/>
        <v>1.3767661081656624</v>
      </c>
      <c r="Z153" s="3">
        <f t="shared" si="26"/>
        <v>0.41716018583402109</v>
      </c>
    </row>
    <row r="154" spans="1:26" x14ac:dyDescent="0.2">
      <c r="A154" s="4">
        <v>10</v>
      </c>
      <c r="B154">
        <v>11</v>
      </c>
      <c r="C154" s="119">
        <f t="shared" si="15"/>
        <v>1</v>
      </c>
      <c r="D154" s="115">
        <f>Ecosystem!X148</f>
        <v>66.117380692001234</v>
      </c>
      <c r="E154" s="115">
        <f>Ecosystem!AK148</f>
        <v>8.0905417331418619</v>
      </c>
      <c r="F154" s="117">
        <f>Ecosystem!BC148</f>
        <v>3.9612619527387833</v>
      </c>
      <c r="H154" s="3">
        <f t="shared" si="16"/>
        <v>8.4550965788206476</v>
      </c>
      <c r="I154" s="3">
        <f t="shared" si="17"/>
        <v>1.3412274325857809</v>
      </c>
      <c r="J154" s="3">
        <f t="shared" si="18"/>
        <v>0.4205747653703818</v>
      </c>
      <c r="K154" s="3"/>
      <c r="L154" s="3"/>
      <c r="M154" s="9">
        <f t="shared" si="19"/>
        <v>1</v>
      </c>
      <c r="N154" s="77">
        <f t="shared" si="28"/>
        <v>205.97418500182084</v>
      </c>
      <c r="O154" s="77">
        <f t="shared" si="20"/>
        <v>53.649097303431233</v>
      </c>
      <c r="P154" s="131">
        <f t="shared" si="21"/>
        <v>16.822990614815271</v>
      </c>
      <c r="Q154" s="3">
        <f t="shared" si="29"/>
        <v>276.44627292006737</v>
      </c>
      <c r="R154" s="3"/>
      <c r="S154" s="3">
        <f t="shared" si="27"/>
        <v>25.492146149723293</v>
      </c>
      <c r="T154" s="3">
        <v>0</v>
      </c>
      <c r="U154" s="7">
        <f t="shared" si="22"/>
        <v>8.0905417331418629E-3</v>
      </c>
      <c r="V154" s="7">
        <f t="shared" si="23"/>
        <v>3.9612619527387835E-3</v>
      </c>
      <c r="X154" s="3">
        <f t="shared" si="24"/>
        <v>8.4550965788206476</v>
      </c>
      <c r="Y154" s="3">
        <f t="shared" si="25"/>
        <v>1.3493179743189228</v>
      </c>
      <c r="Z154" s="3">
        <f t="shared" si="26"/>
        <v>0.42453602732312057</v>
      </c>
    </row>
    <row r="155" spans="1:26" x14ac:dyDescent="0.2">
      <c r="A155" s="5">
        <v>10</v>
      </c>
      <c r="B155" s="2">
        <v>12</v>
      </c>
      <c r="C155" s="119">
        <f t="shared" si="15"/>
        <v>1</v>
      </c>
      <c r="D155" s="115">
        <f>Ecosystem!X149</f>
        <v>57.838208813575122</v>
      </c>
      <c r="E155" s="115">
        <f>Ecosystem!AK149</f>
        <v>7.5207082721510634</v>
      </c>
      <c r="F155" s="117">
        <f>Ecosystem!BC149</f>
        <v>3.9300769218191096</v>
      </c>
      <c r="H155" s="3">
        <f t="shared" si="16"/>
        <v>7.3963553357148477</v>
      </c>
      <c r="I155" s="3">
        <f t="shared" si="17"/>
        <v>1.2467620314921313</v>
      </c>
      <c r="J155" s="3">
        <f t="shared" si="18"/>
        <v>0.41726379093380311</v>
      </c>
      <c r="K155" s="3"/>
      <c r="L155" s="3"/>
      <c r="M155" s="9">
        <f t="shared" si="19"/>
        <v>1</v>
      </c>
      <c r="N155" s="77">
        <f t="shared" si="28"/>
        <v>180.1822425155826</v>
      </c>
      <c r="O155" s="77">
        <f t="shared" si="20"/>
        <v>49.870481259685249</v>
      </c>
      <c r="P155" s="131">
        <f t="shared" si="21"/>
        <v>16.690551637352126</v>
      </c>
      <c r="Q155" s="3">
        <f t="shared" si="29"/>
        <v>246.74327541261997</v>
      </c>
      <c r="R155" s="3"/>
      <c r="S155" s="3">
        <f t="shared" si="27"/>
        <v>26.975824482239581</v>
      </c>
      <c r="T155" s="3">
        <v>0</v>
      </c>
      <c r="U155" s="7">
        <f t="shared" si="22"/>
        <v>7.5207082721510639E-3</v>
      </c>
      <c r="V155" s="7">
        <f t="shared" si="23"/>
        <v>3.93007692181911E-3</v>
      </c>
      <c r="X155" s="3">
        <f t="shared" si="24"/>
        <v>7.3963553357148477</v>
      </c>
      <c r="Y155" s="3">
        <f t="shared" si="25"/>
        <v>1.2542827397642824</v>
      </c>
      <c r="Z155" s="3">
        <f t="shared" si="26"/>
        <v>0.42119386785562224</v>
      </c>
    </row>
    <row r="156" spans="1:26" x14ac:dyDescent="0.2">
      <c r="A156" s="3">
        <v>11</v>
      </c>
      <c r="B156">
        <v>1</v>
      </c>
      <c r="C156" s="119">
        <f t="shared" si="15"/>
        <v>1</v>
      </c>
      <c r="D156" s="115">
        <f>Ecosystem!X150</f>
        <v>51.383008286474471</v>
      </c>
      <c r="E156" s="115">
        <f>Ecosystem!AK150</f>
        <v>6.8059809654305052</v>
      </c>
      <c r="F156" s="117">
        <f>Ecosystem!BC150</f>
        <v>3.8259587598673948</v>
      </c>
      <c r="H156" s="3">
        <f t="shared" si="16"/>
        <v>6.5708637127701888</v>
      </c>
      <c r="I156" s="3">
        <f t="shared" si="17"/>
        <v>1.1282765329667439</v>
      </c>
      <c r="J156" s="3">
        <f t="shared" si="18"/>
        <v>0.40620936634485055</v>
      </c>
      <c r="K156" s="3"/>
      <c r="L156" s="3"/>
      <c r="M156" s="9">
        <f t="shared" si="19"/>
        <v>1</v>
      </c>
      <c r="N156" s="77">
        <f t="shared" si="28"/>
        <v>160.07248236360891</v>
      </c>
      <c r="O156" s="77">
        <f t="shared" si="20"/>
        <v>45.131061318669758</v>
      </c>
      <c r="P156" s="131">
        <f t="shared" si="21"/>
        <v>16.248374653794023</v>
      </c>
      <c r="Q156" s="3">
        <f t="shared" si="29"/>
        <v>221.45191833607271</v>
      </c>
      <c r="R156" s="3"/>
      <c r="S156" s="3">
        <f t="shared" si="27"/>
        <v>27.716822881306047</v>
      </c>
      <c r="T156" s="3">
        <v>0</v>
      </c>
      <c r="U156" s="7">
        <f t="shared" si="22"/>
        <v>6.805980965430506E-3</v>
      </c>
      <c r="V156" s="7">
        <f t="shared" si="23"/>
        <v>3.8259587598673951E-3</v>
      </c>
      <c r="X156" s="3">
        <f t="shared" si="24"/>
        <v>6.5708637127701888</v>
      </c>
      <c r="Y156" s="3">
        <f t="shared" si="25"/>
        <v>1.1350825139321745</v>
      </c>
      <c r="Z156" s="3">
        <f t="shared" si="26"/>
        <v>0.41003532510471796</v>
      </c>
    </row>
    <row r="157" spans="1:26" x14ac:dyDescent="0.2">
      <c r="A157" s="3">
        <v>11</v>
      </c>
      <c r="B157">
        <v>2</v>
      </c>
      <c r="C157" s="119">
        <f t="shared" si="15"/>
        <v>1</v>
      </c>
      <c r="D157" s="115">
        <f>Ecosystem!X151</f>
        <v>48.056698243540971</v>
      </c>
      <c r="E157" s="115">
        <f>Ecosystem!AK151</f>
        <v>6.138028958467947</v>
      </c>
      <c r="F157" s="117">
        <f>Ecosystem!BC151</f>
        <v>3.6800793361580606</v>
      </c>
      <c r="H157" s="3">
        <f t="shared" si="16"/>
        <v>6.1454948858483114</v>
      </c>
      <c r="I157" s="3">
        <f t="shared" si="17"/>
        <v>1.0175453131129395</v>
      </c>
      <c r="J157" s="3">
        <f t="shared" si="18"/>
        <v>0.39072106864302841</v>
      </c>
      <c r="K157" s="3"/>
      <c r="L157" s="3"/>
      <c r="M157" s="9">
        <f t="shared" si="19"/>
        <v>1</v>
      </c>
      <c r="N157" s="77">
        <f t="shared" si="28"/>
        <v>149.71009363940641</v>
      </c>
      <c r="O157" s="77">
        <f t="shared" si="20"/>
        <v>40.701812524517578</v>
      </c>
      <c r="P157" s="131">
        <f t="shared" si="21"/>
        <v>15.628842745721137</v>
      </c>
      <c r="Q157" s="3">
        <f t="shared" si="29"/>
        <v>206.04074890964512</v>
      </c>
      <c r="R157" s="3"/>
      <c r="S157" s="3">
        <f t="shared" si="27"/>
        <v>27.339570239545843</v>
      </c>
      <c r="T157" s="3">
        <v>0</v>
      </c>
      <c r="U157" s="7">
        <f t="shared" si="22"/>
        <v>6.1380289584679476E-3</v>
      </c>
      <c r="V157" s="7">
        <f t="shared" si="23"/>
        <v>3.6800793361580608E-3</v>
      </c>
      <c r="X157" s="3">
        <f t="shared" si="24"/>
        <v>6.1454948858483114</v>
      </c>
      <c r="Y157" s="3">
        <f t="shared" si="25"/>
        <v>1.0236833420714075</v>
      </c>
      <c r="Z157" s="3">
        <f t="shared" si="26"/>
        <v>0.39440114797918646</v>
      </c>
    </row>
    <row r="158" spans="1:26" x14ac:dyDescent="0.2">
      <c r="A158" s="3">
        <v>11</v>
      </c>
      <c r="B158">
        <v>3</v>
      </c>
      <c r="C158" s="119">
        <f t="shared" si="15"/>
        <v>1</v>
      </c>
      <c r="D158" s="115">
        <f>Ecosystem!X152</f>
        <v>49.969135890545175</v>
      </c>
      <c r="E158" s="115">
        <f>Ecosystem!AK152</f>
        <v>5.6723133637176497</v>
      </c>
      <c r="F158" s="117">
        <f>Ecosystem!BC152</f>
        <v>3.5273542321695528</v>
      </c>
      <c r="H158" s="3">
        <f t="shared" si="16"/>
        <v>6.3900575838432312</v>
      </c>
      <c r="I158" s="3">
        <f t="shared" si="17"/>
        <v>0.94034028135302861</v>
      </c>
      <c r="J158" s="3">
        <f t="shared" si="18"/>
        <v>0.37450595195989056</v>
      </c>
      <c r="K158" s="3"/>
      <c r="L158" s="3"/>
      <c r="M158" s="9">
        <f t="shared" si="19"/>
        <v>0.8</v>
      </c>
      <c r="N158" s="77">
        <f t="shared" si="28"/>
        <v>124.53429863770062</v>
      </c>
      <c r="O158" s="77">
        <f t="shared" si="20"/>
        <v>30.090889003296919</v>
      </c>
      <c r="P158" s="131">
        <f t="shared" si="21"/>
        <v>11.984190462716498</v>
      </c>
      <c r="Q158" s="3">
        <f t="shared" si="29"/>
        <v>166.60937810371402</v>
      </c>
      <c r="R158" s="3"/>
      <c r="S158" s="3">
        <f t="shared" si="27"/>
        <v>25.253728178387274</v>
      </c>
      <c r="T158" s="3">
        <v>0</v>
      </c>
      <c r="U158" s="7">
        <f t="shared" si="22"/>
        <v>5.6723133637176506E-3</v>
      </c>
      <c r="V158" s="7">
        <f t="shared" si="23"/>
        <v>3.527354232169553E-3</v>
      </c>
      <c r="X158" s="3">
        <f t="shared" si="24"/>
        <v>6.3900575838432312</v>
      </c>
      <c r="Y158" s="3">
        <f t="shared" si="25"/>
        <v>0.94601259471674626</v>
      </c>
      <c r="Z158" s="3">
        <f t="shared" si="26"/>
        <v>0.3780333061920601</v>
      </c>
    </row>
    <row r="159" spans="1:26" x14ac:dyDescent="0.2">
      <c r="A159" s="3">
        <v>11</v>
      </c>
      <c r="B159">
        <v>4</v>
      </c>
      <c r="C159" s="119">
        <f t="shared" si="15"/>
        <v>1</v>
      </c>
      <c r="D159" s="115">
        <f>Ecosystem!X153</f>
        <v>60.253583147915045</v>
      </c>
      <c r="E159" s="115">
        <f>Ecosystem!AK153</f>
        <v>5.5619640321101418</v>
      </c>
      <c r="F159" s="117">
        <f>Ecosystem!BC153</f>
        <v>3.4143227102266831</v>
      </c>
      <c r="H159" s="3">
        <f t="shared" si="16"/>
        <v>7.7052336224392235</v>
      </c>
      <c r="I159" s="3">
        <f t="shared" si="17"/>
        <v>0.92204687707909516</v>
      </c>
      <c r="J159" s="3">
        <f t="shared" si="18"/>
        <v>0.36250517887602213</v>
      </c>
      <c r="K159" s="3"/>
      <c r="L159" s="3"/>
      <c r="M159" s="9">
        <f t="shared" si="19"/>
        <v>0.8</v>
      </c>
      <c r="N159" s="77">
        <f t="shared" si="28"/>
        <v>150.16544881164864</v>
      </c>
      <c r="O159" s="77">
        <f t="shared" si="20"/>
        <v>29.505500066531045</v>
      </c>
      <c r="P159" s="131">
        <f t="shared" si="21"/>
        <v>11.600165724032708</v>
      </c>
      <c r="Q159" s="3">
        <f t="shared" si="29"/>
        <v>191.27111460221241</v>
      </c>
      <c r="R159" s="3"/>
      <c r="S159" s="3">
        <f t="shared" si="27"/>
        <v>21.490785932863638</v>
      </c>
      <c r="T159" s="3">
        <v>0</v>
      </c>
      <c r="U159" s="7">
        <f t="shared" si="22"/>
        <v>5.5619640321101409E-3</v>
      </c>
      <c r="V159" s="7">
        <f t="shared" si="23"/>
        <v>3.4143227102266826E-3</v>
      </c>
      <c r="X159" s="3">
        <f t="shared" si="24"/>
        <v>7.7052336224392235</v>
      </c>
      <c r="Y159" s="3">
        <f t="shared" si="25"/>
        <v>0.92760884111120534</v>
      </c>
      <c r="Z159" s="3">
        <f t="shared" si="26"/>
        <v>0.36591950158624881</v>
      </c>
    </row>
    <row r="160" spans="1:26" x14ac:dyDescent="0.2">
      <c r="A160" s="3">
        <v>11</v>
      </c>
      <c r="B160">
        <v>5</v>
      </c>
      <c r="C160" s="119">
        <f t="shared" si="15"/>
        <v>1</v>
      </c>
      <c r="D160" s="115">
        <f>Ecosystem!X154</f>
        <v>77.144116680514585</v>
      </c>
      <c r="E160" s="115">
        <f>Ecosystem!AK154</f>
        <v>5.9153185030397912</v>
      </c>
      <c r="F160" s="117">
        <f>Ecosystem!BC154</f>
        <v>3.4142630387633903</v>
      </c>
      <c r="H160" s="3">
        <f t="shared" si="16"/>
        <v>9.8651965669969304</v>
      </c>
      <c r="I160" s="3">
        <f t="shared" si="17"/>
        <v>0.98062499526570468</v>
      </c>
      <c r="J160" s="3">
        <f t="shared" si="18"/>
        <v>0.36249884344252314</v>
      </c>
      <c r="K160" s="3"/>
      <c r="L160" s="3"/>
      <c r="M160" s="9">
        <f t="shared" si="19"/>
        <v>0.8</v>
      </c>
      <c r="N160" s="77">
        <f t="shared" si="28"/>
        <v>192.26044824702709</v>
      </c>
      <c r="O160" s="77">
        <f t="shared" si="20"/>
        <v>31.379999848502553</v>
      </c>
      <c r="P160" s="131">
        <f t="shared" si="21"/>
        <v>11.599962990160741</v>
      </c>
      <c r="Q160" s="3">
        <f t="shared" si="29"/>
        <v>235.2404110856904</v>
      </c>
      <c r="R160" s="3"/>
      <c r="S160" s="3">
        <f t="shared" si="27"/>
        <v>18.270654536055499</v>
      </c>
      <c r="T160" s="3">
        <v>0</v>
      </c>
      <c r="U160" s="7">
        <f t="shared" si="22"/>
        <v>5.9153185030397923E-3</v>
      </c>
      <c r="V160" s="7">
        <f t="shared" si="23"/>
        <v>3.4142630387633908E-3</v>
      </c>
      <c r="X160" s="3">
        <f t="shared" si="24"/>
        <v>9.8651965669969304</v>
      </c>
      <c r="Y160" s="3">
        <f t="shared" si="25"/>
        <v>0.98654031376874451</v>
      </c>
      <c r="Z160" s="3">
        <f t="shared" si="26"/>
        <v>0.36591310648128655</v>
      </c>
    </row>
    <row r="161" spans="1:26" x14ac:dyDescent="0.2">
      <c r="A161" s="3">
        <v>11</v>
      </c>
      <c r="B161">
        <v>6</v>
      </c>
      <c r="C161" s="119">
        <f t="shared" si="15"/>
        <v>1</v>
      </c>
      <c r="D161" s="115">
        <f>Ecosystem!X155</f>
        <v>83.283700859446725</v>
      </c>
      <c r="E161" s="115">
        <f>Ecosystem!AK155</f>
        <v>6.7548223847655784</v>
      </c>
      <c r="F161" s="117">
        <f>Ecosystem!BC155</f>
        <v>3.5992599189521668</v>
      </c>
      <c r="H161" s="3">
        <f t="shared" si="16"/>
        <v>10.650327143002198</v>
      </c>
      <c r="I161" s="3">
        <f t="shared" si="17"/>
        <v>1.1197956062175649</v>
      </c>
      <c r="J161" s="3">
        <f t="shared" si="18"/>
        <v>0.38214031638925761</v>
      </c>
      <c r="K161" s="3"/>
      <c r="L161" s="3"/>
      <c r="M161" s="9">
        <f t="shared" si="19"/>
        <v>0.8</v>
      </c>
      <c r="N161" s="77">
        <f t="shared" si="28"/>
        <v>207.5616696114555</v>
      </c>
      <c r="O161" s="77">
        <f t="shared" si="20"/>
        <v>35.833459398962077</v>
      </c>
      <c r="P161" s="131">
        <f t="shared" si="21"/>
        <v>12.228490124456243</v>
      </c>
      <c r="Q161" s="3">
        <f t="shared" si="29"/>
        <v>255.62361913487382</v>
      </c>
      <c r="R161" s="3"/>
      <c r="S161" s="3">
        <f t="shared" si="27"/>
        <v>18.801842210855934</v>
      </c>
      <c r="T161" s="3">
        <v>0</v>
      </c>
      <c r="U161" s="7">
        <f t="shared" si="22"/>
        <v>6.7548223847655785E-3</v>
      </c>
      <c r="V161" s="7">
        <f t="shared" si="23"/>
        <v>3.599259918952167E-3</v>
      </c>
      <c r="X161" s="3">
        <f t="shared" si="24"/>
        <v>10.650327143002198</v>
      </c>
      <c r="Y161" s="3">
        <f t="shared" si="25"/>
        <v>1.1265504286023305</v>
      </c>
      <c r="Z161" s="3">
        <f t="shared" si="26"/>
        <v>0.38573957630820976</v>
      </c>
    </row>
    <row r="162" spans="1:26" x14ac:dyDescent="0.2">
      <c r="A162" s="3">
        <v>11</v>
      </c>
      <c r="B162">
        <v>7</v>
      </c>
      <c r="C162" s="119">
        <f t="shared" si="15"/>
        <v>1</v>
      </c>
      <c r="D162" s="115">
        <f>Ecosystem!X156</f>
        <v>80.519232187517403</v>
      </c>
      <c r="E162" s="115">
        <f>Ecosystem!AK156</f>
        <v>7.6528965854377109</v>
      </c>
      <c r="F162" s="117">
        <f>Ecosystem!BC156</f>
        <v>3.8347785009512334</v>
      </c>
      <c r="H162" s="3">
        <f t="shared" si="16"/>
        <v>10.296806641045679</v>
      </c>
      <c r="I162" s="3">
        <f t="shared" si="17"/>
        <v>1.2686758412091037</v>
      </c>
      <c r="J162" s="3">
        <f t="shared" si="18"/>
        <v>0.40714577514114297</v>
      </c>
      <c r="K162" s="3"/>
      <c r="L162" s="3"/>
      <c r="M162" s="9">
        <f t="shared" si="19"/>
        <v>0.8</v>
      </c>
      <c r="N162" s="77">
        <f t="shared" si="28"/>
        <v>200.6719933937454</v>
      </c>
      <c r="O162" s="77">
        <f t="shared" si="20"/>
        <v>40.597626918691326</v>
      </c>
      <c r="P162" s="131">
        <f t="shared" si="21"/>
        <v>13.028664804516575</v>
      </c>
      <c r="Q162" s="3">
        <f t="shared" si="29"/>
        <v>254.29828511695331</v>
      </c>
      <c r="R162" s="3"/>
      <c r="S162" s="3">
        <f t="shared" si="27"/>
        <v>21.087948626371919</v>
      </c>
      <c r="T162" s="3">
        <v>0</v>
      </c>
      <c r="U162" s="7">
        <f t="shared" si="22"/>
        <v>7.6528965854377115E-3</v>
      </c>
      <c r="V162" s="7">
        <f t="shared" si="23"/>
        <v>3.8347785009512337E-3</v>
      </c>
      <c r="X162" s="3">
        <f t="shared" si="24"/>
        <v>10.296806641045679</v>
      </c>
      <c r="Y162" s="3">
        <f t="shared" si="25"/>
        <v>1.2763287377945414</v>
      </c>
      <c r="Z162" s="3">
        <f t="shared" si="26"/>
        <v>0.41098055364209418</v>
      </c>
    </row>
    <row r="163" spans="1:26" x14ac:dyDescent="0.2">
      <c r="A163" s="3">
        <v>11</v>
      </c>
      <c r="B163">
        <v>8</v>
      </c>
      <c r="C163" s="119">
        <f t="shared" si="15"/>
        <v>1</v>
      </c>
      <c r="D163" s="115">
        <f>Ecosystem!X157</f>
        <v>72.918239070773339</v>
      </c>
      <c r="E163" s="115">
        <f>Ecosystem!AK157</f>
        <v>7.9994116654896619</v>
      </c>
      <c r="F163" s="117">
        <f>Ecosystem!BC157</f>
        <v>3.9927901185112447</v>
      </c>
      <c r="H163" s="3">
        <f t="shared" si="16"/>
        <v>9.3247909588697375</v>
      </c>
      <c r="I163" s="3">
        <f t="shared" si="17"/>
        <v>1.326120144260718</v>
      </c>
      <c r="J163" s="3">
        <f t="shared" si="18"/>
        <v>0.42392217109121372</v>
      </c>
      <c r="K163" s="3"/>
      <c r="L163" s="3"/>
      <c r="M163" s="9">
        <f t="shared" si="19"/>
        <v>0.8</v>
      </c>
      <c r="N163" s="77">
        <f t="shared" si="28"/>
        <v>181.7286130475822</v>
      </c>
      <c r="O163" s="77">
        <f t="shared" si="20"/>
        <v>42.435844616342983</v>
      </c>
      <c r="P163" s="131">
        <f t="shared" si="21"/>
        <v>13.565509474918839</v>
      </c>
      <c r="Q163" s="3">
        <f t="shared" si="29"/>
        <v>237.72996713884402</v>
      </c>
      <c r="R163" s="3"/>
      <c r="S163" s="3">
        <f t="shared" si="27"/>
        <v>23.556707959562686</v>
      </c>
      <c r="T163" s="3">
        <v>0</v>
      </c>
      <c r="U163" s="7">
        <f t="shared" si="22"/>
        <v>7.9994116654896631E-3</v>
      </c>
      <c r="V163" s="7">
        <f t="shared" si="23"/>
        <v>3.9927901185112446E-3</v>
      </c>
      <c r="X163" s="3">
        <f t="shared" si="24"/>
        <v>9.3247909588697375</v>
      </c>
      <c r="Y163" s="3">
        <f t="shared" si="25"/>
        <v>1.3341195559262076</v>
      </c>
      <c r="Z163" s="3">
        <f t="shared" si="26"/>
        <v>0.42791496120972494</v>
      </c>
    </row>
    <row r="164" spans="1:26" x14ac:dyDescent="0.2">
      <c r="A164" s="3">
        <v>11</v>
      </c>
      <c r="B164">
        <v>9</v>
      </c>
      <c r="C164" s="119">
        <f t="shared" ref="C164:C227" si="30">VLOOKUP(B164,$H$7:$I$18,2)</f>
        <v>1</v>
      </c>
      <c r="D164" s="115">
        <f>Ecosystem!X158</f>
        <v>64.11660523299372</v>
      </c>
      <c r="E164" s="115">
        <f>Ecosystem!AK158</f>
        <v>7.7451325473947517</v>
      </c>
      <c r="F164" s="117">
        <f>Ecosystem!BC158</f>
        <v>4.0369183992499513</v>
      </c>
      <c r="H164" s="3">
        <f t="shared" ref="H164:H227" si="31">$C164*($B$5*$B$6*$B$7)*$B$9*$B$24*D164</f>
        <v>8.1992372334958965</v>
      </c>
      <c r="I164" s="3">
        <f t="shared" ref="I164:I227" si="32">$C164*($B$5*$B$6*$B$7)*$B$9*$B$25*E164</f>
        <v>1.2839664616061237</v>
      </c>
      <c r="J164" s="3">
        <f t="shared" ref="J164:J227" si="33">$C164*($B$5*$B$6*$B$7)*$B$9*$B$26*F164</f>
        <v>0.42860735514097043</v>
      </c>
      <c r="K164" s="3"/>
      <c r="L164" s="3"/>
      <c r="M164" s="9">
        <f t="shared" ref="M164:M227" si="34">IF(VLOOKUP(B164,$H$7:$K$18,4)=1,1,$O$12)</f>
        <v>0.8</v>
      </c>
      <c r="N164" s="77">
        <f t="shared" si="28"/>
        <v>159.79296662666547</v>
      </c>
      <c r="O164" s="77">
        <f t="shared" ref="O164:O227" si="35">I164*$O$9*M164</f>
        <v>41.086926771395959</v>
      </c>
      <c r="P164" s="131">
        <f t="shared" ref="P164:P227" si="36">J164*$O$10*M164</f>
        <v>13.715435364511055</v>
      </c>
      <c r="Q164" s="3">
        <f t="shared" si="29"/>
        <v>214.59532876257248</v>
      </c>
      <c r="R164" s="3"/>
      <c r="S164" s="3">
        <f t="shared" si="27"/>
        <v>25.537537304244008</v>
      </c>
      <c r="T164" s="3">
        <v>0</v>
      </c>
      <c r="U164" s="7">
        <f t="shared" ref="U164:U227" si="37">E164*$B$15*$B$14/12</f>
        <v>7.745132547394752E-3</v>
      </c>
      <c r="V164" s="7">
        <f t="shared" ref="V164:V227" si="38">F164*$B$15*$B$14/12</f>
        <v>4.0369183992499513E-3</v>
      </c>
      <c r="X164" s="3">
        <f t="shared" ref="X164:X227" si="39">H164+T164</f>
        <v>8.1992372334958965</v>
      </c>
      <c r="Y164" s="3">
        <f t="shared" ref="Y164:Y227" si="40">I164+U164</f>
        <v>1.2917115941535184</v>
      </c>
      <c r="Z164" s="3">
        <f t="shared" ref="Z164:Z227" si="41">J164+V164</f>
        <v>0.43264427354022039</v>
      </c>
    </row>
    <row r="165" spans="1:26" x14ac:dyDescent="0.2">
      <c r="A165" s="3">
        <v>11</v>
      </c>
      <c r="B165">
        <v>10</v>
      </c>
      <c r="C165" s="119">
        <f t="shared" si="30"/>
        <v>1</v>
      </c>
      <c r="D165" s="115">
        <f>Ecosystem!X159</f>
        <v>56.064631763564144</v>
      </c>
      <c r="E165" s="115">
        <f>Ecosystem!AK159</f>
        <v>7.1496331413765484</v>
      </c>
      <c r="F165" s="117">
        <f>Ecosystem!BC159</f>
        <v>3.9840483951379824</v>
      </c>
      <c r="H165" s="3">
        <f t="shared" si="31"/>
        <v>7.1695501433301354</v>
      </c>
      <c r="I165" s="3">
        <f t="shared" si="32"/>
        <v>1.1852462317643593</v>
      </c>
      <c r="J165" s="3">
        <f t="shared" si="33"/>
        <v>0.42299404558461834</v>
      </c>
      <c r="K165" s="3"/>
      <c r="L165" s="3"/>
      <c r="M165" s="9">
        <f t="shared" si="34"/>
        <v>0.8</v>
      </c>
      <c r="N165" s="77">
        <f t="shared" si="28"/>
        <v>139.72564205132662</v>
      </c>
      <c r="O165" s="77">
        <f t="shared" si="35"/>
        <v>37.927879416459497</v>
      </c>
      <c r="P165" s="131">
        <f t="shared" si="36"/>
        <v>13.535809458707787</v>
      </c>
      <c r="Q165" s="3">
        <f t="shared" si="29"/>
        <v>191.18933092649388</v>
      </c>
      <c r="R165" s="3"/>
      <c r="S165" s="3">
        <f t="shared" ref="S165:S228" si="42">100*SUM(O165:P165)/Q165</f>
        <v>26.917657290695477</v>
      </c>
      <c r="T165" s="3">
        <v>0</v>
      </c>
      <c r="U165" s="7">
        <f t="shared" si="37"/>
        <v>7.1496331413765492E-3</v>
      </c>
      <c r="V165" s="7">
        <f t="shared" si="38"/>
        <v>3.9840483951379827E-3</v>
      </c>
      <c r="X165" s="3">
        <f t="shared" si="39"/>
        <v>7.1695501433301354</v>
      </c>
      <c r="Y165" s="3">
        <f t="shared" si="40"/>
        <v>1.1923958649057358</v>
      </c>
      <c r="Z165" s="3">
        <f t="shared" si="41"/>
        <v>0.42697809397975633</v>
      </c>
    </row>
    <row r="166" spans="1:26" x14ac:dyDescent="0.2">
      <c r="A166" s="3">
        <v>11</v>
      </c>
      <c r="B166">
        <v>11</v>
      </c>
      <c r="C166" s="119">
        <f t="shared" si="30"/>
        <v>1</v>
      </c>
      <c r="D166" s="115">
        <f>Ecosystem!X160</f>
        <v>50.009815465468613</v>
      </c>
      <c r="E166" s="115">
        <f>Ecosystem!AK160</f>
        <v>6.4510192746129933</v>
      </c>
      <c r="F166" s="117">
        <f>Ecosystem!BC160</f>
        <v>3.8630188061803237</v>
      </c>
      <c r="H166" s="3">
        <f t="shared" si="31"/>
        <v>6.3952596915365962</v>
      </c>
      <c r="I166" s="3">
        <f t="shared" si="32"/>
        <v>1.0694319743519283</v>
      </c>
      <c r="J166" s="3">
        <f t="shared" si="33"/>
        <v>0.41014410241346605</v>
      </c>
      <c r="K166" s="3"/>
      <c r="L166" s="3"/>
      <c r="M166" s="9">
        <f t="shared" si="34"/>
        <v>1</v>
      </c>
      <c r="N166" s="77">
        <f t="shared" ref="N166:N229" si="43">H166*$O$8*M166</f>
        <v>155.79460158253843</v>
      </c>
      <c r="O166" s="77">
        <f t="shared" si="35"/>
        <v>42.777278974077134</v>
      </c>
      <c r="P166" s="131">
        <f t="shared" si="36"/>
        <v>16.405764096538643</v>
      </c>
      <c r="Q166" s="3">
        <f t="shared" ref="Q166:Q229" si="44">SUM(N166:P166)</f>
        <v>214.97764465315419</v>
      </c>
      <c r="R166" s="3"/>
      <c r="S166" s="3">
        <f t="shared" si="42"/>
        <v>27.529859286579285</v>
      </c>
      <c r="T166" s="3">
        <v>0</v>
      </c>
      <c r="U166" s="7">
        <f t="shared" si="37"/>
        <v>6.4510192746129943E-3</v>
      </c>
      <c r="V166" s="7">
        <f t="shared" si="38"/>
        <v>3.8630188061803245E-3</v>
      </c>
      <c r="X166" s="3">
        <f t="shared" si="39"/>
        <v>6.3952596915365962</v>
      </c>
      <c r="Y166" s="3">
        <f t="shared" si="40"/>
        <v>1.0758829936265413</v>
      </c>
      <c r="Z166" s="3">
        <f t="shared" si="41"/>
        <v>0.41400712121964639</v>
      </c>
    </row>
    <row r="167" spans="1:26" x14ac:dyDescent="0.2">
      <c r="A167" s="1">
        <v>11</v>
      </c>
      <c r="B167" s="2">
        <v>12</v>
      </c>
      <c r="C167" s="119">
        <f t="shared" si="30"/>
        <v>1</v>
      </c>
      <c r="D167" s="115">
        <f>Ecosystem!X161</f>
        <v>47.291726955571427</v>
      </c>
      <c r="E167" s="115">
        <f>Ecosystem!AK161</f>
        <v>5.8231695413645479</v>
      </c>
      <c r="F167" s="117">
        <f>Ecosystem!BC161</f>
        <v>3.7056843409377711</v>
      </c>
      <c r="H167" s="3">
        <f t="shared" si="31"/>
        <v>6.0476702888646949</v>
      </c>
      <c r="I167" s="3">
        <f t="shared" si="32"/>
        <v>0.96534879753263436</v>
      </c>
      <c r="J167" s="3">
        <f t="shared" si="33"/>
        <v>0.39343960102135012</v>
      </c>
      <c r="K167" s="3"/>
      <c r="L167" s="3"/>
      <c r="M167" s="9">
        <f t="shared" si="34"/>
        <v>1</v>
      </c>
      <c r="N167" s="77">
        <f t="shared" si="43"/>
        <v>147.32699352351838</v>
      </c>
      <c r="O167" s="77">
        <f t="shared" si="35"/>
        <v>38.613951901305377</v>
      </c>
      <c r="P167" s="131">
        <f t="shared" si="36"/>
        <v>15.737584040854005</v>
      </c>
      <c r="Q167" s="3">
        <f t="shared" si="44"/>
        <v>201.67852946567777</v>
      </c>
      <c r="R167" s="3"/>
      <c r="S167" s="3">
        <f t="shared" si="42"/>
        <v>26.949589570172407</v>
      </c>
      <c r="T167" s="3">
        <v>0</v>
      </c>
      <c r="U167" s="7">
        <f t="shared" si="37"/>
        <v>5.8231695413645474E-3</v>
      </c>
      <c r="V167" s="7">
        <f t="shared" si="38"/>
        <v>3.7056843409377714E-3</v>
      </c>
      <c r="X167" s="3">
        <f t="shared" si="39"/>
        <v>6.0476702888646949</v>
      </c>
      <c r="Y167" s="3">
        <f t="shared" si="40"/>
        <v>0.97117196707399889</v>
      </c>
      <c r="Z167" s="3">
        <f t="shared" si="41"/>
        <v>0.39714528536228788</v>
      </c>
    </row>
    <row r="168" spans="1:26" x14ac:dyDescent="0.2">
      <c r="A168" s="4">
        <v>12</v>
      </c>
      <c r="B168">
        <v>1</v>
      </c>
      <c r="C168" s="119">
        <f t="shared" si="30"/>
        <v>1</v>
      </c>
      <c r="D168" s="115">
        <f>Ecosystem!X162</f>
        <v>50.198055492892465</v>
      </c>
      <c r="E168" s="115">
        <f>Ecosystem!AK162</f>
        <v>5.4135354870871142</v>
      </c>
      <c r="F168" s="117">
        <f>Ecosystem!BC162</f>
        <v>3.5480655507249672</v>
      </c>
      <c r="H168" s="3">
        <f t="shared" si="31"/>
        <v>6.4193318431434898</v>
      </c>
      <c r="I168" s="3">
        <f t="shared" si="32"/>
        <v>0.89744080706178253</v>
      </c>
      <c r="J168" s="3">
        <f t="shared" si="33"/>
        <v>0.37670491230280151</v>
      </c>
      <c r="K168" s="3"/>
      <c r="L168" s="3"/>
      <c r="M168" s="9">
        <f t="shared" si="34"/>
        <v>1</v>
      </c>
      <c r="N168" s="77">
        <f t="shared" si="43"/>
        <v>156.38102206422639</v>
      </c>
      <c r="O168" s="77">
        <f t="shared" si="35"/>
        <v>35.897632282471299</v>
      </c>
      <c r="P168" s="131">
        <f t="shared" si="36"/>
        <v>15.06819649211206</v>
      </c>
      <c r="Q168" s="3">
        <f t="shared" si="44"/>
        <v>207.34685083880976</v>
      </c>
      <c r="R168" s="3"/>
      <c r="S168" s="3">
        <f t="shared" si="42"/>
        <v>24.579986900405785</v>
      </c>
      <c r="T168" s="3">
        <v>0</v>
      </c>
      <c r="U168" s="7">
        <f t="shared" si="37"/>
        <v>5.4135354870871143E-3</v>
      </c>
      <c r="V168" s="7">
        <f t="shared" si="38"/>
        <v>3.5480655507249674E-3</v>
      </c>
      <c r="X168" s="3">
        <f t="shared" si="39"/>
        <v>6.4193318431434898</v>
      </c>
      <c r="Y168" s="3">
        <f t="shared" si="40"/>
        <v>0.90285434254886965</v>
      </c>
      <c r="Z168" s="3">
        <f t="shared" si="41"/>
        <v>0.38025297785352646</v>
      </c>
    </row>
    <row r="169" spans="1:26" x14ac:dyDescent="0.2">
      <c r="A169" s="4">
        <v>12</v>
      </c>
      <c r="B169">
        <v>2</v>
      </c>
      <c r="C169" s="119">
        <f t="shared" si="30"/>
        <v>1</v>
      </c>
      <c r="D169" s="115">
        <f>Ecosystem!X163</f>
        <v>61.880727327135681</v>
      </c>
      <c r="E169" s="115">
        <f>Ecosystem!AK163</f>
        <v>5.3699664590119909</v>
      </c>
      <c r="F169" s="117">
        <f>Ecosystem!BC163</f>
        <v>3.4398314793942002</v>
      </c>
      <c r="H169" s="3">
        <f t="shared" si="31"/>
        <v>7.913312966160726</v>
      </c>
      <c r="I169" s="3">
        <f t="shared" si="32"/>
        <v>0.89021805516297214</v>
      </c>
      <c r="J169" s="3">
        <f t="shared" si="33"/>
        <v>0.36521349373515388</v>
      </c>
      <c r="K169" s="3"/>
      <c r="L169" s="3"/>
      <c r="M169" s="9">
        <f t="shared" si="34"/>
        <v>1</v>
      </c>
      <c r="N169" s="77">
        <f t="shared" si="43"/>
        <v>192.77582150299313</v>
      </c>
      <c r="O169" s="77">
        <f t="shared" si="35"/>
        <v>35.608722206518884</v>
      </c>
      <c r="P169" s="131">
        <f t="shared" si="36"/>
        <v>14.608539749406155</v>
      </c>
      <c r="Q169" s="3">
        <f t="shared" si="44"/>
        <v>242.99308345891816</v>
      </c>
      <c r="R169" s="3"/>
      <c r="S169" s="3">
        <f t="shared" si="42"/>
        <v>20.6661281222908</v>
      </c>
      <c r="T169" s="3">
        <v>0</v>
      </c>
      <c r="U169" s="7">
        <f t="shared" si="37"/>
        <v>5.3699664590119919E-3</v>
      </c>
      <c r="V169" s="7">
        <f t="shared" si="38"/>
        <v>3.4398314793942005E-3</v>
      </c>
      <c r="X169" s="3">
        <f t="shared" si="39"/>
        <v>7.913312966160726</v>
      </c>
      <c r="Y169" s="3">
        <f t="shared" si="40"/>
        <v>0.89558802162198414</v>
      </c>
      <c r="Z169" s="3">
        <f t="shared" si="41"/>
        <v>0.36865332521454808</v>
      </c>
    </row>
    <row r="170" spans="1:26" x14ac:dyDescent="0.2">
      <c r="A170" s="4">
        <v>12</v>
      </c>
      <c r="B170">
        <v>3</v>
      </c>
      <c r="C170" s="119">
        <f t="shared" si="30"/>
        <v>1</v>
      </c>
      <c r="D170" s="115">
        <f>Ecosystem!X164</f>
        <v>78.706406726504298</v>
      </c>
      <c r="E170" s="115">
        <f>Ecosystem!AK164</f>
        <v>5.7865800056190979</v>
      </c>
      <c r="F170" s="117">
        <f>Ecosystem!BC164</f>
        <v>3.4598750910887177</v>
      </c>
      <c r="H170" s="3">
        <f t="shared" si="31"/>
        <v>10.064982358338346</v>
      </c>
      <c r="I170" s="3">
        <f t="shared" si="32"/>
        <v>0.95928308639658688</v>
      </c>
      <c r="J170" s="3">
        <f t="shared" si="33"/>
        <v>0.36734156236231663</v>
      </c>
      <c r="K170" s="3"/>
      <c r="L170" s="3"/>
      <c r="M170" s="9">
        <f t="shared" si="34"/>
        <v>0.8</v>
      </c>
      <c r="N170" s="77">
        <f t="shared" si="43"/>
        <v>196.15402558589005</v>
      </c>
      <c r="O170" s="77">
        <f t="shared" si="35"/>
        <v>30.69705876469078</v>
      </c>
      <c r="P170" s="131">
        <f t="shared" si="36"/>
        <v>11.754929995594132</v>
      </c>
      <c r="Q170" s="3">
        <f t="shared" si="44"/>
        <v>238.60601434617496</v>
      </c>
      <c r="R170" s="3"/>
      <c r="S170" s="3">
        <f t="shared" si="42"/>
        <v>17.791667522133206</v>
      </c>
      <c r="T170" s="3">
        <v>0</v>
      </c>
      <c r="U170" s="7">
        <f t="shared" si="37"/>
        <v>5.7865800056190984E-3</v>
      </c>
      <c r="V170" s="7">
        <f t="shared" si="38"/>
        <v>3.4598750910887176E-3</v>
      </c>
      <c r="X170" s="3">
        <f t="shared" si="39"/>
        <v>10.064982358338346</v>
      </c>
      <c r="Y170" s="3">
        <f t="shared" si="40"/>
        <v>0.96506966640220593</v>
      </c>
      <c r="Z170" s="3">
        <f t="shared" si="41"/>
        <v>0.37080143745340532</v>
      </c>
    </row>
    <row r="171" spans="1:26" x14ac:dyDescent="0.2">
      <c r="A171" s="4">
        <v>12</v>
      </c>
      <c r="B171">
        <v>4</v>
      </c>
      <c r="C171" s="119">
        <f t="shared" si="30"/>
        <v>1</v>
      </c>
      <c r="D171" s="115">
        <f>Ecosystem!X165</f>
        <v>82.544149795569012</v>
      </c>
      <c r="E171" s="115">
        <f>Ecosystem!AK165</f>
        <v>6.6761240686427623</v>
      </c>
      <c r="F171" s="117">
        <f>Ecosystem!BC165</f>
        <v>3.6688075497657593</v>
      </c>
      <c r="H171" s="3">
        <f t="shared" si="31"/>
        <v>10.555753286557637</v>
      </c>
      <c r="I171" s="3">
        <f t="shared" si="32"/>
        <v>1.1067492189713504</v>
      </c>
      <c r="J171" s="3">
        <f t="shared" si="33"/>
        <v>0.38952432150188832</v>
      </c>
      <c r="K171" s="3"/>
      <c r="L171" s="3"/>
      <c r="M171" s="9">
        <f t="shared" si="34"/>
        <v>0.8</v>
      </c>
      <c r="N171" s="77">
        <f t="shared" si="43"/>
        <v>205.71854242093301</v>
      </c>
      <c r="O171" s="77">
        <f t="shared" si="35"/>
        <v>35.415975007083212</v>
      </c>
      <c r="P171" s="131">
        <f t="shared" si="36"/>
        <v>12.464778288060428</v>
      </c>
      <c r="Q171" s="3">
        <f t="shared" si="44"/>
        <v>253.59929571607663</v>
      </c>
      <c r="R171" s="3"/>
      <c r="S171" s="3">
        <f t="shared" si="42"/>
        <v>18.880475657452031</v>
      </c>
      <c r="T171" s="3">
        <v>0</v>
      </c>
      <c r="U171" s="7">
        <f t="shared" si="37"/>
        <v>6.6761240686427628E-3</v>
      </c>
      <c r="V171" s="7">
        <f t="shared" si="38"/>
        <v>3.668807549765759E-3</v>
      </c>
      <c r="X171" s="3">
        <f t="shared" si="39"/>
        <v>10.555753286557637</v>
      </c>
      <c r="Y171" s="3">
        <f t="shared" si="40"/>
        <v>1.1134253430399932</v>
      </c>
      <c r="Z171" s="3">
        <f t="shared" si="41"/>
        <v>0.3931931290516541</v>
      </c>
    </row>
    <row r="172" spans="1:26" x14ac:dyDescent="0.2">
      <c r="A172" s="4">
        <v>12</v>
      </c>
      <c r="B172">
        <v>5</v>
      </c>
      <c r="C172" s="119">
        <f t="shared" si="30"/>
        <v>1</v>
      </c>
      <c r="D172" s="115">
        <f>Ecosystem!X166</f>
        <v>78.787559840897245</v>
      </c>
      <c r="E172" s="115">
        <f>Ecosystem!AK166</f>
        <v>7.4786053591257602</v>
      </c>
      <c r="F172" s="117">
        <f>Ecosystem!BC166</f>
        <v>3.8930529422976914</v>
      </c>
      <c r="H172" s="3">
        <f t="shared" si="31"/>
        <v>10.075360225892732</v>
      </c>
      <c r="I172" s="3">
        <f t="shared" si="32"/>
        <v>1.2397823280552167</v>
      </c>
      <c r="J172" s="3">
        <f t="shared" si="33"/>
        <v>0.4133328841454923</v>
      </c>
      <c r="K172" s="3"/>
      <c r="L172" s="3"/>
      <c r="M172" s="9">
        <f t="shared" si="34"/>
        <v>0.8</v>
      </c>
      <c r="N172" s="77">
        <f t="shared" si="43"/>
        <v>196.35627735596924</v>
      </c>
      <c r="O172" s="77">
        <f t="shared" si="35"/>
        <v>39.673034497766935</v>
      </c>
      <c r="P172" s="131">
        <f t="shared" si="36"/>
        <v>13.226652292655755</v>
      </c>
      <c r="Q172" s="3">
        <f t="shared" si="44"/>
        <v>249.25596414639193</v>
      </c>
      <c r="R172" s="3"/>
      <c r="S172" s="3">
        <f t="shared" si="42"/>
        <v>21.223037519517035</v>
      </c>
      <c r="T172" s="3">
        <v>0</v>
      </c>
      <c r="U172" s="7">
        <f t="shared" si="37"/>
        <v>7.4786053591257605E-3</v>
      </c>
      <c r="V172" s="7">
        <f t="shared" si="38"/>
        <v>3.8930529422976918E-3</v>
      </c>
      <c r="X172" s="3">
        <f t="shared" si="39"/>
        <v>10.075360225892732</v>
      </c>
      <c r="Y172" s="3">
        <f t="shared" si="40"/>
        <v>1.2472609334143425</v>
      </c>
      <c r="Z172" s="3">
        <f t="shared" si="41"/>
        <v>0.41722593708778999</v>
      </c>
    </row>
    <row r="173" spans="1:26" x14ac:dyDescent="0.2">
      <c r="A173" s="4">
        <v>12</v>
      </c>
      <c r="B173">
        <v>6</v>
      </c>
      <c r="C173" s="119">
        <f t="shared" si="30"/>
        <v>1</v>
      </c>
      <c r="D173" s="115">
        <f>Ecosystem!X167</f>
        <v>70.868019868787627</v>
      </c>
      <c r="E173" s="115">
        <f>Ecosystem!AK167</f>
        <v>7.7146686486931113</v>
      </c>
      <c r="F173" s="117">
        <f>Ecosystem!BC167</f>
        <v>4.0293176248632978</v>
      </c>
      <c r="H173" s="3">
        <f t="shared" si="31"/>
        <v>9.0626087432539446</v>
      </c>
      <c r="I173" s="3">
        <f t="shared" si="32"/>
        <v>1.2789162414861557</v>
      </c>
      <c r="J173" s="3">
        <f t="shared" si="33"/>
        <v>0.42780036637263363</v>
      </c>
      <c r="K173" s="3"/>
      <c r="L173" s="3"/>
      <c r="M173" s="9">
        <f t="shared" si="34"/>
        <v>0.8</v>
      </c>
      <c r="N173" s="77">
        <f t="shared" si="43"/>
        <v>176.61900677117774</v>
      </c>
      <c r="O173" s="77">
        <f t="shared" si="35"/>
        <v>40.925319727556989</v>
      </c>
      <c r="P173" s="131">
        <f t="shared" si="36"/>
        <v>13.689611723924276</v>
      </c>
      <c r="Q173" s="3">
        <f t="shared" si="44"/>
        <v>231.23393822265902</v>
      </c>
      <c r="R173" s="3"/>
      <c r="S173" s="3">
        <f t="shared" si="42"/>
        <v>23.618908137477483</v>
      </c>
      <c r="T173" s="3">
        <v>0</v>
      </c>
      <c r="U173" s="7">
        <f t="shared" si="37"/>
        <v>7.7146686486931114E-3</v>
      </c>
      <c r="V173" s="7">
        <f t="shared" si="38"/>
        <v>4.0293176248632984E-3</v>
      </c>
      <c r="X173" s="3">
        <f t="shared" si="39"/>
        <v>9.0626087432539446</v>
      </c>
      <c r="Y173" s="3">
        <f t="shared" si="40"/>
        <v>1.2866309101348488</v>
      </c>
      <c r="Z173" s="3">
        <f t="shared" si="41"/>
        <v>0.43182968399749694</v>
      </c>
    </row>
    <row r="174" spans="1:26" x14ac:dyDescent="0.2">
      <c r="A174" s="4">
        <v>12</v>
      </c>
      <c r="B174">
        <v>7</v>
      </c>
      <c r="C174" s="119">
        <f t="shared" si="30"/>
        <v>1</v>
      </c>
      <c r="D174" s="115">
        <f>Ecosystem!X168</f>
        <v>62.164024341223026</v>
      </c>
      <c r="E174" s="115">
        <f>Ecosystem!AK168</f>
        <v>7.4056111886984075</v>
      </c>
      <c r="F174" s="117">
        <f>Ecosystem!BC168</f>
        <v>4.0525878165300444</v>
      </c>
      <c r="H174" s="3">
        <f t="shared" si="31"/>
        <v>7.9495410137562326</v>
      </c>
      <c r="I174" s="3">
        <f t="shared" si="32"/>
        <v>1.2276815581654867</v>
      </c>
      <c r="J174" s="3">
        <f t="shared" si="33"/>
        <v>0.43027100717274513</v>
      </c>
      <c r="K174" s="3"/>
      <c r="L174" s="3"/>
      <c r="M174" s="9">
        <f t="shared" si="34"/>
        <v>0.8</v>
      </c>
      <c r="N174" s="77">
        <f t="shared" si="43"/>
        <v>154.92669692725192</v>
      </c>
      <c r="O174" s="77">
        <f t="shared" si="35"/>
        <v>39.285809861295576</v>
      </c>
      <c r="P174" s="131">
        <f t="shared" si="36"/>
        <v>13.768672229527846</v>
      </c>
      <c r="Q174" s="3">
        <f t="shared" si="44"/>
        <v>207.98117901807535</v>
      </c>
      <c r="R174" s="3"/>
      <c r="S174" s="3">
        <f t="shared" si="42"/>
        <v>25.509270762530168</v>
      </c>
      <c r="T174" s="3">
        <v>0</v>
      </c>
      <c r="U174" s="7">
        <f t="shared" si="37"/>
        <v>7.4056111886984079E-3</v>
      </c>
      <c r="V174" s="7">
        <f t="shared" si="38"/>
        <v>4.052587816530044E-3</v>
      </c>
      <c r="X174" s="3">
        <f t="shared" si="39"/>
        <v>7.9495410137562326</v>
      </c>
      <c r="Y174" s="3">
        <f t="shared" si="40"/>
        <v>1.2350871693541852</v>
      </c>
      <c r="Z174" s="3">
        <f t="shared" si="41"/>
        <v>0.4343235949892752</v>
      </c>
    </row>
    <row r="175" spans="1:26" x14ac:dyDescent="0.2">
      <c r="A175" s="4">
        <v>12</v>
      </c>
      <c r="B175">
        <v>8</v>
      </c>
      <c r="C175" s="119">
        <f t="shared" si="30"/>
        <v>1</v>
      </c>
      <c r="D175" s="115">
        <f>Ecosystem!X169</f>
        <v>54.395505003780158</v>
      </c>
      <c r="E175" s="115">
        <f>Ecosystem!AK169</f>
        <v>6.8062673108912932</v>
      </c>
      <c r="F175" s="117">
        <f>Ecosystem!BC169</f>
        <v>3.983388816719672</v>
      </c>
      <c r="H175" s="3">
        <f t="shared" si="31"/>
        <v>6.9561020634370534</v>
      </c>
      <c r="I175" s="3">
        <f t="shared" si="32"/>
        <v>1.128324002518212</v>
      </c>
      <c r="J175" s="3">
        <f t="shared" si="33"/>
        <v>0.42292401688118142</v>
      </c>
      <c r="K175" s="3"/>
      <c r="L175" s="3"/>
      <c r="M175" s="9">
        <f t="shared" si="34"/>
        <v>0.8</v>
      </c>
      <c r="N175" s="77">
        <f t="shared" si="43"/>
        <v>135.56580364982952</v>
      </c>
      <c r="O175" s="77">
        <f t="shared" si="35"/>
        <v>36.10636808058279</v>
      </c>
      <c r="P175" s="131">
        <f t="shared" si="36"/>
        <v>13.533568540197805</v>
      </c>
      <c r="Q175" s="3">
        <f t="shared" si="44"/>
        <v>185.20574027061014</v>
      </c>
      <c r="R175" s="3"/>
      <c r="S175" s="3">
        <f t="shared" si="42"/>
        <v>26.802590755691522</v>
      </c>
      <c r="T175" s="3">
        <v>0</v>
      </c>
      <c r="U175" s="7">
        <f t="shared" si="37"/>
        <v>6.806267310891294E-3</v>
      </c>
      <c r="V175" s="7">
        <f t="shared" si="38"/>
        <v>3.9833888167196728E-3</v>
      </c>
      <c r="X175" s="3">
        <f t="shared" si="39"/>
        <v>6.9561020634370534</v>
      </c>
      <c r="Y175" s="3">
        <f t="shared" si="40"/>
        <v>1.1351302698291033</v>
      </c>
      <c r="Z175" s="3">
        <f t="shared" si="41"/>
        <v>0.42690740569790109</v>
      </c>
    </row>
    <row r="176" spans="1:26" x14ac:dyDescent="0.2">
      <c r="A176" s="4">
        <v>12</v>
      </c>
      <c r="B176">
        <v>9</v>
      </c>
      <c r="C176" s="119">
        <f t="shared" si="30"/>
        <v>1</v>
      </c>
      <c r="D176" s="115">
        <f>Ecosystem!X170</f>
        <v>48.726203264874499</v>
      </c>
      <c r="E176" s="115">
        <f>Ecosystem!AK170</f>
        <v>6.1332085608002878</v>
      </c>
      <c r="F176" s="117">
        <f>Ecosystem!BC170</f>
        <v>3.8510504750723422</v>
      </c>
      <c r="H176" s="3">
        <f t="shared" si="31"/>
        <v>6.2311112480836828</v>
      </c>
      <c r="I176" s="3">
        <f t="shared" si="32"/>
        <v>1.0167462010384842</v>
      </c>
      <c r="J176" s="3">
        <f t="shared" si="33"/>
        <v>0.4088734017863252</v>
      </c>
      <c r="K176" s="3"/>
      <c r="L176" s="3"/>
      <c r="M176" s="9">
        <f t="shared" si="34"/>
        <v>0.8</v>
      </c>
      <c r="N176" s="77">
        <f t="shared" si="43"/>
        <v>121.43663164720336</v>
      </c>
      <c r="O176" s="77">
        <f t="shared" si="35"/>
        <v>32.535878433231495</v>
      </c>
      <c r="P176" s="131">
        <f t="shared" si="36"/>
        <v>13.083948857162406</v>
      </c>
      <c r="Q176" s="3">
        <f t="shared" si="44"/>
        <v>167.05645893759726</v>
      </c>
      <c r="R176" s="3"/>
      <c r="S176" s="3">
        <f t="shared" si="42"/>
        <v>27.308029620952791</v>
      </c>
      <c r="T176" s="3">
        <v>0</v>
      </c>
      <c r="U176" s="7">
        <f t="shared" si="37"/>
        <v>6.1332085608002884E-3</v>
      </c>
      <c r="V176" s="7">
        <f t="shared" si="38"/>
        <v>3.8510504750723425E-3</v>
      </c>
      <c r="X176" s="3">
        <f t="shared" si="39"/>
        <v>6.2311112480836828</v>
      </c>
      <c r="Y176" s="3">
        <f t="shared" si="40"/>
        <v>1.0228794095992846</v>
      </c>
      <c r="Z176" s="3">
        <f t="shared" si="41"/>
        <v>0.41272445226139753</v>
      </c>
    </row>
    <row r="177" spans="1:26" x14ac:dyDescent="0.2">
      <c r="A177" s="4">
        <v>12</v>
      </c>
      <c r="B177">
        <v>10</v>
      </c>
      <c r="C177" s="119">
        <f t="shared" si="30"/>
        <v>1</v>
      </c>
      <c r="D177" s="115">
        <f>Ecosystem!X171</f>
        <v>46.533818037227952</v>
      </c>
      <c r="E177" s="115">
        <f>Ecosystem!AK171</f>
        <v>5.5459473662758381</v>
      </c>
      <c r="F177" s="117">
        <f>Ecosystem!BC171</f>
        <v>3.6873083413678378</v>
      </c>
      <c r="H177" s="3">
        <f t="shared" si="31"/>
        <v>5.9507488283429115</v>
      </c>
      <c r="I177" s="3">
        <f t="shared" si="32"/>
        <v>0.91939167891016049</v>
      </c>
      <c r="J177" s="3">
        <f t="shared" si="33"/>
        <v>0.39148858596610298</v>
      </c>
      <c r="K177" s="3"/>
      <c r="L177" s="3"/>
      <c r="M177" s="9">
        <f t="shared" si="34"/>
        <v>0.8</v>
      </c>
      <c r="N177" s="77">
        <f t="shared" si="43"/>
        <v>115.9727157358562</v>
      </c>
      <c r="O177" s="77">
        <f t="shared" si="35"/>
        <v>29.420533725125139</v>
      </c>
      <c r="P177" s="131">
        <f t="shared" si="36"/>
        <v>12.527634750915297</v>
      </c>
      <c r="Q177" s="3">
        <f t="shared" si="44"/>
        <v>157.92088421189663</v>
      </c>
      <c r="R177" s="3"/>
      <c r="S177" s="3">
        <f t="shared" si="42"/>
        <v>26.562774572459215</v>
      </c>
      <c r="T177" s="3">
        <v>0</v>
      </c>
      <c r="U177" s="7">
        <f t="shared" si="37"/>
        <v>5.5459473662758385E-3</v>
      </c>
      <c r="V177" s="7">
        <f t="shared" si="38"/>
        <v>3.6873083413678383E-3</v>
      </c>
      <c r="X177" s="3">
        <f t="shared" si="39"/>
        <v>5.9507488283429115</v>
      </c>
      <c r="Y177" s="3">
        <f t="shared" si="40"/>
        <v>0.92493762627643639</v>
      </c>
      <c r="Z177" s="3">
        <f t="shared" si="41"/>
        <v>0.3951758943074708</v>
      </c>
    </row>
    <row r="178" spans="1:26" x14ac:dyDescent="0.2">
      <c r="A178" s="4">
        <v>12</v>
      </c>
      <c r="B178">
        <v>11</v>
      </c>
      <c r="C178" s="119">
        <f t="shared" si="30"/>
        <v>1</v>
      </c>
      <c r="D178" s="115">
        <f>Ecosystem!X172</f>
        <v>50.252662599902543</v>
      </c>
      <c r="E178" s="115">
        <f>Ecosystem!AK172</f>
        <v>5.1859268399319856</v>
      </c>
      <c r="F178" s="117">
        <f>Ecosystem!BC172</f>
        <v>3.5285982353305987</v>
      </c>
      <c r="H178" s="3">
        <f t="shared" si="31"/>
        <v>6.4263150048904896</v>
      </c>
      <c r="I178" s="3">
        <f t="shared" si="32"/>
        <v>0.85970848065801697</v>
      </c>
      <c r="J178" s="3">
        <f t="shared" si="33"/>
        <v>0.37463803015714664</v>
      </c>
      <c r="K178" s="3"/>
      <c r="L178" s="3"/>
      <c r="M178" s="9">
        <f t="shared" si="34"/>
        <v>1</v>
      </c>
      <c r="N178" s="77">
        <f t="shared" si="43"/>
        <v>156.55113851838698</v>
      </c>
      <c r="O178" s="77">
        <f t="shared" si="35"/>
        <v>34.388339226320682</v>
      </c>
      <c r="P178" s="131">
        <f t="shared" si="36"/>
        <v>14.985521206285865</v>
      </c>
      <c r="Q178" s="3">
        <f t="shared" si="44"/>
        <v>205.92499895099351</v>
      </c>
      <c r="R178" s="3"/>
      <c r="S178" s="3">
        <f t="shared" si="42"/>
        <v>23.976622888975541</v>
      </c>
      <c r="T178" s="3">
        <v>0</v>
      </c>
      <c r="U178" s="7">
        <f t="shared" si="37"/>
        <v>5.1859268399319855E-3</v>
      </c>
      <c r="V178" s="7">
        <f t="shared" si="38"/>
        <v>3.5285982353305992E-3</v>
      </c>
      <c r="X178" s="3">
        <f t="shared" si="39"/>
        <v>6.4263150048904896</v>
      </c>
      <c r="Y178" s="3">
        <f t="shared" si="40"/>
        <v>0.86489440749794899</v>
      </c>
      <c r="Z178" s="3">
        <f t="shared" si="41"/>
        <v>0.37816662839247722</v>
      </c>
    </row>
    <row r="179" spans="1:26" x14ac:dyDescent="0.2">
      <c r="A179" s="5">
        <v>12</v>
      </c>
      <c r="B179" s="2">
        <v>12</v>
      </c>
      <c r="C179" s="119">
        <f t="shared" si="30"/>
        <v>1</v>
      </c>
      <c r="D179" s="115">
        <f>Ecosystem!X173</f>
        <v>62.989819899294602</v>
      </c>
      <c r="E179" s="115">
        <f>Ecosystem!AK173</f>
        <v>5.1968381859720028</v>
      </c>
      <c r="F179" s="117">
        <f>Ecosystem!BC173</f>
        <v>3.4267705053855746</v>
      </c>
      <c r="H179" s="3">
        <f t="shared" si="31"/>
        <v>8.055143823861215</v>
      </c>
      <c r="I179" s="3">
        <f t="shared" si="32"/>
        <v>0.86151733315739387</v>
      </c>
      <c r="J179" s="3">
        <f t="shared" si="33"/>
        <v>0.36382678511938349</v>
      </c>
      <c r="K179" s="3"/>
      <c r="L179" s="3"/>
      <c r="M179" s="9">
        <f t="shared" si="34"/>
        <v>1</v>
      </c>
      <c r="N179" s="77">
        <f t="shared" si="43"/>
        <v>196.23095593589187</v>
      </c>
      <c r="O179" s="77">
        <f t="shared" si="35"/>
        <v>34.460693326295754</v>
      </c>
      <c r="P179" s="131">
        <f t="shared" si="36"/>
        <v>14.55307140477534</v>
      </c>
      <c r="Q179" s="3">
        <f t="shared" si="44"/>
        <v>245.24472066696299</v>
      </c>
      <c r="R179" s="3"/>
      <c r="S179" s="3">
        <f t="shared" si="42"/>
        <v>19.985655388533612</v>
      </c>
      <c r="T179" s="3">
        <v>0</v>
      </c>
      <c r="U179" s="7">
        <f t="shared" si="37"/>
        <v>5.1968381859720031E-3</v>
      </c>
      <c r="V179" s="7">
        <f t="shared" si="38"/>
        <v>3.426770505385575E-3</v>
      </c>
      <c r="X179" s="3">
        <f t="shared" si="39"/>
        <v>8.055143823861215</v>
      </c>
      <c r="Y179" s="3">
        <f t="shared" si="40"/>
        <v>0.86671417134336592</v>
      </c>
      <c r="Z179" s="3">
        <f t="shared" si="41"/>
        <v>0.36725355562476908</v>
      </c>
    </row>
    <row r="180" spans="1:26" x14ac:dyDescent="0.2">
      <c r="A180" s="3">
        <v>13</v>
      </c>
      <c r="B180">
        <v>1</v>
      </c>
      <c r="C180" s="119">
        <f t="shared" si="30"/>
        <v>1</v>
      </c>
      <c r="D180" s="115">
        <f>Ecosystem!X174</f>
        <v>79.441398044967031</v>
      </c>
      <c r="E180" s="115">
        <f>Ecosystem!AK174</f>
        <v>5.6639624930003087</v>
      </c>
      <c r="F180" s="117">
        <f>Ecosystem!BC174</f>
        <v>3.4645116807031293</v>
      </c>
      <c r="H180" s="3">
        <f t="shared" si="31"/>
        <v>10.158973114129871</v>
      </c>
      <c r="I180" s="3">
        <f t="shared" si="32"/>
        <v>0.9389558973078671</v>
      </c>
      <c r="J180" s="3">
        <f t="shared" si="33"/>
        <v>0.36783383795844365</v>
      </c>
      <c r="K180" s="3"/>
      <c r="L180" s="3"/>
      <c r="M180" s="9">
        <f t="shared" si="34"/>
        <v>1</v>
      </c>
      <c r="N180" s="77">
        <f t="shared" si="43"/>
        <v>247.48223608466208</v>
      </c>
      <c r="O180" s="77">
        <f t="shared" si="35"/>
        <v>37.558235892314684</v>
      </c>
      <c r="P180" s="131">
        <f t="shared" si="36"/>
        <v>14.713353518337746</v>
      </c>
      <c r="Q180" s="3">
        <f t="shared" si="44"/>
        <v>299.75382549531446</v>
      </c>
      <c r="R180" s="3"/>
      <c r="S180" s="3">
        <f t="shared" si="42"/>
        <v>17.43817258187736</v>
      </c>
      <c r="T180" s="3">
        <v>0</v>
      </c>
      <c r="U180" s="7">
        <f t="shared" si="37"/>
        <v>5.6639624930003088E-3</v>
      </c>
      <c r="V180" s="7">
        <f t="shared" si="38"/>
        <v>3.4645116807031293E-3</v>
      </c>
      <c r="X180" s="3">
        <f t="shared" si="39"/>
        <v>10.158973114129871</v>
      </c>
      <c r="Y180" s="3">
        <f t="shared" si="40"/>
        <v>0.94461985980086738</v>
      </c>
      <c r="Z180" s="3">
        <f t="shared" si="41"/>
        <v>0.37129834963914676</v>
      </c>
    </row>
    <row r="181" spans="1:26" x14ac:dyDescent="0.2">
      <c r="A181" s="3">
        <v>13</v>
      </c>
      <c r="B181">
        <v>2</v>
      </c>
      <c r="C181" s="119">
        <f t="shared" si="30"/>
        <v>1</v>
      </c>
      <c r="D181" s="115">
        <f>Ecosystem!X175</f>
        <v>81.596429573347422</v>
      </c>
      <c r="E181" s="115">
        <f>Ecosystem!AK175</f>
        <v>6.5896200901199853</v>
      </c>
      <c r="F181" s="117">
        <f>Ecosystem!BC175</f>
        <v>3.6892076313310525</v>
      </c>
      <c r="H181" s="3">
        <f t="shared" si="31"/>
        <v>10.434558739454923</v>
      </c>
      <c r="I181" s="3">
        <f t="shared" si="32"/>
        <v>1.0924088307934743</v>
      </c>
      <c r="J181" s="3">
        <f t="shared" si="33"/>
        <v>0.39169023721769392</v>
      </c>
      <c r="K181" s="3"/>
      <c r="L181" s="3"/>
      <c r="M181" s="9">
        <f t="shared" si="34"/>
        <v>1</v>
      </c>
      <c r="N181" s="77">
        <f t="shared" si="43"/>
        <v>254.19576372392439</v>
      </c>
      <c r="O181" s="77">
        <f t="shared" si="35"/>
        <v>43.696353231738968</v>
      </c>
      <c r="P181" s="131">
        <f t="shared" si="36"/>
        <v>15.667609488707757</v>
      </c>
      <c r="Q181" s="3">
        <f t="shared" si="44"/>
        <v>313.55972644437111</v>
      </c>
      <c r="R181" s="3"/>
      <c r="S181" s="3">
        <f t="shared" si="42"/>
        <v>18.932266395818065</v>
      </c>
      <c r="T181" s="3">
        <v>0</v>
      </c>
      <c r="U181" s="7">
        <f t="shared" si="37"/>
        <v>6.5896200901199853E-3</v>
      </c>
      <c r="V181" s="7">
        <f t="shared" si="38"/>
        <v>3.6892076313310529E-3</v>
      </c>
      <c r="X181" s="3">
        <f t="shared" si="39"/>
        <v>10.434558739454923</v>
      </c>
      <c r="Y181" s="3">
        <f t="shared" si="40"/>
        <v>1.0989984508835944</v>
      </c>
      <c r="Z181" s="3">
        <f t="shared" si="41"/>
        <v>0.39537944484902499</v>
      </c>
    </row>
    <row r="182" spans="1:26" x14ac:dyDescent="0.2">
      <c r="A182" s="3">
        <v>13</v>
      </c>
      <c r="B182">
        <v>3</v>
      </c>
      <c r="C182" s="119">
        <f t="shared" si="30"/>
        <v>1</v>
      </c>
      <c r="D182" s="115">
        <f>Ecosystem!X176</f>
        <v>77.098334854363415</v>
      </c>
      <c r="E182" s="115">
        <f>Ecosystem!AK176</f>
        <v>7.3147074059291004</v>
      </c>
      <c r="F182" s="117">
        <f>Ecosystem!BC176</f>
        <v>3.9016671347168943</v>
      </c>
      <c r="H182" s="3">
        <f t="shared" si="31"/>
        <v>9.8593419829584885</v>
      </c>
      <c r="I182" s="3">
        <f t="shared" si="32"/>
        <v>1.2126117827168821</v>
      </c>
      <c r="J182" s="3">
        <f t="shared" si="33"/>
        <v>0.41424746944653679</v>
      </c>
      <c r="K182" s="3"/>
      <c r="L182" s="3"/>
      <c r="M182" s="9">
        <f t="shared" si="34"/>
        <v>0.8</v>
      </c>
      <c r="N182" s="77">
        <f t="shared" si="43"/>
        <v>192.14634966380208</v>
      </c>
      <c r="O182" s="77">
        <f t="shared" si="35"/>
        <v>38.803577046940234</v>
      </c>
      <c r="P182" s="131">
        <f t="shared" si="36"/>
        <v>13.255919022289177</v>
      </c>
      <c r="Q182" s="3">
        <f t="shared" si="44"/>
        <v>244.20584573303148</v>
      </c>
      <c r="R182" s="3"/>
      <c r="S182" s="3">
        <f t="shared" si="42"/>
        <v>21.317874645040817</v>
      </c>
      <c r="T182" s="3">
        <v>0</v>
      </c>
      <c r="U182" s="7">
        <f t="shared" si="37"/>
        <v>7.3147074059291004E-3</v>
      </c>
      <c r="V182" s="7">
        <f t="shared" si="38"/>
        <v>3.9016671347168945E-3</v>
      </c>
      <c r="X182" s="3">
        <f t="shared" si="39"/>
        <v>9.8593419829584885</v>
      </c>
      <c r="Y182" s="3">
        <f t="shared" si="40"/>
        <v>1.2199264901228113</v>
      </c>
      <c r="Z182" s="3">
        <f t="shared" si="41"/>
        <v>0.41814913658125369</v>
      </c>
    </row>
    <row r="183" spans="1:26" x14ac:dyDescent="0.2">
      <c r="A183" s="3">
        <v>13</v>
      </c>
      <c r="B183">
        <v>4</v>
      </c>
      <c r="C183" s="119">
        <f t="shared" si="30"/>
        <v>1</v>
      </c>
      <c r="D183" s="115">
        <f>Ecosystem!X177</f>
        <v>69.211091007720157</v>
      </c>
      <c r="E183" s="115">
        <f>Ecosystem!AK177</f>
        <v>7.4737628205598945</v>
      </c>
      <c r="F183" s="117">
        <f>Ecosystem!BC177</f>
        <v>4.0193442088282012</v>
      </c>
      <c r="H183" s="3">
        <f t="shared" si="31"/>
        <v>8.8507205317438409</v>
      </c>
      <c r="I183" s="3">
        <f t="shared" si="32"/>
        <v>1.2389795455244392</v>
      </c>
      <c r="J183" s="3">
        <f t="shared" si="33"/>
        <v>0.42674146969805199</v>
      </c>
      <c r="K183" s="3"/>
      <c r="L183" s="3"/>
      <c r="M183" s="9">
        <f t="shared" si="34"/>
        <v>0.8</v>
      </c>
      <c r="N183" s="77">
        <f t="shared" si="43"/>
        <v>172.48956827022812</v>
      </c>
      <c r="O183" s="77">
        <f t="shared" si="35"/>
        <v>39.647345456782062</v>
      </c>
      <c r="P183" s="131">
        <f t="shared" si="36"/>
        <v>13.655727030337665</v>
      </c>
      <c r="Q183" s="3">
        <f t="shared" si="44"/>
        <v>225.79264075734784</v>
      </c>
      <c r="R183" s="3"/>
      <c r="S183" s="3">
        <f t="shared" si="42"/>
        <v>23.607090252513075</v>
      </c>
      <c r="T183" s="3">
        <v>0</v>
      </c>
      <c r="U183" s="7">
        <f t="shared" si="37"/>
        <v>7.4737628205598953E-3</v>
      </c>
      <c r="V183" s="7">
        <f t="shared" si="38"/>
        <v>4.0193442088282015E-3</v>
      </c>
      <c r="X183" s="3">
        <f t="shared" si="39"/>
        <v>8.8507205317438409</v>
      </c>
      <c r="Y183" s="3">
        <f t="shared" si="40"/>
        <v>1.2464533083449991</v>
      </c>
      <c r="Z183" s="3">
        <f t="shared" si="41"/>
        <v>0.4307608139068802</v>
      </c>
    </row>
    <row r="184" spans="1:26" x14ac:dyDescent="0.2">
      <c r="A184" s="3">
        <v>13</v>
      </c>
      <c r="B184">
        <v>5</v>
      </c>
      <c r="C184" s="119">
        <f t="shared" si="30"/>
        <v>1</v>
      </c>
      <c r="D184" s="115">
        <f>Ecosystem!X178</f>
        <v>60.826089839769907</v>
      </c>
      <c r="E184" s="115">
        <f>Ecosystem!AK178</f>
        <v>7.1446069527587532</v>
      </c>
      <c r="F184" s="117">
        <f>Ecosystem!BC178</f>
        <v>4.0290841444048402</v>
      </c>
      <c r="H184" s="3">
        <f t="shared" si="31"/>
        <v>7.7784458295924876</v>
      </c>
      <c r="I184" s="3">
        <f t="shared" si="32"/>
        <v>1.1844130042404317</v>
      </c>
      <c r="J184" s="3">
        <f t="shared" si="33"/>
        <v>0.42777557730536014</v>
      </c>
      <c r="K184" s="3"/>
      <c r="L184" s="3"/>
      <c r="M184" s="9">
        <f t="shared" si="34"/>
        <v>0.8</v>
      </c>
      <c r="N184" s="77">
        <f t="shared" si="43"/>
        <v>151.59226394592889</v>
      </c>
      <c r="O184" s="77">
        <f t="shared" si="35"/>
        <v>37.901216135693815</v>
      </c>
      <c r="P184" s="131">
        <f t="shared" si="36"/>
        <v>13.688818473771526</v>
      </c>
      <c r="Q184" s="3">
        <f t="shared" si="44"/>
        <v>203.18229855539423</v>
      </c>
      <c r="R184" s="3"/>
      <c r="S184" s="3">
        <f t="shared" si="42"/>
        <v>25.391008457068018</v>
      </c>
      <c r="T184" s="3">
        <v>0</v>
      </c>
      <c r="U184" s="7">
        <f t="shared" si="37"/>
        <v>7.1446069527587542E-3</v>
      </c>
      <c r="V184" s="7">
        <f t="shared" si="38"/>
        <v>4.0290841444048401E-3</v>
      </c>
      <c r="X184" s="3">
        <f t="shared" si="39"/>
        <v>7.7784458295924876</v>
      </c>
      <c r="Y184" s="3">
        <f t="shared" si="40"/>
        <v>1.1915576111931905</v>
      </c>
      <c r="Z184" s="3">
        <f t="shared" si="41"/>
        <v>0.43180466144976498</v>
      </c>
    </row>
    <row r="185" spans="1:26" x14ac:dyDescent="0.2">
      <c r="A185" s="3">
        <v>13</v>
      </c>
      <c r="B185">
        <v>6</v>
      </c>
      <c r="C185" s="119">
        <f t="shared" si="30"/>
        <v>1</v>
      </c>
      <c r="D185" s="115">
        <f>Ecosystem!X179</f>
        <v>53.532432464653851</v>
      </c>
      <c r="E185" s="115">
        <f>Ecosystem!AK179</f>
        <v>6.5659157935460577</v>
      </c>
      <c r="F185" s="117">
        <f>Ecosystem!BC179</f>
        <v>3.9523847430780714</v>
      </c>
      <c r="H185" s="3">
        <f t="shared" si="31"/>
        <v>6.8457322696481153</v>
      </c>
      <c r="I185" s="3">
        <f t="shared" si="32"/>
        <v>1.088479198652172</v>
      </c>
      <c r="J185" s="3">
        <f t="shared" si="33"/>
        <v>0.41963225502525903</v>
      </c>
      <c r="K185" s="3"/>
      <c r="L185" s="3"/>
      <c r="M185" s="9">
        <f t="shared" si="34"/>
        <v>0.8</v>
      </c>
      <c r="N185" s="77">
        <f t="shared" si="43"/>
        <v>133.41483322742741</v>
      </c>
      <c r="O185" s="77">
        <f t="shared" si="35"/>
        <v>34.831334356869505</v>
      </c>
      <c r="P185" s="131">
        <f t="shared" si="36"/>
        <v>13.428232160808291</v>
      </c>
      <c r="Q185" s="3">
        <f t="shared" si="44"/>
        <v>181.67439974510521</v>
      </c>
      <c r="R185" s="3"/>
      <c r="S185" s="3">
        <f t="shared" si="42"/>
        <v>26.563768249895119</v>
      </c>
      <c r="T185" s="3">
        <v>0</v>
      </c>
      <c r="U185" s="7">
        <f t="shared" si="37"/>
        <v>6.5659157935460582E-3</v>
      </c>
      <c r="V185" s="7">
        <f t="shared" si="38"/>
        <v>3.9523847430780719E-3</v>
      </c>
      <c r="X185" s="3">
        <f t="shared" si="39"/>
        <v>6.8457322696481153</v>
      </c>
      <c r="Y185" s="3">
        <f t="shared" si="40"/>
        <v>1.0950451144457181</v>
      </c>
      <c r="Z185" s="3">
        <f t="shared" si="41"/>
        <v>0.4235846397683371</v>
      </c>
    </row>
    <row r="186" spans="1:26" x14ac:dyDescent="0.2">
      <c r="A186" s="3">
        <v>13</v>
      </c>
      <c r="B186">
        <v>7</v>
      </c>
      <c r="C186" s="119">
        <f t="shared" si="30"/>
        <v>1</v>
      </c>
      <c r="D186" s="115">
        <f>Ecosystem!X180</f>
        <v>48.510611825202062</v>
      </c>
      <c r="E186" s="115">
        <f>Ecosystem!AK180</f>
        <v>5.9374998841494904</v>
      </c>
      <c r="F186" s="117">
        <f>Ecosystem!BC180</f>
        <v>3.8183722848710158</v>
      </c>
      <c r="H186" s="3">
        <f t="shared" si="31"/>
        <v>6.2035413954228682</v>
      </c>
      <c r="I186" s="3">
        <f t="shared" si="32"/>
        <v>0.98430216273090665</v>
      </c>
      <c r="J186" s="3">
        <f t="shared" si="33"/>
        <v>0.40540389577015545</v>
      </c>
      <c r="K186" s="3"/>
      <c r="L186" s="3"/>
      <c r="M186" s="9">
        <f t="shared" si="34"/>
        <v>0.8</v>
      </c>
      <c r="N186" s="77">
        <f t="shared" si="43"/>
        <v>120.89932940546137</v>
      </c>
      <c r="O186" s="77">
        <f t="shared" si="35"/>
        <v>31.497669207389016</v>
      </c>
      <c r="P186" s="131">
        <f t="shared" si="36"/>
        <v>12.972924664644976</v>
      </c>
      <c r="Q186" s="3">
        <f t="shared" si="44"/>
        <v>165.36992327749536</v>
      </c>
      <c r="R186" s="3"/>
      <c r="S186" s="3">
        <f t="shared" si="42"/>
        <v>26.891585235491156</v>
      </c>
      <c r="T186" s="3">
        <v>0</v>
      </c>
      <c r="U186" s="7">
        <f t="shared" si="37"/>
        <v>5.9374998841494912E-3</v>
      </c>
      <c r="V186" s="7">
        <f t="shared" si="38"/>
        <v>3.8183722848710157E-3</v>
      </c>
      <c r="X186" s="3">
        <f t="shared" si="39"/>
        <v>6.2035413954228682</v>
      </c>
      <c r="Y186" s="3">
        <f t="shared" si="40"/>
        <v>0.99023966261505614</v>
      </c>
      <c r="Z186" s="3">
        <f t="shared" si="41"/>
        <v>0.40922226805502648</v>
      </c>
    </row>
    <row r="187" spans="1:26" x14ac:dyDescent="0.2">
      <c r="A187" s="3">
        <v>13</v>
      </c>
      <c r="B187">
        <v>8</v>
      </c>
      <c r="C187" s="119">
        <f t="shared" si="30"/>
        <v>1</v>
      </c>
      <c r="D187" s="115">
        <f>Ecosystem!X181</f>
        <v>47.29464315112736</v>
      </c>
      <c r="E187" s="115">
        <f>Ecosystem!AK181</f>
        <v>5.4127088475968268</v>
      </c>
      <c r="F187" s="117">
        <f>Ecosystem!BC181</f>
        <v>3.659067500507128</v>
      </c>
      <c r="H187" s="3">
        <f t="shared" si="31"/>
        <v>6.0480432122141998</v>
      </c>
      <c r="I187" s="3">
        <f t="shared" si="32"/>
        <v>0.89730376907374643</v>
      </c>
      <c r="J187" s="3">
        <f t="shared" si="33"/>
        <v>0.38849020182474536</v>
      </c>
      <c r="K187" s="3"/>
      <c r="L187" s="3"/>
      <c r="M187" s="9">
        <f t="shared" si="34"/>
        <v>0.8</v>
      </c>
      <c r="N187" s="77">
        <f t="shared" si="43"/>
        <v>117.86886263247162</v>
      </c>
      <c r="O187" s="77">
        <f t="shared" si="35"/>
        <v>28.713720610359886</v>
      </c>
      <c r="P187" s="131">
        <f t="shared" si="36"/>
        <v>12.431686458391852</v>
      </c>
      <c r="Q187" s="3">
        <f t="shared" si="44"/>
        <v>159.01426970122336</v>
      </c>
      <c r="R187" s="3"/>
      <c r="S187" s="3">
        <f t="shared" si="42"/>
        <v>25.875292290472466</v>
      </c>
      <c r="T187" s="3">
        <v>0</v>
      </c>
      <c r="U187" s="7">
        <f t="shared" si="37"/>
        <v>5.4127088475968274E-3</v>
      </c>
      <c r="V187" s="7">
        <f t="shared" si="38"/>
        <v>3.6590675005071286E-3</v>
      </c>
      <c r="X187" s="3">
        <f t="shared" si="39"/>
        <v>6.0480432122141998</v>
      </c>
      <c r="Y187" s="3">
        <f t="shared" si="40"/>
        <v>0.90271647792134324</v>
      </c>
      <c r="Z187" s="3">
        <f t="shared" si="41"/>
        <v>0.39214926932525251</v>
      </c>
    </row>
    <row r="188" spans="1:26" x14ac:dyDescent="0.2">
      <c r="A188" s="3">
        <v>13</v>
      </c>
      <c r="B188">
        <v>9</v>
      </c>
      <c r="C188" s="119">
        <f t="shared" si="30"/>
        <v>1</v>
      </c>
      <c r="D188" s="115">
        <f>Ecosystem!X182</f>
        <v>52.526243160343611</v>
      </c>
      <c r="E188" s="115">
        <f>Ecosystem!AK182</f>
        <v>5.1346568594946715</v>
      </c>
      <c r="F188" s="117">
        <f>Ecosystem!BC182</f>
        <v>3.5129170521987234</v>
      </c>
      <c r="H188" s="3">
        <f t="shared" si="31"/>
        <v>6.7170606910786299</v>
      </c>
      <c r="I188" s="3">
        <f t="shared" si="32"/>
        <v>0.8512090863654227</v>
      </c>
      <c r="J188" s="3">
        <f t="shared" si="33"/>
        <v>0.37297312892236245</v>
      </c>
      <c r="K188" s="3"/>
      <c r="L188" s="3"/>
      <c r="M188" s="9">
        <f t="shared" si="34"/>
        <v>0.8</v>
      </c>
      <c r="N188" s="77">
        <f t="shared" si="43"/>
        <v>130.90718371386558</v>
      </c>
      <c r="O188" s="77">
        <f t="shared" si="35"/>
        <v>27.238690763693526</v>
      </c>
      <c r="P188" s="131">
        <f t="shared" si="36"/>
        <v>11.9351401255156</v>
      </c>
      <c r="Q188" s="3">
        <f t="shared" si="44"/>
        <v>170.08101460307472</v>
      </c>
      <c r="R188" s="3"/>
      <c r="S188" s="3">
        <f t="shared" si="42"/>
        <v>23.032453669582559</v>
      </c>
      <c r="T188" s="3">
        <v>0</v>
      </c>
      <c r="U188" s="7">
        <f t="shared" si="37"/>
        <v>5.1346568594946721E-3</v>
      </c>
      <c r="V188" s="7">
        <f t="shared" si="38"/>
        <v>3.5129170521987236E-3</v>
      </c>
      <c r="X188" s="3">
        <f t="shared" si="39"/>
        <v>6.7170606910786299</v>
      </c>
      <c r="Y188" s="3">
        <f t="shared" si="40"/>
        <v>0.85634374322491735</v>
      </c>
      <c r="Z188" s="3">
        <f t="shared" si="41"/>
        <v>0.3764860459745612</v>
      </c>
    </row>
    <row r="189" spans="1:26" x14ac:dyDescent="0.2">
      <c r="A189" s="3">
        <v>13</v>
      </c>
      <c r="B189">
        <v>10</v>
      </c>
      <c r="C189" s="119">
        <f t="shared" si="30"/>
        <v>1</v>
      </c>
      <c r="D189" s="115">
        <f>Ecosystem!X183</f>
        <v>66.636586482211484</v>
      </c>
      <c r="E189" s="115">
        <f>Ecosystem!AK183</f>
        <v>5.2438708744977829</v>
      </c>
      <c r="F189" s="117">
        <f>Ecosystem!BC183</f>
        <v>3.4368922544055858</v>
      </c>
      <c r="H189" s="3">
        <f t="shared" si="31"/>
        <v>8.5214926618863149</v>
      </c>
      <c r="I189" s="3">
        <f t="shared" si="32"/>
        <v>0.86931428102067898</v>
      </c>
      <c r="J189" s="3">
        <f t="shared" si="33"/>
        <v>0.36490143059095748</v>
      </c>
      <c r="K189" s="3"/>
      <c r="L189" s="3"/>
      <c r="M189" s="9">
        <f t="shared" si="34"/>
        <v>0.8</v>
      </c>
      <c r="N189" s="77">
        <f t="shared" si="43"/>
        <v>166.07332532926353</v>
      </c>
      <c r="O189" s="77">
        <f t="shared" si="35"/>
        <v>27.818056992661731</v>
      </c>
      <c r="P189" s="131">
        <f t="shared" si="36"/>
        <v>11.676845778910639</v>
      </c>
      <c r="Q189" s="3">
        <f t="shared" si="44"/>
        <v>205.56822810083588</v>
      </c>
      <c r="R189" s="3"/>
      <c r="S189" s="3">
        <f t="shared" si="42"/>
        <v>19.212552025403081</v>
      </c>
      <c r="T189" s="3">
        <v>0</v>
      </c>
      <c r="U189" s="7">
        <f t="shared" si="37"/>
        <v>5.2438708744977835E-3</v>
      </c>
      <c r="V189" s="7">
        <f t="shared" si="38"/>
        <v>3.4368922544055856E-3</v>
      </c>
      <c r="X189" s="3">
        <f t="shared" si="39"/>
        <v>8.5214926618863149</v>
      </c>
      <c r="Y189" s="3">
        <f t="shared" si="40"/>
        <v>0.87455815189517672</v>
      </c>
      <c r="Z189" s="3">
        <f t="shared" si="41"/>
        <v>0.36833832284536305</v>
      </c>
    </row>
    <row r="190" spans="1:26" x14ac:dyDescent="0.2">
      <c r="A190" s="3">
        <v>13</v>
      </c>
      <c r="B190">
        <v>11</v>
      </c>
      <c r="C190" s="119">
        <f t="shared" si="30"/>
        <v>1</v>
      </c>
      <c r="D190" s="115">
        <f>Ecosystem!X184</f>
        <v>80.83807034699889</v>
      </c>
      <c r="E190" s="115">
        <f>Ecosystem!AK184</f>
        <v>5.8148148136659961</v>
      </c>
      <c r="F190" s="117">
        <f>Ecosystem!BC184</f>
        <v>3.5166641232104752</v>
      </c>
      <c r="H190" s="3">
        <f t="shared" si="31"/>
        <v>10.337579693505024</v>
      </c>
      <c r="I190" s="3">
        <f t="shared" si="32"/>
        <v>0.96396377408789036</v>
      </c>
      <c r="J190" s="3">
        <f t="shared" si="33"/>
        <v>0.37337096262545905</v>
      </c>
      <c r="K190" s="3"/>
      <c r="L190" s="3"/>
      <c r="M190" s="9">
        <f t="shared" si="34"/>
        <v>1</v>
      </c>
      <c r="N190" s="77">
        <f t="shared" si="43"/>
        <v>251.83326203449121</v>
      </c>
      <c r="O190" s="77">
        <f t="shared" si="35"/>
        <v>38.558550963515614</v>
      </c>
      <c r="P190" s="131">
        <f t="shared" si="36"/>
        <v>14.934838505018362</v>
      </c>
      <c r="Q190" s="3">
        <f t="shared" si="44"/>
        <v>305.32665150302518</v>
      </c>
      <c r="R190" s="3"/>
      <c r="S190" s="3">
        <f t="shared" si="42"/>
        <v>17.52005244390006</v>
      </c>
      <c r="T190" s="3">
        <v>0</v>
      </c>
      <c r="U190" s="7">
        <f t="shared" si="37"/>
        <v>5.8148148136659963E-3</v>
      </c>
      <c r="V190" s="7">
        <f t="shared" si="38"/>
        <v>3.5166641232104753E-3</v>
      </c>
      <c r="X190" s="3">
        <f t="shared" si="39"/>
        <v>10.337579693505024</v>
      </c>
      <c r="Y190" s="3">
        <f t="shared" si="40"/>
        <v>0.96977858890155633</v>
      </c>
      <c r="Z190" s="3">
        <f t="shared" si="41"/>
        <v>0.37688762674866955</v>
      </c>
    </row>
    <row r="191" spans="1:26" x14ac:dyDescent="0.2">
      <c r="A191" s="1">
        <v>13</v>
      </c>
      <c r="B191" s="2">
        <v>12</v>
      </c>
      <c r="C191" s="119">
        <f t="shared" si="30"/>
        <v>1</v>
      </c>
      <c r="D191" s="115">
        <f>Ecosystem!X185</f>
        <v>81.218278492255223</v>
      </c>
      <c r="E191" s="115">
        <f>Ecosystem!AK185</f>
        <v>6.8009776796093133</v>
      </c>
      <c r="F191" s="117">
        <f>Ecosystem!BC185</f>
        <v>3.7592348157698208</v>
      </c>
      <c r="H191" s="3">
        <f t="shared" si="31"/>
        <v>10.386200745254968</v>
      </c>
      <c r="I191" s="3">
        <f t="shared" si="32"/>
        <v>1.1274471022045292</v>
      </c>
      <c r="J191" s="3">
        <f t="shared" si="33"/>
        <v>0.39912515745681643</v>
      </c>
      <c r="K191" s="3"/>
      <c r="L191" s="3"/>
      <c r="M191" s="9">
        <f t="shared" si="34"/>
        <v>1</v>
      </c>
      <c r="N191" s="77">
        <f t="shared" si="43"/>
        <v>253.01771704511899</v>
      </c>
      <c r="O191" s="77">
        <f t="shared" si="35"/>
        <v>45.097884088181168</v>
      </c>
      <c r="P191" s="131">
        <f t="shared" si="36"/>
        <v>15.965006298272657</v>
      </c>
      <c r="Q191" s="3">
        <f t="shared" si="44"/>
        <v>314.08060743157284</v>
      </c>
      <c r="R191" s="3"/>
      <c r="S191" s="3">
        <f t="shared" si="42"/>
        <v>19.44178944564646</v>
      </c>
      <c r="T191" s="3">
        <v>0</v>
      </c>
      <c r="U191" s="7">
        <f t="shared" si="37"/>
        <v>6.800977679609313E-3</v>
      </c>
      <c r="V191" s="7">
        <f t="shared" si="38"/>
        <v>3.7592348157698212E-3</v>
      </c>
      <c r="X191" s="3">
        <f t="shared" si="39"/>
        <v>10.386200745254968</v>
      </c>
      <c r="Y191" s="3">
        <f t="shared" si="40"/>
        <v>1.1342480798841386</v>
      </c>
      <c r="Z191" s="3">
        <f t="shared" si="41"/>
        <v>0.40288439227258627</v>
      </c>
    </row>
    <row r="192" spans="1:26" x14ac:dyDescent="0.2">
      <c r="A192" s="4">
        <v>14</v>
      </c>
      <c r="B192">
        <v>1</v>
      </c>
      <c r="C192" s="119">
        <f t="shared" si="30"/>
        <v>1</v>
      </c>
      <c r="D192" s="115">
        <f>Ecosystem!X186</f>
        <v>75.716815359997653</v>
      </c>
      <c r="E192" s="115">
        <f>Ecosystem!AK186</f>
        <v>7.4449519887846067</v>
      </c>
      <c r="F192" s="117">
        <f>Ecosystem!BC186</f>
        <v>3.9594273458589551</v>
      </c>
      <c r="H192" s="3">
        <f t="shared" si="31"/>
        <v>9.6826731459880744</v>
      </c>
      <c r="I192" s="3">
        <f t="shared" si="32"/>
        <v>1.2342033662267862</v>
      </c>
      <c r="J192" s="3">
        <f t="shared" si="33"/>
        <v>0.42037998164558998</v>
      </c>
      <c r="K192" s="3"/>
      <c r="L192" s="3"/>
      <c r="M192" s="9">
        <f t="shared" si="34"/>
        <v>1</v>
      </c>
      <c r="N192" s="77">
        <f t="shared" si="43"/>
        <v>235.87911637575817</v>
      </c>
      <c r="O192" s="77">
        <f t="shared" si="35"/>
        <v>49.36813464907145</v>
      </c>
      <c r="P192" s="131">
        <f t="shared" si="36"/>
        <v>16.815199265823601</v>
      </c>
      <c r="Q192" s="3">
        <f t="shared" si="44"/>
        <v>302.0624502906532</v>
      </c>
      <c r="R192" s="3"/>
      <c r="S192" s="3">
        <f t="shared" si="42"/>
        <v>21.910480382851805</v>
      </c>
      <c r="T192" s="3">
        <v>0</v>
      </c>
      <c r="U192" s="7">
        <f t="shared" si="37"/>
        <v>7.444951988784608E-3</v>
      </c>
      <c r="V192" s="7">
        <f t="shared" si="38"/>
        <v>3.9594273458589549E-3</v>
      </c>
      <c r="X192" s="3">
        <f t="shared" si="39"/>
        <v>9.6826731459880744</v>
      </c>
      <c r="Y192" s="3">
        <f t="shared" si="40"/>
        <v>1.2416483182155709</v>
      </c>
      <c r="Z192" s="3">
        <f t="shared" si="41"/>
        <v>0.42433940899144895</v>
      </c>
    </row>
    <row r="193" spans="1:26" x14ac:dyDescent="0.2">
      <c r="A193" s="4">
        <v>14</v>
      </c>
      <c r="B193">
        <v>2</v>
      </c>
      <c r="C193" s="119">
        <f t="shared" si="30"/>
        <v>1</v>
      </c>
      <c r="D193" s="115">
        <f>Ecosystem!X187</f>
        <v>67.550714618034533</v>
      </c>
      <c r="E193" s="115">
        <f>Ecosystem!AK187</f>
        <v>7.494309484484555</v>
      </c>
      <c r="F193" s="117">
        <f>Ecosystem!BC187</f>
        <v>4.0548929061067991</v>
      </c>
      <c r="H193" s="3">
        <f t="shared" si="31"/>
        <v>8.6383914499645336</v>
      </c>
      <c r="I193" s="3">
        <f t="shared" si="32"/>
        <v>1.2423857141362378</v>
      </c>
      <c r="J193" s="3">
        <f t="shared" si="33"/>
        <v>0.4305157429462102</v>
      </c>
      <c r="K193" s="3"/>
      <c r="L193" s="3"/>
      <c r="M193" s="9">
        <f t="shared" si="34"/>
        <v>1</v>
      </c>
      <c r="N193" s="77">
        <f t="shared" si="43"/>
        <v>210.43942219301348</v>
      </c>
      <c r="O193" s="77">
        <f t="shared" si="35"/>
        <v>49.695428565449511</v>
      </c>
      <c r="P193" s="131">
        <f t="shared" si="36"/>
        <v>17.220629717848407</v>
      </c>
      <c r="Q193" s="3">
        <f t="shared" si="44"/>
        <v>277.35548047631141</v>
      </c>
      <c r="R193" s="3"/>
      <c r="S193" s="3">
        <f t="shared" si="42"/>
        <v>24.126459721791267</v>
      </c>
      <c r="T193" s="3">
        <v>0</v>
      </c>
      <c r="U193" s="7">
        <f t="shared" si="37"/>
        <v>7.4943094844845551E-3</v>
      </c>
      <c r="V193" s="7">
        <f t="shared" si="38"/>
        <v>4.054892906106799E-3</v>
      </c>
      <c r="X193" s="3">
        <f t="shared" si="39"/>
        <v>8.6383914499645336</v>
      </c>
      <c r="Y193" s="3">
        <f t="shared" si="40"/>
        <v>1.2498800236207224</v>
      </c>
      <c r="Z193" s="3">
        <f t="shared" si="41"/>
        <v>0.43457063585231698</v>
      </c>
    </row>
    <row r="194" spans="1:26" x14ac:dyDescent="0.2">
      <c r="A194" s="4">
        <v>14</v>
      </c>
      <c r="B194">
        <v>3</v>
      </c>
      <c r="C194" s="119">
        <f t="shared" si="30"/>
        <v>1</v>
      </c>
      <c r="D194" s="115">
        <f>Ecosystem!X188</f>
        <v>59.249276779465092</v>
      </c>
      <c r="E194" s="115">
        <f>Ecosystem!AK188</f>
        <v>7.0944664759384608</v>
      </c>
      <c r="F194" s="117">
        <f>Ecosystem!BC188</f>
        <v>4.0443506693922124</v>
      </c>
      <c r="H194" s="3">
        <f t="shared" si="31"/>
        <v>7.5768028338765987</v>
      </c>
      <c r="I194" s="3">
        <f t="shared" si="32"/>
        <v>1.1761008559056882</v>
      </c>
      <c r="J194" s="3">
        <f t="shared" si="33"/>
        <v>0.42939645349107813</v>
      </c>
      <c r="K194" s="3"/>
      <c r="L194" s="3"/>
      <c r="M194" s="9">
        <f t="shared" si="34"/>
        <v>0.8</v>
      </c>
      <c r="N194" s="77">
        <f t="shared" si="43"/>
        <v>147.6624919967409</v>
      </c>
      <c r="O194" s="77">
        <f t="shared" si="35"/>
        <v>37.635227388982024</v>
      </c>
      <c r="P194" s="131">
        <f t="shared" si="36"/>
        <v>13.7406865117145</v>
      </c>
      <c r="Q194" s="3">
        <f t="shared" si="44"/>
        <v>199.03840589743743</v>
      </c>
      <c r="R194" s="3"/>
      <c r="S194" s="3">
        <f t="shared" si="42"/>
        <v>25.812060576474892</v>
      </c>
      <c r="T194" s="3">
        <v>0</v>
      </c>
      <c r="U194" s="7">
        <f t="shared" si="37"/>
        <v>7.094466475938462E-3</v>
      </c>
      <c r="V194" s="7">
        <f t="shared" si="38"/>
        <v>4.044350669392213E-3</v>
      </c>
      <c r="X194" s="3">
        <f t="shared" si="39"/>
        <v>7.5768028338765987</v>
      </c>
      <c r="Y194" s="3">
        <f t="shared" si="40"/>
        <v>1.1831953223816267</v>
      </c>
      <c r="Z194" s="3">
        <f t="shared" si="41"/>
        <v>0.43344080416047037</v>
      </c>
    </row>
    <row r="195" spans="1:26" x14ac:dyDescent="0.2">
      <c r="A195" s="4">
        <v>14</v>
      </c>
      <c r="B195">
        <v>4</v>
      </c>
      <c r="C195" s="119">
        <f t="shared" si="30"/>
        <v>1</v>
      </c>
      <c r="D195" s="115">
        <f>Ecosystem!X189</f>
        <v>52.272571423040709</v>
      </c>
      <c r="E195" s="115">
        <f>Ecosystem!AK189</f>
        <v>6.4856416708658307</v>
      </c>
      <c r="F195" s="117">
        <f>Ecosystem!BC189</f>
        <v>3.9520472836505194</v>
      </c>
      <c r="H195" s="3">
        <f t="shared" si="31"/>
        <v>6.6846211265380351</v>
      </c>
      <c r="I195" s="3">
        <f t="shared" si="32"/>
        <v>1.0751715785920175</v>
      </c>
      <c r="J195" s="3">
        <f t="shared" si="33"/>
        <v>0.41959642631176874</v>
      </c>
      <c r="K195" s="3"/>
      <c r="L195" s="3"/>
      <c r="M195" s="9">
        <f t="shared" si="34"/>
        <v>0.8</v>
      </c>
      <c r="N195" s="77">
        <f t="shared" si="43"/>
        <v>130.27497682602939</v>
      </c>
      <c r="O195" s="77">
        <f t="shared" si="35"/>
        <v>34.405490514944567</v>
      </c>
      <c r="P195" s="131">
        <f t="shared" si="36"/>
        <v>13.427085641976602</v>
      </c>
      <c r="Q195" s="3">
        <f t="shared" si="44"/>
        <v>178.10755298295055</v>
      </c>
      <c r="R195" s="3"/>
      <c r="S195" s="3">
        <f t="shared" si="42"/>
        <v>26.856006584684238</v>
      </c>
      <c r="T195" s="3">
        <v>0</v>
      </c>
      <c r="U195" s="7">
        <f t="shared" si="37"/>
        <v>6.4856416708658311E-3</v>
      </c>
      <c r="V195" s="7">
        <f t="shared" si="38"/>
        <v>3.9520472836505191E-3</v>
      </c>
      <c r="X195" s="3">
        <f t="shared" si="39"/>
        <v>6.6846211265380351</v>
      </c>
      <c r="Y195" s="3">
        <f t="shared" si="40"/>
        <v>1.0816572202628834</v>
      </c>
      <c r="Z195" s="3">
        <f t="shared" si="41"/>
        <v>0.42354847359541925</v>
      </c>
    </row>
    <row r="196" spans="1:26" x14ac:dyDescent="0.2">
      <c r="A196" s="4">
        <v>14</v>
      </c>
      <c r="B196">
        <v>5</v>
      </c>
      <c r="C196" s="119">
        <f t="shared" si="30"/>
        <v>1</v>
      </c>
      <c r="D196" s="115">
        <f>Ecosystem!X190</f>
        <v>47.801324403784733</v>
      </c>
      <c r="E196" s="115">
        <f>Ecosystem!AK190</f>
        <v>5.8587056212907367</v>
      </c>
      <c r="F196" s="117">
        <f>Ecosystem!BC190</f>
        <v>3.8080569716902377</v>
      </c>
      <c r="H196" s="3">
        <f t="shared" si="31"/>
        <v>6.1128376562931708</v>
      </c>
      <c r="I196" s="3">
        <f t="shared" si="32"/>
        <v>0.97123986970253917</v>
      </c>
      <c r="J196" s="3">
        <f t="shared" si="33"/>
        <v>0.40430869922105367</v>
      </c>
      <c r="K196" s="3"/>
      <c r="L196" s="3"/>
      <c r="M196" s="9">
        <f t="shared" si="34"/>
        <v>0.8</v>
      </c>
      <c r="N196" s="77">
        <f t="shared" si="43"/>
        <v>119.13162600246011</v>
      </c>
      <c r="O196" s="77">
        <f t="shared" si="35"/>
        <v>31.079675830481257</v>
      </c>
      <c r="P196" s="131">
        <f t="shared" si="36"/>
        <v>12.937878375073717</v>
      </c>
      <c r="Q196" s="3">
        <f t="shared" si="44"/>
        <v>163.14918020801508</v>
      </c>
      <c r="R196" s="3"/>
      <c r="S196" s="3">
        <f t="shared" si="42"/>
        <v>26.979942007328887</v>
      </c>
      <c r="T196" s="3">
        <v>0</v>
      </c>
      <c r="U196" s="7">
        <f t="shared" si="37"/>
        <v>5.8587056212907372E-3</v>
      </c>
      <c r="V196" s="7">
        <f t="shared" si="38"/>
        <v>3.808056971690238E-3</v>
      </c>
      <c r="X196" s="3">
        <f t="shared" si="39"/>
        <v>6.1128376562931708</v>
      </c>
      <c r="Y196" s="3">
        <f t="shared" si="40"/>
        <v>0.97709857532382993</v>
      </c>
      <c r="Z196" s="3">
        <f t="shared" si="41"/>
        <v>0.4081167561927439</v>
      </c>
    </row>
    <row r="197" spans="1:26" x14ac:dyDescent="0.2">
      <c r="A197" s="4">
        <v>14</v>
      </c>
      <c r="B197">
        <v>6</v>
      </c>
      <c r="C197" s="119">
        <f t="shared" si="30"/>
        <v>1</v>
      </c>
      <c r="D197" s="115">
        <f>Ecosystem!X191</f>
        <v>47.521331096356406</v>
      </c>
      <c r="E197" s="115">
        <f>Ecosystem!AK191</f>
        <v>5.3630190299857219</v>
      </c>
      <c r="F197" s="117">
        <f>Ecosystem!BC191</f>
        <v>3.6452938837111164</v>
      </c>
      <c r="H197" s="3">
        <f t="shared" si="31"/>
        <v>6.0770320870018226</v>
      </c>
      <c r="I197" s="3">
        <f t="shared" si="32"/>
        <v>0.88906632976517774</v>
      </c>
      <c r="J197" s="3">
        <f t="shared" si="33"/>
        <v>0.38702783055988138</v>
      </c>
      <c r="K197" s="3"/>
      <c r="L197" s="3"/>
      <c r="M197" s="9">
        <f t="shared" si="34"/>
        <v>0.8</v>
      </c>
      <c r="N197" s="77">
        <f t="shared" si="43"/>
        <v>118.43381985587764</v>
      </c>
      <c r="O197" s="77">
        <f t="shared" si="35"/>
        <v>28.450122552485688</v>
      </c>
      <c r="P197" s="131">
        <f t="shared" si="36"/>
        <v>12.384890577916204</v>
      </c>
      <c r="Q197" s="3">
        <f t="shared" si="44"/>
        <v>159.26883298627953</v>
      </c>
      <c r="R197" s="3"/>
      <c r="S197" s="3">
        <f t="shared" si="42"/>
        <v>25.639048371704767</v>
      </c>
      <c r="T197" s="3">
        <v>0</v>
      </c>
      <c r="U197" s="7">
        <f t="shared" si="37"/>
        <v>5.3630190299857215E-3</v>
      </c>
      <c r="V197" s="7">
        <f t="shared" si="38"/>
        <v>3.6452938837111168E-3</v>
      </c>
      <c r="X197" s="3">
        <f t="shared" si="39"/>
        <v>6.0770320870018226</v>
      </c>
      <c r="Y197" s="3">
        <f t="shared" si="40"/>
        <v>0.89442934879516345</v>
      </c>
      <c r="Z197" s="3">
        <f t="shared" si="41"/>
        <v>0.39067312444359248</v>
      </c>
    </row>
    <row r="198" spans="1:26" x14ac:dyDescent="0.2">
      <c r="A198" s="4">
        <v>14</v>
      </c>
      <c r="B198">
        <v>7</v>
      </c>
      <c r="C198" s="119">
        <f t="shared" si="30"/>
        <v>1</v>
      </c>
      <c r="D198" s="115">
        <f>Ecosystem!X192</f>
        <v>54.291145794241551</v>
      </c>
      <c r="E198" s="115">
        <f>Ecosystem!AK192</f>
        <v>5.1433314301466968</v>
      </c>
      <c r="F198" s="117">
        <f>Ecosystem!BC192</f>
        <v>3.5045523636545397</v>
      </c>
      <c r="H198" s="3">
        <f t="shared" si="31"/>
        <v>6.9427565983520303</v>
      </c>
      <c r="I198" s="3">
        <f t="shared" si="32"/>
        <v>0.85264713248250035</v>
      </c>
      <c r="J198" s="3">
        <f t="shared" si="33"/>
        <v>0.37208503392540471</v>
      </c>
      <c r="K198" s="3"/>
      <c r="L198" s="3"/>
      <c r="M198" s="9">
        <f t="shared" si="34"/>
        <v>0.8</v>
      </c>
      <c r="N198" s="77">
        <f t="shared" si="43"/>
        <v>135.30571708369914</v>
      </c>
      <c r="O198" s="77">
        <f t="shared" si="35"/>
        <v>27.284708239440011</v>
      </c>
      <c r="P198" s="131">
        <f t="shared" si="36"/>
        <v>11.906721085612951</v>
      </c>
      <c r="Q198" s="3">
        <f t="shared" si="44"/>
        <v>174.49714640875212</v>
      </c>
      <c r="R198" s="3"/>
      <c r="S198" s="3">
        <f t="shared" si="42"/>
        <v>22.459639101059402</v>
      </c>
      <c r="T198" s="3">
        <v>0</v>
      </c>
      <c r="U198" s="7">
        <f t="shared" si="37"/>
        <v>5.143331430146697E-3</v>
      </c>
      <c r="V198" s="7">
        <f t="shared" si="38"/>
        <v>3.5045523636545398E-3</v>
      </c>
      <c r="X198" s="3">
        <f t="shared" si="39"/>
        <v>6.9427565983520303</v>
      </c>
      <c r="Y198" s="3">
        <f t="shared" si="40"/>
        <v>0.85779046391264702</v>
      </c>
      <c r="Z198" s="3">
        <f t="shared" si="41"/>
        <v>0.37558958628905925</v>
      </c>
    </row>
    <row r="199" spans="1:26" x14ac:dyDescent="0.2">
      <c r="A199" s="4">
        <v>14</v>
      </c>
      <c r="B199">
        <v>8</v>
      </c>
      <c r="C199" s="119">
        <f t="shared" si="30"/>
        <v>1</v>
      </c>
      <c r="D199" s="115">
        <f>Ecosystem!X193</f>
        <v>69.716321682020904</v>
      </c>
      <c r="E199" s="115">
        <f>Ecosystem!AK193</f>
        <v>5.3342493049289361</v>
      </c>
      <c r="F199" s="117">
        <f>Ecosystem!BC193</f>
        <v>3.4482583092027399</v>
      </c>
      <c r="H199" s="3">
        <f t="shared" si="31"/>
        <v>8.9153294757323351</v>
      </c>
      <c r="I199" s="3">
        <f t="shared" si="32"/>
        <v>0.8842969650246133</v>
      </c>
      <c r="J199" s="3">
        <f t="shared" si="33"/>
        <v>0.36610818638911796</v>
      </c>
      <c r="K199" s="3"/>
      <c r="L199" s="3"/>
      <c r="M199" s="9">
        <f t="shared" si="34"/>
        <v>0.8</v>
      </c>
      <c r="N199" s="77">
        <f t="shared" si="43"/>
        <v>173.74871647347331</v>
      </c>
      <c r="O199" s="77">
        <f t="shared" si="35"/>
        <v>28.297502880787626</v>
      </c>
      <c r="P199" s="131">
        <f t="shared" si="36"/>
        <v>11.715461964451777</v>
      </c>
      <c r="Q199" s="3">
        <f t="shared" si="44"/>
        <v>213.7616813187127</v>
      </c>
      <c r="R199" s="3"/>
      <c r="S199" s="3">
        <f t="shared" si="42"/>
        <v>18.718492761844061</v>
      </c>
      <c r="T199" s="3">
        <v>0</v>
      </c>
      <c r="U199" s="7">
        <f t="shared" si="37"/>
        <v>5.3342493049289364E-3</v>
      </c>
      <c r="V199" s="7">
        <f t="shared" si="38"/>
        <v>3.4482583092027403E-3</v>
      </c>
      <c r="X199" s="3">
        <f t="shared" si="39"/>
        <v>8.9153294757323351</v>
      </c>
      <c r="Y199" s="3">
        <f t="shared" si="40"/>
        <v>0.88963121432954229</v>
      </c>
      <c r="Z199" s="3">
        <f t="shared" si="41"/>
        <v>0.36955644469832072</v>
      </c>
    </row>
    <row r="200" spans="1:26" x14ac:dyDescent="0.2">
      <c r="A200" s="4">
        <v>14</v>
      </c>
      <c r="B200">
        <v>9</v>
      </c>
      <c r="C200" s="119">
        <f t="shared" si="30"/>
        <v>1</v>
      </c>
      <c r="D200" s="115">
        <f>Ecosystem!X194</f>
        <v>81.633128414096888</v>
      </c>
      <c r="E200" s="115">
        <f>Ecosystem!AK194</f>
        <v>5.9964171968619278</v>
      </c>
      <c r="F200" s="117">
        <f>Ecosystem!BC194</f>
        <v>3.5635297167098181</v>
      </c>
      <c r="H200" s="3">
        <f t="shared" si="31"/>
        <v>10.439251790504736</v>
      </c>
      <c r="I200" s="3">
        <f t="shared" si="32"/>
        <v>0.99406931042887292</v>
      </c>
      <c r="J200" s="3">
        <f t="shared" si="33"/>
        <v>0.37834677241160614</v>
      </c>
      <c r="K200" s="3"/>
      <c r="L200" s="3"/>
      <c r="M200" s="9">
        <f t="shared" si="34"/>
        <v>0.8</v>
      </c>
      <c r="N200" s="77">
        <f t="shared" si="43"/>
        <v>203.44807272471709</v>
      </c>
      <c r="O200" s="77">
        <f t="shared" si="35"/>
        <v>31.810217933723937</v>
      </c>
      <c r="P200" s="131">
        <f t="shared" si="36"/>
        <v>12.107096717171396</v>
      </c>
      <c r="Q200" s="3">
        <f t="shared" si="44"/>
        <v>247.36538737561244</v>
      </c>
      <c r="R200" s="3"/>
      <c r="S200" s="3">
        <f t="shared" si="42"/>
        <v>17.754025782196038</v>
      </c>
      <c r="T200" s="3">
        <v>0</v>
      </c>
      <c r="U200" s="7">
        <f t="shared" si="37"/>
        <v>5.9964171968619291E-3</v>
      </c>
      <c r="V200" s="7">
        <f t="shared" si="38"/>
        <v>3.563529716709818E-3</v>
      </c>
      <c r="X200" s="3">
        <f t="shared" si="39"/>
        <v>10.439251790504736</v>
      </c>
      <c r="Y200" s="3">
        <f t="shared" si="40"/>
        <v>1.0000657276257348</v>
      </c>
      <c r="Z200" s="3">
        <f t="shared" si="41"/>
        <v>0.38191030212831595</v>
      </c>
    </row>
    <row r="201" spans="1:26" x14ac:dyDescent="0.2">
      <c r="A201" s="4">
        <v>14</v>
      </c>
      <c r="B201">
        <v>10</v>
      </c>
      <c r="C201" s="119">
        <f t="shared" si="30"/>
        <v>1</v>
      </c>
      <c r="D201" s="115">
        <f>Ecosystem!X195</f>
        <v>81.529062555491763</v>
      </c>
      <c r="E201" s="115">
        <f>Ecosystem!AK195</f>
        <v>7.0131172735325382</v>
      </c>
      <c r="F201" s="117">
        <f>Ecosystem!BC195</f>
        <v>3.8126722974906269</v>
      </c>
      <c r="H201" s="3">
        <f t="shared" si="31"/>
        <v>10.425943839163423</v>
      </c>
      <c r="I201" s="3">
        <f t="shared" si="32"/>
        <v>1.1626150121285219</v>
      </c>
      <c r="J201" s="3">
        <f t="shared" si="33"/>
        <v>0.40479871719733634</v>
      </c>
      <c r="K201" s="3"/>
      <c r="L201" s="3"/>
      <c r="M201" s="9">
        <f t="shared" si="34"/>
        <v>0.8</v>
      </c>
      <c r="N201" s="77">
        <f t="shared" si="43"/>
        <v>203.18871725493455</v>
      </c>
      <c r="O201" s="77">
        <f t="shared" si="35"/>
        <v>37.203680388112701</v>
      </c>
      <c r="P201" s="131">
        <f t="shared" si="36"/>
        <v>12.953558950314765</v>
      </c>
      <c r="Q201" s="3">
        <f t="shared" si="44"/>
        <v>253.34595659336202</v>
      </c>
      <c r="R201" s="3"/>
      <c r="S201" s="3">
        <f t="shared" si="42"/>
        <v>19.797923761196369</v>
      </c>
      <c r="T201" s="3">
        <v>0</v>
      </c>
      <c r="U201" s="7">
        <f t="shared" si="37"/>
        <v>7.0131172735325388E-3</v>
      </c>
      <c r="V201" s="7">
        <f t="shared" si="38"/>
        <v>3.8126722974906268E-3</v>
      </c>
      <c r="X201" s="3">
        <f t="shared" si="39"/>
        <v>10.425943839163423</v>
      </c>
      <c r="Y201" s="3">
        <f t="shared" si="40"/>
        <v>1.1696281294020545</v>
      </c>
      <c r="Z201" s="3">
        <f t="shared" si="41"/>
        <v>0.40861138949482695</v>
      </c>
    </row>
    <row r="202" spans="1:26" x14ac:dyDescent="0.2">
      <c r="A202" s="4">
        <v>14</v>
      </c>
      <c r="B202">
        <v>11</v>
      </c>
      <c r="C202" s="119">
        <f t="shared" si="30"/>
        <v>1</v>
      </c>
      <c r="D202" s="115">
        <f>Ecosystem!X196</f>
        <v>75.661760567618103</v>
      </c>
      <c r="E202" s="115">
        <f>Ecosystem!AK196</f>
        <v>7.6372127317082672</v>
      </c>
      <c r="F202" s="117">
        <f>Ecosystem!BC196</f>
        <v>4.0107237634721482</v>
      </c>
      <c r="H202" s="3">
        <f t="shared" si="31"/>
        <v>9.6756327341958333</v>
      </c>
      <c r="I202" s="3">
        <f t="shared" si="32"/>
        <v>1.2660758157022303</v>
      </c>
      <c r="J202" s="3">
        <f t="shared" si="33"/>
        <v>0.42582622051073088</v>
      </c>
      <c r="K202" s="3"/>
      <c r="L202" s="3"/>
      <c r="M202" s="9">
        <f t="shared" si="34"/>
        <v>1</v>
      </c>
      <c r="N202" s="77">
        <f t="shared" si="43"/>
        <v>235.70760525610797</v>
      </c>
      <c r="O202" s="77">
        <f t="shared" si="35"/>
        <v>50.643032628089209</v>
      </c>
      <c r="P202" s="131">
        <f t="shared" si="36"/>
        <v>17.033048820429237</v>
      </c>
      <c r="Q202" s="3">
        <f t="shared" si="44"/>
        <v>303.38368670462643</v>
      </c>
      <c r="R202" s="3"/>
      <c r="S202" s="3">
        <f t="shared" si="42"/>
        <v>22.307093101682721</v>
      </c>
      <c r="T202" s="3">
        <v>0</v>
      </c>
      <c r="U202" s="7">
        <f t="shared" si="37"/>
        <v>7.6372127317082678E-3</v>
      </c>
      <c r="V202" s="7">
        <f t="shared" si="38"/>
        <v>4.0107237634721482E-3</v>
      </c>
      <c r="X202" s="3">
        <f t="shared" si="39"/>
        <v>9.6756327341958333</v>
      </c>
      <c r="Y202" s="3">
        <f t="shared" si="40"/>
        <v>1.2737130284339386</v>
      </c>
      <c r="Z202" s="3">
        <f t="shared" si="41"/>
        <v>0.42983694427420305</v>
      </c>
    </row>
    <row r="203" spans="1:26" x14ac:dyDescent="0.2">
      <c r="A203" s="5">
        <v>14</v>
      </c>
      <c r="B203" s="2">
        <v>12</v>
      </c>
      <c r="C203" s="119">
        <f t="shared" si="30"/>
        <v>1</v>
      </c>
      <c r="D203" s="115">
        <f>Ecosystem!X197</f>
        <v>67.289542326194933</v>
      </c>
      <c r="E203" s="115">
        <f>Ecosystem!AK197</f>
        <v>7.6433962839465064</v>
      </c>
      <c r="F203" s="117">
        <f>Ecosystem!BC197</f>
        <v>4.0996045707217732</v>
      </c>
      <c r="H203" s="3">
        <f t="shared" si="31"/>
        <v>8.6049927138363973</v>
      </c>
      <c r="I203" s="3">
        <f t="shared" si="32"/>
        <v>1.267100907737635</v>
      </c>
      <c r="J203" s="3">
        <f t="shared" si="33"/>
        <v>0.43526286597900044</v>
      </c>
      <c r="K203" s="3"/>
      <c r="L203" s="3"/>
      <c r="M203" s="9">
        <f t="shared" si="34"/>
        <v>1</v>
      </c>
      <c r="N203" s="77">
        <f t="shared" si="43"/>
        <v>209.62579725213277</v>
      </c>
      <c r="O203" s="77">
        <f t="shared" si="35"/>
        <v>50.684036309505402</v>
      </c>
      <c r="P203" s="131">
        <f t="shared" si="36"/>
        <v>17.410514639160017</v>
      </c>
      <c r="Q203" s="3">
        <f t="shared" si="44"/>
        <v>277.72034820079818</v>
      </c>
      <c r="R203" s="3"/>
      <c r="S203" s="3">
        <f t="shared" si="42"/>
        <v>24.519107580634135</v>
      </c>
      <c r="T203" s="3">
        <v>0</v>
      </c>
      <c r="U203" s="7">
        <f t="shared" si="37"/>
        <v>7.6433962839465063E-3</v>
      </c>
      <c r="V203" s="7">
        <f t="shared" si="38"/>
        <v>4.0996045707217734E-3</v>
      </c>
      <c r="X203" s="3">
        <f t="shared" si="39"/>
        <v>8.6049927138363973</v>
      </c>
      <c r="Y203" s="3">
        <f t="shared" si="40"/>
        <v>1.2747443040215816</v>
      </c>
      <c r="Z203" s="3">
        <f t="shared" si="41"/>
        <v>0.43936247054972222</v>
      </c>
    </row>
    <row r="204" spans="1:26" x14ac:dyDescent="0.2">
      <c r="A204" s="3">
        <v>15</v>
      </c>
      <c r="B204">
        <v>1</v>
      </c>
      <c r="C204" s="119">
        <f t="shared" si="30"/>
        <v>1</v>
      </c>
      <c r="D204" s="115">
        <f>Ecosystem!X198</f>
        <v>58.901353680044039</v>
      </c>
      <c r="E204" s="115">
        <f>Ecosystem!AK198</f>
        <v>7.2021562822427247</v>
      </c>
      <c r="F204" s="117">
        <f>Ecosystem!BC198</f>
        <v>4.0812340271827701</v>
      </c>
      <c r="H204" s="3">
        <f t="shared" si="31"/>
        <v>7.5323103966865776</v>
      </c>
      <c r="I204" s="3">
        <f t="shared" si="32"/>
        <v>1.193953371496018</v>
      </c>
      <c r="J204" s="3">
        <f t="shared" si="33"/>
        <v>0.4333124302010028</v>
      </c>
      <c r="K204" s="3"/>
      <c r="L204" s="3"/>
      <c r="M204" s="9">
        <f t="shared" si="34"/>
        <v>1</v>
      </c>
      <c r="N204" s="77">
        <f t="shared" si="43"/>
        <v>183.49423695816188</v>
      </c>
      <c r="O204" s="77">
        <f t="shared" si="35"/>
        <v>47.758134859840723</v>
      </c>
      <c r="P204" s="131">
        <f t="shared" si="36"/>
        <v>17.332497208040113</v>
      </c>
      <c r="Q204" s="3">
        <f t="shared" si="44"/>
        <v>248.5848690260427</v>
      </c>
      <c r="R204" s="3"/>
      <c r="S204" s="3">
        <f t="shared" si="42"/>
        <v>26.184470648960414</v>
      </c>
      <c r="T204" s="3">
        <v>0</v>
      </c>
      <c r="U204" s="7">
        <f t="shared" si="37"/>
        <v>7.2021562822427243E-3</v>
      </c>
      <c r="V204" s="7">
        <f t="shared" si="38"/>
        <v>4.0812340271827703E-3</v>
      </c>
      <c r="X204" s="3">
        <f t="shared" si="39"/>
        <v>7.5323103966865776</v>
      </c>
      <c r="Y204" s="3">
        <f t="shared" si="40"/>
        <v>1.2011555277782606</v>
      </c>
      <c r="Z204" s="3">
        <f t="shared" si="41"/>
        <v>0.43739366422818554</v>
      </c>
    </row>
    <row r="205" spans="1:26" x14ac:dyDescent="0.2">
      <c r="A205" s="3">
        <v>15</v>
      </c>
      <c r="B205">
        <v>2</v>
      </c>
      <c r="C205" s="119">
        <f t="shared" si="30"/>
        <v>1</v>
      </c>
      <c r="D205" s="115">
        <f>Ecosystem!X199</f>
        <v>51.933394008279294</v>
      </c>
      <c r="E205" s="115">
        <f>Ecosystem!AK199</f>
        <v>6.5621665428641496</v>
      </c>
      <c r="F205" s="117">
        <f>Ecosystem!BC199</f>
        <v>3.9813755560336963</v>
      </c>
      <c r="H205" s="3">
        <f t="shared" si="31"/>
        <v>6.6412470882874635</v>
      </c>
      <c r="I205" s="3">
        <f t="shared" si="32"/>
        <v>1.0878576583360748</v>
      </c>
      <c r="J205" s="3">
        <f t="shared" si="33"/>
        <v>0.42271026513975768</v>
      </c>
      <c r="K205" s="3"/>
      <c r="L205" s="3"/>
      <c r="M205" s="9">
        <f t="shared" si="34"/>
        <v>1</v>
      </c>
      <c r="N205" s="77">
        <f t="shared" si="43"/>
        <v>161.78708825541648</v>
      </c>
      <c r="O205" s="77">
        <f t="shared" si="35"/>
        <v>43.514306333442995</v>
      </c>
      <c r="P205" s="131">
        <f t="shared" si="36"/>
        <v>16.908410605590309</v>
      </c>
      <c r="Q205" s="3">
        <f t="shared" si="44"/>
        <v>222.20980519444979</v>
      </c>
      <c r="R205" s="3"/>
      <c r="S205" s="3">
        <f t="shared" si="42"/>
        <v>27.191742005335463</v>
      </c>
      <c r="T205" s="3">
        <v>0</v>
      </c>
      <c r="U205" s="7">
        <f t="shared" si="37"/>
        <v>6.5621665428641507E-3</v>
      </c>
      <c r="V205" s="7">
        <f t="shared" si="38"/>
        <v>3.9813755560336962E-3</v>
      </c>
      <c r="X205" s="3">
        <f t="shared" si="39"/>
        <v>6.6412470882874635</v>
      </c>
      <c r="Y205" s="3">
        <f t="shared" si="40"/>
        <v>1.094419824878939</v>
      </c>
      <c r="Z205" s="3">
        <f t="shared" si="41"/>
        <v>0.42669164069579135</v>
      </c>
    </row>
    <row r="206" spans="1:26" x14ac:dyDescent="0.2">
      <c r="A206" s="3">
        <v>15</v>
      </c>
      <c r="B206">
        <v>3</v>
      </c>
      <c r="C206" s="119">
        <f t="shared" si="30"/>
        <v>1</v>
      </c>
      <c r="D206" s="115">
        <f>Ecosystem!X200</f>
        <v>47.566530515313175</v>
      </c>
      <c r="E206" s="115">
        <f>Ecosystem!AK200</f>
        <v>5.915900879918861</v>
      </c>
      <c r="F206" s="117">
        <f>Ecosystem!BC200</f>
        <v>3.8309940061948025</v>
      </c>
      <c r="H206" s="3">
        <f t="shared" si="31"/>
        <v>6.0828121927559557</v>
      </c>
      <c r="I206" s="3">
        <f t="shared" si="32"/>
        <v>0.98072154007964618</v>
      </c>
      <c r="J206" s="3">
        <f t="shared" si="33"/>
        <v>0.40674396808742591</v>
      </c>
      <c r="K206" s="3"/>
      <c r="L206" s="3"/>
      <c r="M206" s="9">
        <f t="shared" si="34"/>
        <v>0.8</v>
      </c>
      <c r="N206" s="77">
        <f t="shared" si="43"/>
        <v>118.54646694969456</v>
      </c>
      <c r="O206" s="77">
        <f t="shared" si="35"/>
        <v>31.383089282548681</v>
      </c>
      <c r="P206" s="131">
        <f t="shared" si="36"/>
        <v>13.015806978797631</v>
      </c>
      <c r="Q206" s="3">
        <f t="shared" si="44"/>
        <v>162.94536321104087</v>
      </c>
      <c r="R206" s="3"/>
      <c r="S206" s="3">
        <f t="shared" si="42"/>
        <v>27.24771996355765</v>
      </c>
      <c r="T206" s="3">
        <v>0</v>
      </c>
      <c r="U206" s="7">
        <f t="shared" si="37"/>
        <v>5.9159008799188617E-3</v>
      </c>
      <c r="V206" s="7">
        <f t="shared" si="38"/>
        <v>3.8309940061948028E-3</v>
      </c>
      <c r="X206" s="3">
        <f t="shared" si="39"/>
        <v>6.0828121927559557</v>
      </c>
      <c r="Y206" s="3">
        <f t="shared" si="40"/>
        <v>0.98663744095956507</v>
      </c>
      <c r="Z206" s="3">
        <f t="shared" si="41"/>
        <v>0.41057496209362071</v>
      </c>
    </row>
    <row r="207" spans="1:26" x14ac:dyDescent="0.2">
      <c r="A207" s="3">
        <v>15</v>
      </c>
      <c r="B207">
        <v>4</v>
      </c>
      <c r="C207" s="119">
        <f t="shared" si="30"/>
        <v>1</v>
      </c>
      <c r="D207" s="115">
        <f>Ecosystem!X201</f>
        <v>47.53352342518852</v>
      </c>
      <c r="E207" s="115">
        <f>Ecosystem!AK201</f>
        <v>5.4133912405638522</v>
      </c>
      <c r="F207" s="117">
        <f>Ecosystem!BC201</f>
        <v>3.6636906421604074</v>
      </c>
      <c r="H207" s="3">
        <f t="shared" si="31"/>
        <v>6.0785912431074838</v>
      </c>
      <c r="I207" s="3">
        <f t="shared" si="32"/>
        <v>0.89741689427566318</v>
      </c>
      <c r="J207" s="3">
        <f t="shared" si="33"/>
        <v>0.38898104962509283</v>
      </c>
      <c r="K207" s="3"/>
      <c r="L207" s="3"/>
      <c r="M207" s="9">
        <f t="shared" si="34"/>
        <v>0.8</v>
      </c>
      <c r="N207" s="77">
        <f t="shared" si="43"/>
        <v>118.4642058750234</v>
      </c>
      <c r="O207" s="77">
        <f t="shared" si="35"/>
        <v>28.717340616821225</v>
      </c>
      <c r="P207" s="131">
        <f t="shared" si="36"/>
        <v>12.447393588002971</v>
      </c>
      <c r="Q207" s="3">
        <f t="shared" si="44"/>
        <v>159.62894007984758</v>
      </c>
      <c r="R207" s="3"/>
      <c r="S207" s="3">
        <f t="shared" si="42"/>
        <v>25.787763913130849</v>
      </c>
      <c r="T207" s="3">
        <v>0</v>
      </c>
      <c r="U207" s="7">
        <f t="shared" si="37"/>
        <v>5.4133912405638527E-3</v>
      </c>
      <c r="V207" s="7">
        <f t="shared" si="38"/>
        <v>3.6636906421604076E-3</v>
      </c>
      <c r="X207" s="3">
        <f t="shared" si="39"/>
        <v>6.0785912431074838</v>
      </c>
      <c r="Y207" s="3">
        <f t="shared" si="40"/>
        <v>0.90283028551622702</v>
      </c>
      <c r="Z207" s="3">
        <f t="shared" si="41"/>
        <v>0.39264474026725327</v>
      </c>
    </row>
    <row r="208" spans="1:26" x14ac:dyDescent="0.2">
      <c r="A208" s="3">
        <v>15</v>
      </c>
      <c r="B208">
        <v>5</v>
      </c>
      <c r="C208" s="119">
        <f t="shared" si="30"/>
        <v>1</v>
      </c>
      <c r="D208" s="115">
        <f>Ecosystem!X202</f>
        <v>54.772440032349991</v>
      </c>
      <c r="E208" s="115">
        <f>Ecosystem!AK202</f>
        <v>5.2007063058965217</v>
      </c>
      <c r="F208" s="117">
        <f>Ecosystem!BC202</f>
        <v>3.5212673250806787</v>
      </c>
      <c r="H208" s="3">
        <f t="shared" si="31"/>
        <v>7.0043045487312723</v>
      </c>
      <c r="I208" s="3">
        <f t="shared" si="32"/>
        <v>0.8621585792848373</v>
      </c>
      <c r="J208" s="3">
        <f t="shared" si="33"/>
        <v>0.37385969338086256</v>
      </c>
      <c r="K208" s="3"/>
      <c r="L208" s="3"/>
      <c r="M208" s="9">
        <f t="shared" si="34"/>
        <v>0.8</v>
      </c>
      <c r="N208" s="77">
        <f t="shared" si="43"/>
        <v>136.50521031713205</v>
      </c>
      <c r="O208" s="77">
        <f t="shared" si="35"/>
        <v>27.589074537114797</v>
      </c>
      <c r="P208" s="131">
        <f t="shared" si="36"/>
        <v>11.963510188187602</v>
      </c>
      <c r="Q208" s="3">
        <f t="shared" si="44"/>
        <v>176.05779504243444</v>
      </c>
      <c r="R208" s="3"/>
      <c r="S208" s="3">
        <f t="shared" si="42"/>
        <v>22.465682201557282</v>
      </c>
      <c r="T208" s="3">
        <v>0</v>
      </c>
      <c r="U208" s="7">
        <f t="shared" si="37"/>
        <v>5.2007063058965219E-3</v>
      </c>
      <c r="V208" s="7">
        <f t="shared" si="38"/>
        <v>3.5212673250806792E-3</v>
      </c>
      <c r="X208" s="3">
        <f t="shared" si="39"/>
        <v>7.0043045487312723</v>
      </c>
      <c r="Y208" s="3">
        <f t="shared" si="40"/>
        <v>0.86735928559073383</v>
      </c>
      <c r="Z208" s="3">
        <f t="shared" si="41"/>
        <v>0.37738096070594324</v>
      </c>
    </row>
    <row r="209" spans="1:26" x14ac:dyDescent="0.2">
      <c r="A209" s="3">
        <v>15</v>
      </c>
      <c r="B209">
        <v>6</v>
      </c>
      <c r="C209" s="119">
        <f t="shared" si="30"/>
        <v>1</v>
      </c>
      <c r="D209" s="115">
        <f>Ecosystem!X203</f>
        <v>70.63622559062722</v>
      </c>
      <c r="E209" s="115">
        <f>Ecosystem!AK203</f>
        <v>5.4098979599938017</v>
      </c>
      <c r="F209" s="117">
        <f>Ecosystem!BC203</f>
        <v>3.4681368722849881</v>
      </c>
      <c r="H209" s="3">
        <f t="shared" si="31"/>
        <v>9.0329668701526202</v>
      </c>
      <c r="I209" s="3">
        <f t="shared" si="32"/>
        <v>0.89683778797044789</v>
      </c>
      <c r="J209" s="3">
        <f t="shared" si="33"/>
        <v>0.36821873148912998</v>
      </c>
      <c r="K209" s="3"/>
      <c r="L209" s="3"/>
      <c r="M209" s="9">
        <f t="shared" si="34"/>
        <v>0.8</v>
      </c>
      <c r="N209" s="77">
        <f t="shared" si="43"/>
        <v>176.04132342035558</v>
      </c>
      <c r="O209" s="77">
        <f t="shared" si="35"/>
        <v>28.698809215054332</v>
      </c>
      <c r="P209" s="131">
        <f t="shared" si="36"/>
        <v>11.782999407652159</v>
      </c>
      <c r="Q209" s="3">
        <f t="shared" si="44"/>
        <v>216.52313204306208</v>
      </c>
      <c r="R209" s="3"/>
      <c r="S209" s="3">
        <f t="shared" si="42"/>
        <v>18.696297361270148</v>
      </c>
      <c r="T209" s="3">
        <v>0</v>
      </c>
      <c r="U209" s="7">
        <f t="shared" si="37"/>
        <v>5.4098979599938027E-3</v>
      </c>
      <c r="V209" s="7">
        <f t="shared" si="38"/>
        <v>3.4681368722849887E-3</v>
      </c>
      <c r="X209" s="3">
        <f t="shared" si="39"/>
        <v>9.0329668701526202</v>
      </c>
      <c r="Y209" s="3">
        <f t="shared" si="40"/>
        <v>0.90224768593044169</v>
      </c>
      <c r="Z209" s="3">
        <f t="shared" si="41"/>
        <v>0.37168686836141496</v>
      </c>
    </row>
    <row r="210" spans="1:26" x14ac:dyDescent="0.2">
      <c r="A210" s="3">
        <v>15</v>
      </c>
      <c r="B210">
        <v>7</v>
      </c>
      <c r="C210" s="119">
        <f t="shared" si="30"/>
        <v>1</v>
      </c>
      <c r="D210" s="115">
        <f>Ecosystem!X204</f>
        <v>81.937603818243645</v>
      </c>
      <c r="E210" s="115">
        <f>Ecosystem!AK204</f>
        <v>6.0952397369107176</v>
      </c>
      <c r="F210" s="117">
        <f>Ecosystem!BC204</f>
        <v>3.5921099738627116</v>
      </c>
      <c r="H210" s="3">
        <f t="shared" si="31"/>
        <v>10.478188132522407</v>
      </c>
      <c r="I210" s="3">
        <f t="shared" si="32"/>
        <v>1.010451835362685</v>
      </c>
      <c r="J210" s="3">
        <f t="shared" si="33"/>
        <v>0.38138119303051843</v>
      </c>
      <c r="K210" s="3"/>
      <c r="L210" s="3"/>
      <c r="M210" s="9">
        <f t="shared" si="34"/>
        <v>0.8</v>
      </c>
      <c r="N210" s="77">
        <f t="shared" si="43"/>
        <v>204.20689374957738</v>
      </c>
      <c r="O210" s="77">
        <f t="shared" si="35"/>
        <v>32.334458731605928</v>
      </c>
      <c r="P210" s="131">
        <f t="shared" si="36"/>
        <v>12.20419817697659</v>
      </c>
      <c r="Q210" s="3">
        <f t="shared" si="44"/>
        <v>248.74555065815991</v>
      </c>
      <c r="R210" s="3"/>
      <c r="S210" s="3">
        <f t="shared" si="42"/>
        <v>17.90530797062981</v>
      </c>
      <c r="T210" s="3">
        <v>0</v>
      </c>
      <c r="U210" s="7">
        <f t="shared" si="37"/>
        <v>6.0952397369107188E-3</v>
      </c>
      <c r="V210" s="7">
        <f t="shared" si="38"/>
        <v>3.5921099738627118E-3</v>
      </c>
      <c r="X210" s="3">
        <f t="shared" si="39"/>
        <v>10.478188132522407</v>
      </c>
      <c r="Y210" s="3">
        <f t="shared" si="40"/>
        <v>1.0165470750995957</v>
      </c>
      <c r="Z210" s="3">
        <f t="shared" si="41"/>
        <v>0.38497330300438115</v>
      </c>
    </row>
    <row r="211" spans="1:26" x14ac:dyDescent="0.2">
      <c r="A211" s="3">
        <v>15</v>
      </c>
      <c r="B211">
        <v>8</v>
      </c>
      <c r="C211" s="119">
        <f t="shared" si="30"/>
        <v>1</v>
      </c>
      <c r="D211" s="115">
        <f>Ecosystem!X205</f>
        <v>81.590143331137298</v>
      </c>
      <c r="E211" s="115">
        <f>Ecosystem!AK205</f>
        <v>7.1123726855104294</v>
      </c>
      <c r="F211" s="117">
        <f>Ecosystem!BC205</f>
        <v>3.8419851640525806</v>
      </c>
      <c r="H211" s="3">
        <f t="shared" si="31"/>
        <v>10.433754854236723</v>
      </c>
      <c r="I211" s="3">
        <f t="shared" si="32"/>
        <v>1.17906929736285</v>
      </c>
      <c r="J211" s="3">
        <f t="shared" si="33"/>
        <v>0.40791092035979148</v>
      </c>
      <c r="K211" s="3"/>
      <c r="L211" s="3"/>
      <c r="M211" s="9">
        <f t="shared" si="34"/>
        <v>0.8</v>
      </c>
      <c r="N211" s="77">
        <f t="shared" si="43"/>
        <v>203.34094425305446</v>
      </c>
      <c r="O211" s="77">
        <f t="shared" si="35"/>
        <v>37.730217515611201</v>
      </c>
      <c r="P211" s="131">
        <f t="shared" si="36"/>
        <v>13.053149451513328</v>
      </c>
      <c r="Q211" s="3">
        <f t="shared" si="44"/>
        <v>254.12431122017898</v>
      </c>
      <c r="R211" s="3"/>
      <c r="S211" s="3">
        <f t="shared" si="42"/>
        <v>19.983671268320599</v>
      </c>
      <c r="T211" s="3">
        <v>0</v>
      </c>
      <c r="U211" s="7">
        <f t="shared" si="37"/>
        <v>7.1123726855104293E-3</v>
      </c>
      <c r="V211" s="7">
        <f t="shared" si="38"/>
        <v>3.841985164052581E-3</v>
      </c>
      <c r="X211" s="3">
        <f t="shared" si="39"/>
        <v>10.433754854236723</v>
      </c>
      <c r="Y211" s="3">
        <f t="shared" si="40"/>
        <v>1.1861816700483605</v>
      </c>
      <c r="Z211" s="3">
        <f t="shared" si="41"/>
        <v>0.41175290552384408</v>
      </c>
    </row>
    <row r="212" spans="1:26" x14ac:dyDescent="0.2">
      <c r="A212" s="3">
        <v>15</v>
      </c>
      <c r="B212">
        <v>9</v>
      </c>
      <c r="C212" s="119">
        <f t="shared" si="30"/>
        <v>1</v>
      </c>
      <c r="D212" s="115">
        <f>Ecosystem!X206</f>
        <v>75.532508222388685</v>
      </c>
      <c r="E212" s="115">
        <f>Ecosystem!AK206</f>
        <v>7.7170186668541154</v>
      </c>
      <c r="F212" s="117">
        <f>Ecosystem!BC206</f>
        <v>4.0373980847127653</v>
      </c>
      <c r="H212" s="3">
        <f t="shared" si="31"/>
        <v>9.6591039326837986</v>
      </c>
      <c r="I212" s="3">
        <f t="shared" si="32"/>
        <v>1.2793058209393711</v>
      </c>
      <c r="J212" s="3">
        <f t="shared" si="33"/>
        <v>0.42865828426491664</v>
      </c>
      <c r="K212" s="3"/>
      <c r="L212" s="3"/>
      <c r="M212" s="9">
        <f t="shared" si="34"/>
        <v>0.8</v>
      </c>
      <c r="N212" s="77">
        <f t="shared" si="43"/>
        <v>188.24395835913072</v>
      </c>
      <c r="O212" s="77">
        <f t="shared" si="35"/>
        <v>40.937786270059874</v>
      </c>
      <c r="P212" s="131">
        <f t="shared" si="36"/>
        <v>13.717065096477334</v>
      </c>
      <c r="Q212" s="3">
        <f t="shared" si="44"/>
        <v>242.89880972566792</v>
      </c>
      <c r="R212" s="3"/>
      <c r="S212" s="3">
        <f t="shared" si="42"/>
        <v>22.5010783001633</v>
      </c>
      <c r="T212" s="3">
        <v>0</v>
      </c>
      <c r="U212" s="7">
        <f t="shared" si="37"/>
        <v>7.7170186668541153E-3</v>
      </c>
      <c r="V212" s="7">
        <f t="shared" si="38"/>
        <v>4.0373980847127657E-3</v>
      </c>
      <c r="X212" s="3">
        <f t="shared" si="39"/>
        <v>9.6591039326837986</v>
      </c>
      <c r="Y212" s="3">
        <f t="shared" si="40"/>
        <v>1.2870228396062251</v>
      </c>
      <c r="Z212" s="3">
        <f t="shared" si="41"/>
        <v>0.43269568234962941</v>
      </c>
    </row>
    <row r="213" spans="1:26" x14ac:dyDescent="0.2">
      <c r="A213" s="3">
        <v>15</v>
      </c>
      <c r="B213">
        <v>10</v>
      </c>
      <c r="C213" s="119">
        <f t="shared" si="30"/>
        <v>1</v>
      </c>
      <c r="D213" s="115">
        <f>Ecosystem!X207</f>
        <v>67.082830277066535</v>
      </c>
      <c r="E213" s="115">
        <f>Ecosystem!AK207</f>
        <v>7.6975722789124248</v>
      </c>
      <c r="F213" s="117">
        <f>Ecosystem!BC207</f>
        <v>4.1218399274242552</v>
      </c>
      <c r="H213" s="3">
        <f t="shared" si="31"/>
        <v>8.5785583584355329</v>
      </c>
      <c r="I213" s="3">
        <f t="shared" si="32"/>
        <v>1.2760820530098071</v>
      </c>
      <c r="J213" s="3">
        <f t="shared" si="33"/>
        <v>0.43762363636976126</v>
      </c>
      <c r="K213" s="3"/>
      <c r="L213" s="3"/>
      <c r="M213" s="9">
        <f t="shared" si="34"/>
        <v>0.8</v>
      </c>
      <c r="N213" s="77">
        <f t="shared" si="43"/>
        <v>167.18546499354409</v>
      </c>
      <c r="O213" s="77">
        <f t="shared" si="35"/>
        <v>40.834625696313829</v>
      </c>
      <c r="P213" s="131">
        <f t="shared" si="36"/>
        <v>14.003956363832362</v>
      </c>
      <c r="Q213" s="3">
        <f t="shared" si="44"/>
        <v>222.02404705369028</v>
      </c>
      <c r="R213" s="3"/>
      <c r="S213" s="3">
        <f t="shared" si="42"/>
        <v>24.699388551765754</v>
      </c>
      <c r="T213" s="3">
        <v>0</v>
      </c>
      <c r="U213" s="7">
        <f t="shared" si="37"/>
        <v>7.697572278912425E-3</v>
      </c>
      <c r="V213" s="7">
        <f t="shared" si="38"/>
        <v>4.121839927424255E-3</v>
      </c>
      <c r="X213" s="3">
        <f t="shared" si="39"/>
        <v>8.5785583584355329</v>
      </c>
      <c r="Y213" s="3">
        <f t="shared" si="40"/>
        <v>1.2837796252887195</v>
      </c>
      <c r="Z213" s="3">
        <f t="shared" si="41"/>
        <v>0.44174547629718552</v>
      </c>
    </row>
    <row r="214" spans="1:26" x14ac:dyDescent="0.2">
      <c r="A214" s="3">
        <v>15</v>
      </c>
      <c r="B214">
        <v>11</v>
      </c>
      <c r="C214" s="119">
        <f t="shared" si="30"/>
        <v>1</v>
      </c>
      <c r="D214" s="115">
        <f>Ecosystem!X208</f>
        <v>58.693486885491438</v>
      </c>
      <c r="E214" s="115">
        <f>Ecosystem!AK208</f>
        <v>7.2366620012798348</v>
      </c>
      <c r="F214" s="117">
        <f>Ecosystem!BC208</f>
        <v>4.0989885630330836</v>
      </c>
      <c r="H214" s="3">
        <f t="shared" si="31"/>
        <v>7.5057283723371961</v>
      </c>
      <c r="I214" s="3">
        <f t="shared" si="32"/>
        <v>1.1996736333128615</v>
      </c>
      <c r="J214" s="3">
        <f t="shared" si="33"/>
        <v>0.43519746326334369</v>
      </c>
      <c r="K214" s="3"/>
      <c r="L214" s="3"/>
      <c r="M214" s="9">
        <f t="shared" si="34"/>
        <v>1</v>
      </c>
      <c r="N214" s="77">
        <f t="shared" si="43"/>
        <v>182.84667359208782</v>
      </c>
      <c r="O214" s="77">
        <f t="shared" si="35"/>
        <v>47.986945332514459</v>
      </c>
      <c r="P214" s="131">
        <f t="shared" si="36"/>
        <v>17.407898530533746</v>
      </c>
      <c r="Q214" s="3">
        <f t="shared" si="44"/>
        <v>248.24151745513603</v>
      </c>
      <c r="R214" s="3"/>
      <c r="S214" s="3">
        <f t="shared" si="42"/>
        <v>26.343234013974648</v>
      </c>
      <c r="T214" s="3">
        <v>0</v>
      </c>
      <c r="U214" s="7">
        <f t="shared" si="37"/>
        <v>7.2366620012798352E-3</v>
      </c>
      <c r="V214" s="7">
        <f t="shared" si="38"/>
        <v>4.0989885630330842E-3</v>
      </c>
      <c r="X214" s="3">
        <f t="shared" si="39"/>
        <v>7.5057283723371961</v>
      </c>
      <c r="Y214" s="3">
        <f t="shared" si="40"/>
        <v>1.2069102953141413</v>
      </c>
      <c r="Z214" s="3">
        <f t="shared" si="41"/>
        <v>0.43929645182637678</v>
      </c>
    </row>
    <row r="215" spans="1:26" x14ac:dyDescent="0.2">
      <c r="A215" s="1">
        <v>15</v>
      </c>
      <c r="B215" s="2">
        <v>12</v>
      </c>
      <c r="C215" s="119">
        <f t="shared" si="30"/>
        <v>1</v>
      </c>
      <c r="D215" s="115">
        <f>Ecosystem!X209</f>
        <v>51.787712590420917</v>
      </c>
      <c r="E215" s="115">
        <f>Ecosystem!AK209</f>
        <v>6.5851322749655683</v>
      </c>
      <c r="F215" s="117">
        <f>Ecosystem!BC209</f>
        <v>3.9953267572461737</v>
      </c>
      <c r="H215" s="3">
        <f t="shared" si="31"/>
        <v>6.6226173354926567</v>
      </c>
      <c r="I215" s="3">
        <f t="shared" si="32"/>
        <v>1.0916648533200226</v>
      </c>
      <c r="J215" s="3">
        <f t="shared" si="33"/>
        <v>0.42419149088210373</v>
      </c>
      <c r="K215" s="3"/>
      <c r="L215" s="3"/>
      <c r="M215" s="9">
        <f t="shared" si="34"/>
        <v>1</v>
      </c>
      <c r="N215" s="77">
        <f t="shared" si="43"/>
        <v>161.33324977906983</v>
      </c>
      <c r="O215" s="77">
        <f t="shared" si="35"/>
        <v>43.666594132800903</v>
      </c>
      <c r="P215" s="131">
        <f t="shared" si="36"/>
        <v>16.96765963528415</v>
      </c>
      <c r="Q215" s="3">
        <f t="shared" si="44"/>
        <v>221.96750354715488</v>
      </c>
      <c r="R215" s="3"/>
      <c r="S215" s="3">
        <f t="shared" si="42"/>
        <v>27.3167255562722</v>
      </c>
      <c r="T215" s="3">
        <v>0</v>
      </c>
      <c r="U215" s="7">
        <f t="shared" si="37"/>
        <v>6.5851322749655682E-3</v>
      </c>
      <c r="V215" s="7">
        <f t="shared" si="38"/>
        <v>3.9953267572461742E-3</v>
      </c>
      <c r="X215" s="3">
        <f t="shared" si="39"/>
        <v>6.6226173354926567</v>
      </c>
      <c r="Y215" s="3">
        <f t="shared" si="40"/>
        <v>1.0982499855949881</v>
      </c>
      <c r="Z215" s="3">
        <f t="shared" si="41"/>
        <v>0.4281868176393499</v>
      </c>
    </row>
    <row r="216" spans="1:26" x14ac:dyDescent="0.2">
      <c r="A216" s="4">
        <v>16</v>
      </c>
      <c r="B216">
        <v>1</v>
      </c>
      <c r="C216" s="119">
        <f t="shared" si="30"/>
        <v>1</v>
      </c>
      <c r="D216" s="115">
        <f>Ecosystem!X210</f>
        <v>47.559418312865041</v>
      </c>
      <c r="E216" s="115">
        <f>Ecosystem!AK210</f>
        <v>5.9352710848617836</v>
      </c>
      <c r="F216" s="117">
        <f>Ecosystem!BC210</f>
        <v>3.8422719996847232</v>
      </c>
      <c r="H216" s="3">
        <f t="shared" si="31"/>
        <v>6.081902683668365</v>
      </c>
      <c r="I216" s="3">
        <f t="shared" si="32"/>
        <v>0.98393267860425615</v>
      </c>
      <c r="J216" s="3">
        <f t="shared" si="33"/>
        <v>0.40794137424800375</v>
      </c>
      <c r="K216" s="3"/>
      <c r="L216" s="3"/>
      <c r="M216" s="9">
        <f t="shared" si="34"/>
        <v>1</v>
      </c>
      <c r="N216" s="77">
        <f t="shared" si="43"/>
        <v>148.16092718171086</v>
      </c>
      <c r="O216" s="77">
        <f t="shared" si="35"/>
        <v>39.35730714417025</v>
      </c>
      <c r="P216" s="131">
        <f t="shared" si="36"/>
        <v>16.317654969920149</v>
      </c>
      <c r="Q216" s="3">
        <f t="shared" si="44"/>
        <v>203.83588929580125</v>
      </c>
      <c r="R216" s="3"/>
      <c r="S216" s="3">
        <f t="shared" si="42"/>
        <v>27.313620926340583</v>
      </c>
      <c r="T216" s="3">
        <v>0</v>
      </c>
      <c r="U216" s="7">
        <f t="shared" si="37"/>
        <v>5.935271084861784E-3</v>
      </c>
      <c r="V216" s="7">
        <f t="shared" si="38"/>
        <v>3.8422719996847234E-3</v>
      </c>
      <c r="X216" s="3">
        <f t="shared" si="39"/>
        <v>6.081902683668365</v>
      </c>
      <c r="Y216" s="3">
        <f t="shared" si="40"/>
        <v>0.98986794968911795</v>
      </c>
      <c r="Z216" s="3">
        <f t="shared" si="41"/>
        <v>0.41178364624768848</v>
      </c>
    </row>
    <row r="217" spans="1:26" x14ac:dyDescent="0.2">
      <c r="A217" s="4">
        <v>16</v>
      </c>
      <c r="B217">
        <v>2</v>
      </c>
      <c r="C217" s="119">
        <f t="shared" si="30"/>
        <v>1</v>
      </c>
      <c r="D217" s="115">
        <f>Ecosystem!X211</f>
        <v>47.791089251248152</v>
      </c>
      <c r="E217" s="115">
        <f>Ecosystem!AK211</f>
        <v>5.4376189878270518</v>
      </c>
      <c r="F217" s="117">
        <f>Ecosystem!BC211</f>
        <v>3.6739283847291802</v>
      </c>
      <c r="H217" s="3">
        <f t="shared" si="31"/>
        <v>6.1115287840678949</v>
      </c>
      <c r="I217" s="3">
        <f t="shared" si="32"/>
        <v>0.90143330261159049</v>
      </c>
      <c r="J217" s="3">
        <f t="shared" si="33"/>
        <v>0.39006801035380884</v>
      </c>
      <c r="K217" s="3"/>
      <c r="L217" s="3"/>
      <c r="M217" s="9">
        <f t="shared" si="34"/>
        <v>1</v>
      </c>
      <c r="N217" s="77">
        <f t="shared" si="43"/>
        <v>148.88264713223879</v>
      </c>
      <c r="O217" s="77">
        <f t="shared" si="35"/>
        <v>36.057332104463619</v>
      </c>
      <c r="P217" s="131">
        <f t="shared" si="36"/>
        <v>15.602720414152353</v>
      </c>
      <c r="Q217" s="3">
        <f t="shared" si="44"/>
        <v>200.54269965085476</v>
      </c>
      <c r="R217" s="3"/>
      <c r="S217" s="3">
        <f t="shared" si="42"/>
        <v>25.760126201829447</v>
      </c>
      <c r="T217" s="3">
        <v>0</v>
      </c>
      <c r="U217" s="7">
        <f t="shared" si="37"/>
        <v>5.4376189878270519E-3</v>
      </c>
      <c r="V217" s="7">
        <f t="shared" si="38"/>
        <v>3.6739283847291803E-3</v>
      </c>
      <c r="X217" s="3">
        <f t="shared" si="39"/>
        <v>6.1115287840678949</v>
      </c>
      <c r="Y217" s="3">
        <f t="shared" si="40"/>
        <v>0.90687092159941751</v>
      </c>
      <c r="Z217" s="3">
        <f t="shared" si="41"/>
        <v>0.39374193873853802</v>
      </c>
    </row>
    <row r="218" spans="1:26" x14ac:dyDescent="0.2">
      <c r="A218" s="4">
        <v>16</v>
      </c>
      <c r="B218">
        <v>3</v>
      </c>
      <c r="C218" s="119">
        <f t="shared" si="30"/>
        <v>1</v>
      </c>
      <c r="D218" s="115">
        <f>Ecosystem!X212</f>
        <v>55.465254932926371</v>
      </c>
      <c r="E218" s="115">
        <f>Ecosystem!AK212</f>
        <v>5.239346626107686</v>
      </c>
      <c r="F218" s="117">
        <f>Ecosystem!BC212</f>
        <v>3.5330588517467421</v>
      </c>
      <c r="H218" s="3">
        <f t="shared" si="31"/>
        <v>7.0929017804169492</v>
      </c>
      <c r="I218" s="3">
        <f t="shared" si="32"/>
        <v>0.86856426374707996</v>
      </c>
      <c r="J218" s="3">
        <f t="shared" si="33"/>
        <v>0.37511162234191231</v>
      </c>
      <c r="K218" s="3"/>
      <c r="L218" s="3"/>
      <c r="M218" s="9">
        <f t="shared" si="34"/>
        <v>0.8</v>
      </c>
      <c r="N218" s="77">
        <f t="shared" si="43"/>
        <v>138.23186050211862</v>
      </c>
      <c r="O218" s="77">
        <f t="shared" si="35"/>
        <v>27.794056439906559</v>
      </c>
      <c r="P218" s="131">
        <f t="shared" si="36"/>
        <v>12.003571914941194</v>
      </c>
      <c r="Q218" s="3">
        <f t="shared" si="44"/>
        <v>178.0294888569664</v>
      </c>
      <c r="R218" s="3"/>
      <c r="S218" s="3">
        <f t="shared" si="42"/>
        <v>22.35451475503714</v>
      </c>
      <c r="T218" s="3">
        <v>0</v>
      </c>
      <c r="U218" s="7">
        <f t="shared" si="37"/>
        <v>5.2393466261076863E-3</v>
      </c>
      <c r="V218" s="7">
        <f t="shared" si="38"/>
        <v>3.5330588517467425E-3</v>
      </c>
      <c r="X218" s="3">
        <f t="shared" si="39"/>
        <v>7.0929017804169492</v>
      </c>
      <c r="Y218" s="3">
        <f t="shared" si="40"/>
        <v>0.87380361037318766</v>
      </c>
      <c r="Z218" s="3">
        <f t="shared" si="41"/>
        <v>0.37864468119365907</v>
      </c>
    </row>
    <row r="219" spans="1:26" x14ac:dyDescent="0.2">
      <c r="A219" s="4">
        <v>16</v>
      </c>
      <c r="B219">
        <v>4</v>
      </c>
      <c r="C219" s="119">
        <f t="shared" si="30"/>
        <v>1</v>
      </c>
      <c r="D219" s="115">
        <f>Ecosystem!X213</f>
        <v>71.575598244902551</v>
      </c>
      <c r="E219" s="115">
        <f>Ecosystem!AK213</f>
        <v>5.4699135289997232</v>
      </c>
      <c r="F219" s="117">
        <f>Ecosystem!BC213</f>
        <v>3.485864997238632</v>
      </c>
      <c r="H219" s="3">
        <f t="shared" si="31"/>
        <v>9.1530939295169347</v>
      </c>
      <c r="I219" s="3">
        <f t="shared" si="32"/>
        <v>0.90678700153216163</v>
      </c>
      <c r="J219" s="3">
        <f t="shared" si="33"/>
        <v>0.37010096045600771</v>
      </c>
      <c r="K219" s="3"/>
      <c r="L219" s="3"/>
      <c r="M219" s="9">
        <f t="shared" si="34"/>
        <v>0.8</v>
      </c>
      <c r="N219" s="77">
        <f t="shared" si="43"/>
        <v>178.38245084981247</v>
      </c>
      <c r="O219" s="77">
        <f t="shared" si="35"/>
        <v>29.017184049029176</v>
      </c>
      <c r="P219" s="131">
        <f t="shared" si="36"/>
        <v>11.843230734592247</v>
      </c>
      <c r="Q219" s="3">
        <f t="shared" si="44"/>
        <v>219.24286563343389</v>
      </c>
      <c r="R219" s="3"/>
      <c r="S219" s="3">
        <f t="shared" si="42"/>
        <v>18.637055607519084</v>
      </c>
      <c r="T219" s="3">
        <v>0</v>
      </c>
      <c r="U219" s="7">
        <f t="shared" si="37"/>
        <v>5.4699135289997232E-3</v>
      </c>
      <c r="V219" s="7">
        <f t="shared" si="38"/>
        <v>3.4858649972386319E-3</v>
      </c>
      <c r="X219" s="3">
        <f t="shared" si="39"/>
        <v>9.1530939295169347</v>
      </c>
      <c r="Y219" s="3">
        <f t="shared" si="40"/>
        <v>0.91225691506116136</v>
      </c>
      <c r="Z219" s="3">
        <f t="shared" si="41"/>
        <v>0.37358682545324634</v>
      </c>
    </row>
    <row r="220" spans="1:26" x14ac:dyDescent="0.2">
      <c r="A220" s="4">
        <v>16</v>
      </c>
      <c r="B220">
        <v>5</v>
      </c>
      <c r="C220" s="119">
        <f t="shared" si="30"/>
        <v>1</v>
      </c>
      <c r="D220" s="115">
        <f>Ecosystem!X214</f>
        <v>82.104946909060629</v>
      </c>
      <c r="E220" s="115">
        <f>Ecosystem!AK214</f>
        <v>6.1794498675394705</v>
      </c>
      <c r="F220" s="117">
        <f>Ecosystem!BC214</f>
        <v>3.6194926542756787</v>
      </c>
      <c r="H220" s="3">
        <f t="shared" si="31"/>
        <v>10.499587981999914</v>
      </c>
      <c r="I220" s="3">
        <f t="shared" si="32"/>
        <v>1.0244119558374674</v>
      </c>
      <c r="J220" s="3">
        <f t="shared" si="33"/>
        <v>0.38428846463418842</v>
      </c>
      <c r="K220" s="3"/>
      <c r="L220" s="3"/>
      <c r="M220" s="9">
        <f t="shared" si="34"/>
        <v>0.8</v>
      </c>
      <c r="N220" s="77">
        <f t="shared" si="43"/>
        <v>204.62395028008063</v>
      </c>
      <c r="O220" s="77">
        <f t="shared" si="35"/>
        <v>32.781182586798955</v>
      </c>
      <c r="P220" s="131">
        <f t="shared" si="36"/>
        <v>12.297230868294029</v>
      </c>
      <c r="Q220" s="3">
        <f t="shared" si="44"/>
        <v>249.70236373517363</v>
      </c>
      <c r="R220" s="3"/>
      <c r="S220" s="3">
        <f t="shared" si="42"/>
        <v>18.052858123081972</v>
      </c>
      <c r="T220" s="3">
        <v>0</v>
      </c>
      <c r="U220" s="7">
        <f t="shared" si="37"/>
        <v>6.1794498675394709E-3</v>
      </c>
      <c r="V220" s="7">
        <f t="shared" si="38"/>
        <v>3.6194926542756785E-3</v>
      </c>
      <c r="X220" s="3">
        <f t="shared" si="39"/>
        <v>10.499587981999914</v>
      </c>
      <c r="Y220" s="3">
        <f t="shared" si="40"/>
        <v>1.0305914057050067</v>
      </c>
      <c r="Z220" s="3">
        <f t="shared" si="41"/>
        <v>0.38790795728846411</v>
      </c>
    </row>
    <row r="221" spans="1:26" x14ac:dyDescent="0.2">
      <c r="A221" s="4">
        <v>16</v>
      </c>
      <c r="B221">
        <v>6</v>
      </c>
      <c r="C221" s="119">
        <f t="shared" si="30"/>
        <v>1</v>
      </c>
      <c r="D221" s="115">
        <f>Ecosystem!X215</f>
        <v>81.456671265294545</v>
      </c>
      <c r="E221" s="115">
        <f>Ecosystem!AK215</f>
        <v>7.1886818484806474</v>
      </c>
      <c r="F221" s="117">
        <f>Ecosystem!BC215</f>
        <v>3.868694716851536</v>
      </c>
      <c r="H221" s="3">
        <f t="shared" si="31"/>
        <v>10.416686434473812</v>
      </c>
      <c r="I221" s="3">
        <f t="shared" si="32"/>
        <v>1.1917196174661455</v>
      </c>
      <c r="J221" s="3">
        <f t="shared" si="33"/>
        <v>0.41074672471597701</v>
      </c>
      <c r="K221" s="3"/>
      <c r="L221" s="3"/>
      <c r="M221" s="9">
        <f t="shared" si="34"/>
        <v>0.8</v>
      </c>
      <c r="N221" s="77">
        <f t="shared" si="43"/>
        <v>203.00830191671585</v>
      </c>
      <c r="O221" s="77">
        <f t="shared" si="35"/>
        <v>38.135027758916657</v>
      </c>
      <c r="P221" s="131">
        <f t="shared" si="36"/>
        <v>13.143895190911264</v>
      </c>
      <c r="Q221" s="3">
        <f t="shared" si="44"/>
        <v>254.28722486654377</v>
      </c>
      <c r="R221" s="3"/>
      <c r="S221" s="3">
        <f t="shared" si="42"/>
        <v>20.165748781418479</v>
      </c>
      <c r="T221" s="3">
        <v>0</v>
      </c>
      <c r="U221" s="7">
        <f t="shared" si="37"/>
        <v>7.1886818484806483E-3</v>
      </c>
      <c r="V221" s="7">
        <f t="shared" si="38"/>
        <v>3.8686947168515367E-3</v>
      </c>
      <c r="X221" s="3">
        <f t="shared" si="39"/>
        <v>10.416686434473812</v>
      </c>
      <c r="Y221" s="3">
        <f t="shared" si="40"/>
        <v>1.1989082993146261</v>
      </c>
      <c r="Z221" s="3">
        <f t="shared" si="41"/>
        <v>0.41461541943282854</v>
      </c>
    </row>
    <row r="222" spans="1:26" x14ac:dyDescent="0.2">
      <c r="A222" s="4">
        <v>16</v>
      </c>
      <c r="B222">
        <v>7</v>
      </c>
      <c r="C222" s="119">
        <f t="shared" si="30"/>
        <v>1</v>
      </c>
      <c r="D222" s="115">
        <f>Ecosystem!X216</f>
        <v>75.194691200830903</v>
      </c>
      <c r="E222" s="115">
        <f>Ecosystem!AK216</f>
        <v>7.7653505845435467</v>
      </c>
      <c r="F222" s="117">
        <f>Ecosystem!BC216</f>
        <v>4.0596002596941139</v>
      </c>
      <c r="H222" s="3">
        <f t="shared" si="31"/>
        <v>9.6159038616382411</v>
      </c>
      <c r="I222" s="3">
        <f t="shared" si="32"/>
        <v>1.2873181513880232</v>
      </c>
      <c r="J222" s="3">
        <f t="shared" si="33"/>
        <v>0.43101553168881823</v>
      </c>
      <c r="K222" s="3"/>
      <c r="L222" s="3"/>
      <c r="M222" s="9">
        <f t="shared" si="34"/>
        <v>0.8</v>
      </c>
      <c r="N222" s="77">
        <f t="shared" si="43"/>
        <v>187.4020425425409</v>
      </c>
      <c r="O222" s="77">
        <f t="shared" si="35"/>
        <v>41.194180844416742</v>
      </c>
      <c r="P222" s="131">
        <f t="shared" si="36"/>
        <v>13.792497014042183</v>
      </c>
      <c r="Q222" s="3">
        <f t="shared" si="44"/>
        <v>242.38872040099983</v>
      </c>
      <c r="R222" s="3"/>
      <c r="S222" s="3">
        <f t="shared" si="42"/>
        <v>22.685328660298545</v>
      </c>
      <c r="T222" s="3">
        <v>0</v>
      </c>
      <c r="U222" s="7">
        <f t="shared" si="37"/>
        <v>7.7653505845435471E-3</v>
      </c>
      <c r="V222" s="7">
        <f t="shared" si="38"/>
        <v>4.0596002596941143E-3</v>
      </c>
      <c r="X222" s="3">
        <f t="shared" si="39"/>
        <v>9.6159038616382411</v>
      </c>
      <c r="Y222" s="3">
        <f t="shared" si="40"/>
        <v>1.2950835019725668</v>
      </c>
      <c r="Z222" s="3">
        <f t="shared" si="41"/>
        <v>0.43507513194851233</v>
      </c>
    </row>
    <row r="223" spans="1:26" x14ac:dyDescent="0.2">
      <c r="A223" s="4">
        <v>16</v>
      </c>
      <c r="B223">
        <v>8</v>
      </c>
      <c r="C223" s="119">
        <f t="shared" si="30"/>
        <v>1</v>
      </c>
      <c r="D223" s="115">
        <f>Ecosystem!X217</f>
        <v>66.695646651728424</v>
      </c>
      <c r="E223" s="115">
        <f>Ecosystem!AK217</f>
        <v>7.7169146950236307</v>
      </c>
      <c r="F223" s="117">
        <f>Ecosystem!BC217</f>
        <v>4.138028731539336</v>
      </c>
      <c r="H223" s="3">
        <f t="shared" si="31"/>
        <v>8.5290452816664821</v>
      </c>
      <c r="I223" s="3">
        <f t="shared" si="32"/>
        <v>1.2792885847794373</v>
      </c>
      <c r="J223" s="3">
        <f t="shared" si="33"/>
        <v>0.43934243269617435</v>
      </c>
      <c r="K223" s="3"/>
      <c r="L223" s="3"/>
      <c r="M223" s="9">
        <f t="shared" si="34"/>
        <v>0.8</v>
      </c>
      <c r="N223" s="77">
        <f t="shared" si="43"/>
        <v>166.22051652353048</v>
      </c>
      <c r="O223" s="77">
        <f t="shared" si="35"/>
        <v>40.937234712942001</v>
      </c>
      <c r="P223" s="131">
        <f t="shared" si="36"/>
        <v>14.058957846277579</v>
      </c>
      <c r="Q223" s="3">
        <f t="shared" si="44"/>
        <v>221.21670908275007</v>
      </c>
      <c r="R223" s="3"/>
      <c r="S223" s="3">
        <f t="shared" si="42"/>
        <v>24.860776921985252</v>
      </c>
      <c r="T223" s="3">
        <v>0</v>
      </c>
      <c r="U223" s="7">
        <f t="shared" si="37"/>
        <v>7.7169146950236307E-3</v>
      </c>
      <c r="V223" s="7">
        <f t="shared" si="38"/>
        <v>4.1380287315393362E-3</v>
      </c>
      <c r="X223" s="3">
        <f t="shared" si="39"/>
        <v>8.5290452816664821</v>
      </c>
      <c r="Y223" s="3">
        <f t="shared" si="40"/>
        <v>1.2870054994744609</v>
      </c>
      <c r="Z223" s="3">
        <f t="shared" si="41"/>
        <v>0.44348046142771369</v>
      </c>
    </row>
    <row r="224" spans="1:26" x14ac:dyDescent="0.2">
      <c r="A224" s="4">
        <v>16</v>
      </c>
      <c r="B224">
        <v>9</v>
      </c>
      <c r="C224" s="119">
        <f t="shared" si="30"/>
        <v>1</v>
      </c>
      <c r="D224" s="115">
        <f>Ecosystem!X218</f>
        <v>58.346948715088793</v>
      </c>
      <c r="E224" s="115">
        <f>Ecosystem!AK218</f>
        <v>7.2381387824503634</v>
      </c>
      <c r="F224" s="117">
        <f>Ecosystem!BC218</f>
        <v>4.1098070630146832</v>
      </c>
      <c r="H224" s="3">
        <f t="shared" si="31"/>
        <v>7.461413039994385</v>
      </c>
      <c r="I224" s="3">
        <f t="shared" si="32"/>
        <v>1.1999184499744857</v>
      </c>
      <c r="J224" s="3">
        <f t="shared" si="33"/>
        <v>0.43634608411844134</v>
      </c>
      <c r="K224" s="3"/>
      <c r="L224" s="3"/>
      <c r="M224" s="9">
        <f t="shared" si="34"/>
        <v>0.8</v>
      </c>
      <c r="N224" s="77">
        <f t="shared" si="43"/>
        <v>145.41368799732098</v>
      </c>
      <c r="O224" s="77">
        <f t="shared" si="35"/>
        <v>38.397390399183543</v>
      </c>
      <c r="P224" s="131">
        <f t="shared" si="36"/>
        <v>13.963074691790125</v>
      </c>
      <c r="Q224" s="3">
        <f t="shared" si="44"/>
        <v>197.77415308829464</v>
      </c>
      <c r="R224" s="3"/>
      <c r="S224" s="3">
        <f t="shared" si="42"/>
        <v>26.474877668973139</v>
      </c>
      <c r="T224" s="3">
        <v>0</v>
      </c>
      <c r="U224" s="7">
        <f t="shared" si="37"/>
        <v>7.2381387824503639E-3</v>
      </c>
      <c r="V224" s="7">
        <f t="shared" si="38"/>
        <v>4.1098070630146829E-3</v>
      </c>
      <c r="X224" s="3">
        <f t="shared" si="39"/>
        <v>7.461413039994385</v>
      </c>
      <c r="Y224" s="3">
        <f t="shared" si="40"/>
        <v>1.207156588756936</v>
      </c>
      <c r="Z224" s="3">
        <f t="shared" si="41"/>
        <v>0.44045589118145601</v>
      </c>
    </row>
    <row r="225" spans="1:26" x14ac:dyDescent="0.2">
      <c r="A225" s="4">
        <v>16</v>
      </c>
      <c r="B225">
        <v>10</v>
      </c>
      <c r="C225" s="119">
        <f t="shared" si="30"/>
        <v>1</v>
      </c>
      <c r="D225" s="115">
        <f>Ecosystem!X219</f>
        <v>51.550042698842795</v>
      </c>
      <c r="E225" s="115">
        <f>Ecosystem!AK219</f>
        <v>6.5795098159277723</v>
      </c>
      <c r="F225" s="117">
        <f>Ecosystem!BC219</f>
        <v>4.0020691773426122</v>
      </c>
      <c r="H225" s="3">
        <f t="shared" si="31"/>
        <v>6.5922240884199699</v>
      </c>
      <c r="I225" s="3">
        <f t="shared" si="32"/>
        <v>1.0907327777497069</v>
      </c>
      <c r="J225" s="3">
        <f t="shared" si="33"/>
        <v>0.42490734653212647</v>
      </c>
      <c r="K225" s="3"/>
      <c r="L225" s="3"/>
      <c r="M225" s="9">
        <f t="shared" si="34"/>
        <v>0.8</v>
      </c>
      <c r="N225" s="77">
        <f t="shared" si="43"/>
        <v>128.47427312543559</v>
      </c>
      <c r="O225" s="77">
        <f t="shared" si="35"/>
        <v>34.903448887990628</v>
      </c>
      <c r="P225" s="131">
        <f t="shared" si="36"/>
        <v>13.597035089028049</v>
      </c>
      <c r="Q225" s="3">
        <f t="shared" si="44"/>
        <v>176.97475710245428</v>
      </c>
      <c r="R225" s="3"/>
      <c r="S225" s="3">
        <f t="shared" si="42"/>
        <v>27.405311791975372</v>
      </c>
      <c r="T225" s="3">
        <v>0</v>
      </c>
      <c r="U225" s="7">
        <f t="shared" si="37"/>
        <v>6.5795098159277731E-3</v>
      </c>
      <c r="V225" s="7">
        <f t="shared" si="38"/>
        <v>4.0020691773426124E-3</v>
      </c>
      <c r="X225" s="3">
        <f t="shared" si="39"/>
        <v>6.5922240884199699</v>
      </c>
      <c r="Y225" s="3">
        <f t="shared" si="40"/>
        <v>1.0973122875656347</v>
      </c>
      <c r="Z225" s="3">
        <f t="shared" si="41"/>
        <v>0.42890941570946911</v>
      </c>
    </row>
    <row r="226" spans="1:26" x14ac:dyDescent="0.2">
      <c r="A226" s="4">
        <v>16</v>
      </c>
      <c r="B226">
        <v>11</v>
      </c>
      <c r="C226" s="119">
        <f t="shared" si="30"/>
        <v>1</v>
      </c>
      <c r="D226" s="115">
        <f>Ecosystem!X220</f>
        <v>47.515020519870177</v>
      </c>
      <c r="E226" s="115">
        <f>Ecosystem!AK220</f>
        <v>5.9315849595302073</v>
      </c>
      <c r="F226" s="117">
        <f>Ecosystem!BC220</f>
        <v>3.8465756241536226</v>
      </c>
      <c r="H226" s="3">
        <f t="shared" si="31"/>
        <v>6.0762250899142085</v>
      </c>
      <c r="I226" s="3">
        <f t="shared" si="32"/>
        <v>0.98332160303259109</v>
      </c>
      <c r="J226" s="3">
        <f t="shared" si="33"/>
        <v>0.408398298297169</v>
      </c>
      <c r="K226" s="3"/>
      <c r="L226" s="3"/>
      <c r="M226" s="9">
        <f t="shared" si="34"/>
        <v>1</v>
      </c>
      <c r="N226" s="77">
        <f t="shared" si="43"/>
        <v>148.02261560414553</v>
      </c>
      <c r="O226" s="77">
        <f t="shared" si="35"/>
        <v>39.332864121303643</v>
      </c>
      <c r="P226" s="131">
        <f t="shared" si="36"/>
        <v>16.335931931886762</v>
      </c>
      <c r="Q226" s="3">
        <f t="shared" si="44"/>
        <v>203.69141165733595</v>
      </c>
      <c r="R226" s="3"/>
      <c r="S226" s="3">
        <f t="shared" si="42"/>
        <v>27.329967228485991</v>
      </c>
      <c r="T226" s="3">
        <v>0</v>
      </c>
      <c r="U226" s="7">
        <f t="shared" si="37"/>
        <v>5.9315849595302063E-3</v>
      </c>
      <c r="V226" s="7">
        <f t="shared" si="38"/>
        <v>3.8465756241536225E-3</v>
      </c>
      <c r="X226" s="3">
        <f t="shared" si="39"/>
        <v>6.0762250899142085</v>
      </c>
      <c r="Y226" s="3">
        <f t="shared" si="40"/>
        <v>0.98925318799212125</v>
      </c>
      <c r="Z226" s="3">
        <f t="shared" si="41"/>
        <v>0.41224487392132264</v>
      </c>
    </row>
    <row r="227" spans="1:26" x14ac:dyDescent="0.2">
      <c r="A227" s="5">
        <v>16</v>
      </c>
      <c r="B227" s="2">
        <v>12</v>
      </c>
      <c r="C227" s="119">
        <f t="shared" si="30"/>
        <v>1</v>
      </c>
      <c r="D227" s="115">
        <f>Ecosystem!X221</f>
        <v>48.085298081781836</v>
      </c>
      <c r="E227" s="115">
        <f>Ecosystem!AK221</f>
        <v>5.4449125817693957</v>
      </c>
      <c r="F227" s="117">
        <f>Ecosystem!BC221</f>
        <v>3.6778962713280698</v>
      </c>
      <c r="H227" s="3">
        <f t="shared" si="31"/>
        <v>6.1491522357302069</v>
      </c>
      <c r="I227" s="3">
        <f t="shared" si="32"/>
        <v>0.90264241426322944</v>
      </c>
      <c r="J227" s="3">
        <f t="shared" si="33"/>
        <v>0.39048928847054398</v>
      </c>
      <c r="K227" s="3"/>
      <c r="L227" s="3"/>
      <c r="M227" s="9">
        <f t="shared" si="34"/>
        <v>1</v>
      </c>
      <c r="N227" s="77">
        <f t="shared" si="43"/>
        <v>149.79919015701176</v>
      </c>
      <c r="O227" s="77">
        <f t="shared" si="35"/>
        <v>36.105696570529176</v>
      </c>
      <c r="P227" s="131">
        <f t="shared" si="36"/>
        <v>15.619571538821759</v>
      </c>
      <c r="Q227" s="3">
        <f t="shared" si="44"/>
        <v>201.5244582663627</v>
      </c>
      <c r="R227" s="3"/>
      <c r="S227" s="3">
        <f t="shared" si="42"/>
        <v>25.666992758260459</v>
      </c>
      <c r="T227" s="3">
        <v>0</v>
      </c>
      <c r="U227" s="7">
        <f t="shared" si="37"/>
        <v>5.4449125817693962E-3</v>
      </c>
      <c r="V227" s="7">
        <f t="shared" si="38"/>
        <v>3.6778962713280698E-3</v>
      </c>
      <c r="X227" s="3">
        <f t="shared" si="39"/>
        <v>6.1491522357302069</v>
      </c>
      <c r="Y227" s="3">
        <f t="shared" si="40"/>
        <v>0.90808732684499882</v>
      </c>
      <c r="Z227" s="3">
        <f t="shared" si="41"/>
        <v>0.39416718474187207</v>
      </c>
    </row>
    <row r="228" spans="1:26" x14ac:dyDescent="0.2">
      <c r="A228" s="3">
        <v>17</v>
      </c>
      <c r="B228">
        <v>1</v>
      </c>
      <c r="C228" s="119">
        <f t="shared" ref="C228:C275" si="45">VLOOKUP(B228,$H$7:$I$18,2)</f>
        <v>1</v>
      </c>
      <c r="D228" s="115">
        <f>Ecosystem!X222</f>
        <v>56.284685937556908</v>
      </c>
      <c r="E228" s="115">
        <f>Ecosystem!AK222</f>
        <v>5.2676047860477437</v>
      </c>
      <c r="F228" s="117">
        <f>Ecosystem!BC222</f>
        <v>3.5398739029749411</v>
      </c>
      <c r="H228" s="3">
        <f t="shared" ref="H228:H275" si="46">$C228*($B$5*$B$6*$B$7)*$B$9*$B$24*D228</f>
        <v>7.1976906908564908</v>
      </c>
      <c r="I228" s="3">
        <f t="shared" ref="I228:I275" si="47">$C228*($B$5*$B$6*$B$7)*$B$9*$B$25*E228</f>
        <v>0.87324882265006998</v>
      </c>
      <c r="J228" s="3">
        <f t="shared" ref="J228:J275" si="48">$C228*($B$5*$B$6*$B$7)*$B$9*$B$26*F228</f>
        <v>0.37583518937824661</v>
      </c>
      <c r="K228" s="3"/>
      <c r="L228" s="3"/>
      <c r="M228" s="9">
        <f t="shared" ref="M228:M275" si="49">IF(VLOOKUP(B228,$H$7:$K$18,4)=1,1,$O$12)</f>
        <v>1</v>
      </c>
      <c r="N228" s="77">
        <f t="shared" si="43"/>
        <v>175.34258303542043</v>
      </c>
      <c r="O228" s="77">
        <f t="shared" ref="O228:O275" si="50">I228*$O$9*M228</f>
        <v>34.929952906002796</v>
      </c>
      <c r="P228" s="131">
        <f t="shared" ref="P228:P275" si="51">J228*$O$10*M228</f>
        <v>15.033407575129864</v>
      </c>
      <c r="Q228" s="3">
        <f t="shared" si="44"/>
        <v>225.3059435165531</v>
      </c>
      <c r="R228" s="3"/>
      <c r="S228" s="3">
        <f t="shared" si="42"/>
        <v>22.175784491660284</v>
      </c>
      <c r="T228" s="3">
        <v>0</v>
      </c>
      <c r="U228" s="7">
        <f t="shared" ref="U228:U275" si="52">E228*$B$15*$B$14/12</f>
        <v>5.2676047860477438E-3</v>
      </c>
      <c r="V228" s="7">
        <f t="shared" ref="V228:V275" si="53">F228*$B$15*$B$14/12</f>
        <v>3.5398739029749416E-3</v>
      </c>
      <c r="X228" s="3">
        <f t="shared" ref="X228:X275" si="54">H228+T228</f>
        <v>7.1976906908564908</v>
      </c>
      <c r="Y228" s="3">
        <f t="shared" ref="Y228:Y275" si="55">I228+U228</f>
        <v>0.87851642743611769</v>
      </c>
      <c r="Z228" s="3">
        <f t="shared" ref="Z228:Z275" si="56">J228+V228</f>
        <v>0.37937506328122156</v>
      </c>
    </row>
    <row r="229" spans="1:26" x14ac:dyDescent="0.2">
      <c r="A229" s="3">
        <v>17</v>
      </c>
      <c r="B229">
        <v>2</v>
      </c>
      <c r="C229" s="119">
        <f t="shared" si="45"/>
        <v>1</v>
      </c>
      <c r="D229" s="115">
        <f>Ecosystem!X223</f>
        <v>72.615324955432072</v>
      </c>
      <c r="E229" s="115">
        <f>Ecosystem!AK223</f>
        <v>5.5258269658297463</v>
      </c>
      <c r="F229" s="117">
        <f>Ecosystem!BC223</f>
        <v>3.5007591734380323</v>
      </c>
      <c r="H229" s="3">
        <f t="shared" si="46"/>
        <v>9.2860542746046839</v>
      </c>
      <c r="I229" s="3">
        <f t="shared" si="47"/>
        <v>0.91605617506838877</v>
      </c>
      <c r="J229" s="3">
        <f t="shared" si="48"/>
        <v>0.37168230365804389</v>
      </c>
      <c r="K229" s="3"/>
      <c r="L229" s="3"/>
      <c r="M229" s="9">
        <f t="shared" si="49"/>
        <v>1</v>
      </c>
      <c r="N229" s="77">
        <f t="shared" si="43"/>
        <v>226.21710388093098</v>
      </c>
      <c r="O229" s="77">
        <f t="shared" si="50"/>
        <v>36.642247002735552</v>
      </c>
      <c r="P229" s="131">
        <f t="shared" si="51"/>
        <v>14.867292146321756</v>
      </c>
      <c r="Q229" s="3">
        <f t="shared" si="44"/>
        <v>277.72664302998828</v>
      </c>
      <c r="R229" s="3"/>
      <c r="S229" s="3">
        <f t="shared" ref="S229:S275" si="57">100*SUM(O229:P229)/Q229</f>
        <v>18.546848291935543</v>
      </c>
      <c r="T229" s="3">
        <v>0</v>
      </c>
      <c r="U229" s="7">
        <f t="shared" si="52"/>
        <v>5.5258269658297471E-3</v>
      </c>
      <c r="V229" s="7">
        <f t="shared" si="53"/>
        <v>3.5007591734380322E-3</v>
      </c>
      <c r="X229" s="3">
        <f t="shared" si="54"/>
        <v>9.2860542746046839</v>
      </c>
      <c r="Y229" s="3">
        <f t="shared" si="55"/>
        <v>0.92158200203421847</v>
      </c>
      <c r="Z229" s="3">
        <f t="shared" si="56"/>
        <v>0.37518306283148189</v>
      </c>
    </row>
    <row r="230" spans="1:26" x14ac:dyDescent="0.2">
      <c r="A230" s="3">
        <v>17</v>
      </c>
      <c r="B230">
        <v>3</v>
      </c>
      <c r="C230" s="119">
        <f t="shared" si="45"/>
        <v>1</v>
      </c>
      <c r="D230" s="115">
        <f>Ecosystem!X224</f>
        <v>82.16158316173545</v>
      </c>
      <c r="E230" s="115">
        <f>Ecosystem!AK224</f>
        <v>6.2657373727136267</v>
      </c>
      <c r="F230" s="117">
        <f>Ecosystem!BC224</f>
        <v>3.6461100898649335</v>
      </c>
      <c r="H230" s="3">
        <f t="shared" si="46"/>
        <v>10.506830631076696</v>
      </c>
      <c r="I230" s="3">
        <f t="shared" si="47"/>
        <v>1.0387164576676586</v>
      </c>
      <c r="J230" s="3">
        <f t="shared" si="48"/>
        <v>0.38711448872986132</v>
      </c>
      <c r="K230" s="3"/>
      <c r="L230" s="3"/>
      <c r="M230" s="9">
        <f t="shared" si="49"/>
        <v>0.8</v>
      </c>
      <c r="N230" s="77">
        <f t="shared" ref="N230:N275" si="58">H230*$O$8*M230</f>
        <v>204.76510052970227</v>
      </c>
      <c r="O230" s="77">
        <f t="shared" si="50"/>
        <v>33.238926645365076</v>
      </c>
      <c r="P230" s="131">
        <f t="shared" si="51"/>
        <v>12.387663639355564</v>
      </c>
      <c r="Q230" s="3">
        <f t="shared" ref="Q230:Q275" si="59">SUM(N230:P230)</f>
        <v>250.3916908144229</v>
      </c>
      <c r="R230" s="3"/>
      <c r="S230" s="3">
        <f t="shared" si="57"/>
        <v>18.222086418409411</v>
      </c>
      <c r="T230" s="3">
        <v>0</v>
      </c>
      <c r="U230" s="7">
        <f t="shared" si="52"/>
        <v>6.2657373727136277E-3</v>
      </c>
      <c r="V230" s="7">
        <f t="shared" si="53"/>
        <v>3.6461100898649338E-3</v>
      </c>
      <c r="X230" s="3">
        <f t="shared" si="54"/>
        <v>10.506830631076696</v>
      </c>
      <c r="Y230" s="3">
        <f t="shared" si="55"/>
        <v>1.0449821950403722</v>
      </c>
      <c r="Z230" s="3">
        <f t="shared" si="56"/>
        <v>0.39076059881972625</v>
      </c>
    </row>
    <row r="231" spans="1:26" x14ac:dyDescent="0.2">
      <c r="A231" s="3">
        <v>17</v>
      </c>
      <c r="B231">
        <v>4</v>
      </c>
      <c r="C231" s="119">
        <f t="shared" si="45"/>
        <v>1</v>
      </c>
      <c r="D231" s="115">
        <f>Ecosystem!X225</f>
        <v>81.135287982542494</v>
      </c>
      <c r="E231" s="115">
        <f>Ecosystem!AK225</f>
        <v>7.260713016079607</v>
      </c>
      <c r="F231" s="117">
        <f>Ecosystem!BC225</f>
        <v>3.8933382029611741</v>
      </c>
      <c r="H231" s="3">
        <f t="shared" si="46"/>
        <v>10.37558791142213</v>
      </c>
      <c r="I231" s="3">
        <f t="shared" si="47"/>
        <v>1.2036607434341577</v>
      </c>
      <c r="J231" s="3">
        <f t="shared" si="48"/>
        <v>0.41336317081626667</v>
      </c>
      <c r="K231" s="3"/>
      <c r="L231" s="3"/>
      <c r="M231" s="9">
        <f t="shared" si="49"/>
        <v>0.8</v>
      </c>
      <c r="N231" s="77">
        <f t="shared" si="58"/>
        <v>202.20734266460715</v>
      </c>
      <c r="O231" s="77">
        <f t="shared" si="50"/>
        <v>38.517143789893055</v>
      </c>
      <c r="P231" s="131">
        <f t="shared" si="51"/>
        <v>13.227621466120533</v>
      </c>
      <c r="Q231" s="3">
        <f t="shared" si="59"/>
        <v>253.95210792062073</v>
      </c>
      <c r="R231" s="3"/>
      <c r="S231" s="3">
        <f t="shared" si="57"/>
        <v>20.375796712105949</v>
      </c>
      <c r="T231" s="3">
        <v>0</v>
      </c>
      <c r="U231" s="7">
        <f t="shared" si="52"/>
        <v>7.2607130160796075E-3</v>
      </c>
      <c r="V231" s="7">
        <f t="shared" si="53"/>
        <v>3.893338202961174E-3</v>
      </c>
      <c r="X231" s="3">
        <f t="shared" si="54"/>
        <v>10.37558791142213</v>
      </c>
      <c r="Y231" s="3">
        <f t="shared" si="55"/>
        <v>1.2109214564502373</v>
      </c>
      <c r="Z231" s="3">
        <f t="shared" si="56"/>
        <v>0.41725650901922784</v>
      </c>
    </row>
    <row r="232" spans="1:26" x14ac:dyDescent="0.2">
      <c r="A232" s="3">
        <v>17</v>
      </c>
      <c r="B232">
        <v>5</v>
      </c>
      <c r="C232" s="119">
        <f t="shared" si="45"/>
        <v>1</v>
      </c>
      <c r="D232" s="115">
        <f>Ecosystem!X226</f>
        <v>74.640853410858185</v>
      </c>
      <c r="E232" s="115">
        <f>Ecosystem!AK226</f>
        <v>7.8002570233092783</v>
      </c>
      <c r="F232" s="117">
        <f>Ecosystem!BC226</f>
        <v>4.0776517511300447</v>
      </c>
      <c r="H232" s="3">
        <f t="shared" si="46"/>
        <v>9.5450790353337354</v>
      </c>
      <c r="I232" s="3">
        <f t="shared" si="47"/>
        <v>1.2931048434033048</v>
      </c>
      <c r="J232" s="3">
        <f t="shared" si="48"/>
        <v>0.43293209309420649</v>
      </c>
      <c r="K232" s="3"/>
      <c r="L232" s="3"/>
      <c r="M232" s="9">
        <f t="shared" si="49"/>
        <v>0.8</v>
      </c>
      <c r="N232" s="77">
        <f t="shared" si="58"/>
        <v>186.02175450065067</v>
      </c>
      <c r="O232" s="77">
        <f t="shared" si="50"/>
        <v>41.37935498890576</v>
      </c>
      <c r="P232" s="131">
        <f t="shared" si="51"/>
        <v>13.853826979014608</v>
      </c>
      <c r="Q232" s="3">
        <f t="shared" si="59"/>
        <v>241.25493646857103</v>
      </c>
      <c r="R232" s="3"/>
      <c r="S232" s="3">
        <f t="shared" si="57"/>
        <v>22.894114738711572</v>
      </c>
      <c r="T232" s="3">
        <v>0</v>
      </c>
      <c r="U232" s="7">
        <f t="shared" si="52"/>
        <v>7.8002570233092787E-3</v>
      </c>
      <c r="V232" s="7">
        <f t="shared" si="53"/>
        <v>4.0776517511300443E-3</v>
      </c>
      <c r="X232" s="3">
        <f t="shared" si="54"/>
        <v>9.5450790353337354</v>
      </c>
      <c r="Y232" s="3">
        <f t="shared" si="55"/>
        <v>1.3009051004266141</v>
      </c>
      <c r="Z232" s="3">
        <f t="shared" si="56"/>
        <v>0.43700974484533656</v>
      </c>
    </row>
    <row r="233" spans="1:26" x14ac:dyDescent="0.2">
      <c r="A233" s="3">
        <v>17</v>
      </c>
      <c r="B233">
        <v>6</v>
      </c>
      <c r="C233" s="119">
        <f t="shared" si="45"/>
        <v>1</v>
      </c>
      <c r="D233" s="115">
        <f>Ecosystem!X227</f>
        <v>66.107968112431735</v>
      </c>
      <c r="E233" s="115">
        <f>Ecosystem!AK227</f>
        <v>7.7172083367493061</v>
      </c>
      <c r="F233" s="117">
        <f>Ecosystem!BC227</f>
        <v>4.1481682122534069</v>
      </c>
      <c r="H233" s="3">
        <f t="shared" si="46"/>
        <v>8.4538928973002516</v>
      </c>
      <c r="I233" s="3">
        <f t="shared" si="47"/>
        <v>1.2793372638853389</v>
      </c>
      <c r="J233" s="3">
        <f t="shared" si="48"/>
        <v>0.44041896077565401</v>
      </c>
      <c r="K233" s="3"/>
      <c r="L233" s="3"/>
      <c r="M233" s="9">
        <f t="shared" si="49"/>
        <v>0.8</v>
      </c>
      <c r="N233" s="77">
        <f t="shared" si="58"/>
        <v>164.75588974118926</v>
      </c>
      <c r="O233" s="77">
        <f t="shared" si="50"/>
        <v>40.938792444330844</v>
      </c>
      <c r="P233" s="131">
        <f t="shared" si="51"/>
        <v>14.093406744820928</v>
      </c>
      <c r="Q233" s="3">
        <f t="shared" si="59"/>
        <v>219.78808893034102</v>
      </c>
      <c r="R233" s="3"/>
      <c r="S233" s="3">
        <f t="shared" si="57"/>
        <v>25.038754127660443</v>
      </c>
      <c r="T233" s="3">
        <v>0</v>
      </c>
      <c r="U233" s="7">
        <f t="shared" si="52"/>
        <v>7.7172083367493061E-3</v>
      </c>
      <c r="V233" s="7">
        <f t="shared" si="53"/>
        <v>4.1481682122534074E-3</v>
      </c>
      <c r="X233" s="3">
        <f t="shared" si="54"/>
        <v>8.4538928973002516</v>
      </c>
      <c r="Y233" s="3">
        <f t="shared" si="55"/>
        <v>1.2870544722220882</v>
      </c>
      <c r="Z233" s="3">
        <f t="shared" si="56"/>
        <v>0.4445671289879074</v>
      </c>
    </row>
    <row r="234" spans="1:26" x14ac:dyDescent="0.2">
      <c r="A234" s="3">
        <v>17</v>
      </c>
      <c r="B234">
        <v>7</v>
      </c>
      <c r="C234" s="119">
        <f t="shared" si="45"/>
        <v>1</v>
      </c>
      <c r="D234" s="115">
        <f>Ecosystem!X228</f>
        <v>57.833126636352077</v>
      </c>
      <c r="E234" s="115">
        <f>Ecosystem!AK228</f>
        <v>7.2194101524756613</v>
      </c>
      <c r="F234" s="117">
        <f>Ecosystem!BC228</f>
        <v>4.1133088849430788</v>
      </c>
      <c r="H234" s="3">
        <f t="shared" si="46"/>
        <v>7.3957054264352937</v>
      </c>
      <c r="I234" s="3">
        <f t="shared" si="47"/>
        <v>1.1968136699578495</v>
      </c>
      <c r="J234" s="3">
        <f t="shared" si="48"/>
        <v>0.43671787925682787</v>
      </c>
      <c r="K234" s="3"/>
      <c r="L234" s="3"/>
      <c r="M234" s="9">
        <f t="shared" si="49"/>
        <v>0.8</v>
      </c>
      <c r="N234" s="77">
        <f t="shared" si="58"/>
        <v>144.13312808649511</v>
      </c>
      <c r="O234" s="77">
        <f t="shared" si="50"/>
        <v>38.298037438651185</v>
      </c>
      <c r="P234" s="131">
        <f t="shared" si="51"/>
        <v>13.974972136218492</v>
      </c>
      <c r="Q234" s="3">
        <f t="shared" si="59"/>
        <v>196.4061376613648</v>
      </c>
      <c r="R234" s="3"/>
      <c r="S234" s="3">
        <f t="shared" si="57"/>
        <v>26.614753590336672</v>
      </c>
      <c r="T234" s="3">
        <v>0</v>
      </c>
      <c r="U234" s="7">
        <f t="shared" si="52"/>
        <v>7.2194101524756622E-3</v>
      </c>
      <c r="V234" s="7">
        <f t="shared" si="53"/>
        <v>4.1133088849430793E-3</v>
      </c>
      <c r="X234" s="3">
        <f t="shared" si="54"/>
        <v>7.3957054264352937</v>
      </c>
      <c r="Y234" s="3">
        <f t="shared" si="55"/>
        <v>1.2040330801103252</v>
      </c>
      <c r="Z234" s="3">
        <f t="shared" si="56"/>
        <v>0.44083118814177097</v>
      </c>
    </row>
    <row r="235" spans="1:26" x14ac:dyDescent="0.2">
      <c r="A235" s="3">
        <v>17</v>
      </c>
      <c r="B235">
        <v>8</v>
      </c>
      <c r="C235" s="119">
        <f t="shared" si="45"/>
        <v>1</v>
      </c>
      <c r="D235" s="115">
        <f>Ecosystem!X229</f>
        <v>51.186536920294813</v>
      </c>
      <c r="E235" s="115">
        <f>Ecosystem!AK229</f>
        <v>6.5552906393195167</v>
      </c>
      <c r="F235" s="117">
        <f>Ecosystem!BC229</f>
        <v>4.0008518229687287</v>
      </c>
      <c r="H235" s="3">
        <f t="shared" si="46"/>
        <v>6.5457389368242049</v>
      </c>
      <c r="I235" s="3">
        <f t="shared" si="47"/>
        <v>1.0867177902330405</v>
      </c>
      <c r="J235" s="3">
        <f t="shared" si="48"/>
        <v>0.42477809768762259</v>
      </c>
      <c r="K235" s="3"/>
      <c r="L235" s="3"/>
      <c r="M235" s="9">
        <f t="shared" si="49"/>
        <v>0.8</v>
      </c>
      <c r="N235" s="77">
        <f t="shared" si="58"/>
        <v>127.5683351624221</v>
      </c>
      <c r="O235" s="77">
        <f t="shared" si="50"/>
        <v>34.774969287457296</v>
      </c>
      <c r="P235" s="131">
        <f t="shared" si="51"/>
        <v>13.592899126003923</v>
      </c>
      <c r="Q235" s="3">
        <f t="shared" si="59"/>
        <v>175.9362035758833</v>
      </c>
      <c r="R235" s="3"/>
      <c r="S235" s="3">
        <f t="shared" si="57"/>
        <v>27.491708602544445</v>
      </c>
      <c r="T235" s="3">
        <v>0</v>
      </c>
      <c r="U235" s="7">
        <f t="shared" si="52"/>
        <v>6.5552906393195167E-3</v>
      </c>
      <c r="V235" s="7">
        <f t="shared" si="53"/>
        <v>4.0008518229687285E-3</v>
      </c>
      <c r="X235" s="3">
        <f t="shared" si="54"/>
        <v>6.5457389368242049</v>
      </c>
      <c r="Y235" s="3">
        <f t="shared" si="55"/>
        <v>1.0932730808723601</v>
      </c>
      <c r="Z235" s="3">
        <f t="shared" si="56"/>
        <v>0.42877894951059131</v>
      </c>
    </row>
    <row r="236" spans="1:26" x14ac:dyDescent="0.2">
      <c r="A236" s="3">
        <v>17</v>
      </c>
      <c r="B236">
        <v>9</v>
      </c>
      <c r="C236" s="119">
        <f t="shared" si="45"/>
        <v>1</v>
      </c>
      <c r="D236" s="115">
        <f>Ecosystem!X230</f>
        <v>47.3968362470088</v>
      </c>
      <c r="E236" s="115">
        <f>Ecosystem!AK230</f>
        <v>5.9124855248698429</v>
      </c>
      <c r="F236" s="117">
        <f>Ecosystem!BC230</f>
        <v>3.8428176363848605</v>
      </c>
      <c r="H236" s="3">
        <f t="shared" si="46"/>
        <v>6.0611116744902747</v>
      </c>
      <c r="I236" s="3">
        <f t="shared" si="47"/>
        <v>0.98015535204986337</v>
      </c>
      <c r="J236" s="3">
        <f t="shared" si="48"/>
        <v>0.40799930554108049</v>
      </c>
      <c r="K236" s="3"/>
      <c r="L236" s="3"/>
      <c r="M236" s="9">
        <f t="shared" si="49"/>
        <v>0.8</v>
      </c>
      <c r="N236" s="77">
        <f t="shared" si="58"/>
        <v>118.12355075733909</v>
      </c>
      <c r="O236" s="77">
        <f t="shared" si="50"/>
        <v>31.364971265595628</v>
      </c>
      <c r="P236" s="131">
        <f t="shared" si="51"/>
        <v>13.055977777314576</v>
      </c>
      <c r="Q236" s="3">
        <f t="shared" si="59"/>
        <v>162.5444998002493</v>
      </c>
      <c r="R236" s="3"/>
      <c r="S236" s="3">
        <f t="shared" si="57"/>
        <v>27.328484874910593</v>
      </c>
      <c r="T236" s="3">
        <v>0</v>
      </c>
      <c r="U236" s="7">
        <f t="shared" si="52"/>
        <v>5.9124855248698432E-3</v>
      </c>
      <c r="V236" s="7">
        <f t="shared" si="53"/>
        <v>3.8428176363848611E-3</v>
      </c>
      <c r="X236" s="3">
        <f t="shared" si="54"/>
        <v>6.0611116744902747</v>
      </c>
      <c r="Y236" s="3">
        <f t="shared" si="55"/>
        <v>0.98606783757473326</v>
      </c>
      <c r="Z236" s="3">
        <f t="shared" si="56"/>
        <v>0.41184212317746538</v>
      </c>
    </row>
    <row r="237" spans="1:26" x14ac:dyDescent="0.2">
      <c r="A237" s="3">
        <v>17</v>
      </c>
      <c r="B237">
        <v>10</v>
      </c>
      <c r="C237" s="119">
        <f t="shared" si="45"/>
        <v>1</v>
      </c>
      <c r="D237" s="115">
        <f>Ecosystem!X231</f>
        <v>48.379987264632192</v>
      </c>
      <c r="E237" s="115">
        <f>Ecosystem!AK231</f>
        <v>5.4411809392716135</v>
      </c>
      <c r="F237" s="117">
        <f>Ecosystem!BC231</f>
        <v>3.6742084070609535</v>
      </c>
      <c r="H237" s="3">
        <f t="shared" si="46"/>
        <v>6.1868371148899</v>
      </c>
      <c r="I237" s="3">
        <f t="shared" si="47"/>
        <v>0.90202379298276236</v>
      </c>
      <c r="J237" s="3">
        <f t="shared" si="48"/>
        <v>0.39009774086087684</v>
      </c>
      <c r="K237" s="3"/>
      <c r="L237" s="3"/>
      <c r="M237" s="9">
        <f t="shared" si="49"/>
        <v>0.8</v>
      </c>
      <c r="N237" s="77">
        <f t="shared" si="58"/>
        <v>120.57378369118169</v>
      </c>
      <c r="O237" s="77">
        <f t="shared" si="50"/>
        <v>28.864761375448396</v>
      </c>
      <c r="P237" s="131">
        <f t="shared" si="51"/>
        <v>12.483127707548059</v>
      </c>
      <c r="Q237" s="3">
        <f t="shared" si="59"/>
        <v>161.92167277417812</v>
      </c>
      <c r="R237" s="3"/>
      <c r="S237" s="3">
        <f t="shared" si="57"/>
        <v>25.535734886250669</v>
      </c>
      <c r="T237" s="3">
        <v>0</v>
      </c>
      <c r="U237" s="7">
        <f t="shared" si="52"/>
        <v>5.4411809392716148E-3</v>
      </c>
      <c r="V237" s="7">
        <f t="shared" si="53"/>
        <v>3.6742084070609539E-3</v>
      </c>
      <c r="X237" s="3">
        <f t="shared" si="54"/>
        <v>6.1868371148899</v>
      </c>
      <c r="Y237" s="3">
        <f t="shared" si="55"/>
        <v>0.90746497392203396</v>
      </c>
      <c r="Z237" s="3">
        <f t="shared" si="56"/>
        <v>0.39377194926793779</v>
      </c>
    </row>
    <row r="238" spans="1:26" x14ac:dyDescent="0.2">
      <c r="A238" s="3">
        <v>17</v>
      </c>
      <c r="B238">
        <v>11</v>
      </c>
      <c r="C238" s="119">
        <f t="shared" si="45"/>
        <v>1</v>
      </c>
      <c r="D238" s="115">
        <f>Ecosystem!X232</f>
        <v>57.197627201605101</v>
      </c>
      <c r="E238" s="115">
        <f>Ecosystem!AK232</f>
        <v>5.2903138230645137</v>
      </c>
      <c r="F238" s="117">
        <f>Ecosystem!BC232</f>
        <v>3.5400615210677824</v>
      </c>
      <c r="H238" s="3">
        <f t="shared" si="46"/>
        <v>7.314437701665585</v>
      </c>
      <c r="I238" s="3">
        <f t="shared" si="47"/>
        <v>0.87701346343916953</v>
      </c>
      <c r="J238" s="3">
        <f t="shared" si="48"/>
        <v>0.37585510915035897</v>
      </c>
      <c r="K238" s="3"/>
      <c r="L238" s="3"/>
      <c r="M238" s="9">
        <f t="shared" si="49"/>
        <v>1</v>
      </c>
      <c r="N238" s="77">
        <f t="shared" si="58"/>
        <v>178.18665112839022</v>
      </c>
      <c r="O238" s="77">
        <f t="shared" si="50"/>
        <v>35.080538537566781</v>
      </c>
      <c r="P238" s="131">
        <f t="shared" si="51"/>
        <v>15.034204366014359</v>
      </c>
      <c r="Q238" s="3">
        <f t="shared" si="59"/>
        <v>228.30139403197137</v>
      </c>
      <c r="R238" s="3"/>
      <c r="S238" s="3">
        <f t="shared" si="57"/>
        <v>21.95113311334536</v>
      </c>
      <c r="T238" s="3">
        <v>0</v>
      </c>
      <c r="U238" s="7">
        <f t="shared" si="52"/>
        <v>5.2903138230645137E-3</v>
      </c>
      <c r="V238" s="7">
        <f t="shared" si="53"/>
        <v>3.5400615210677828E-3</v>
      </c>
      <c r="X238" s="3">
        <f t="shared" si="54"/>
        <v>7.314437701665585</v>
      </c>
      <c r="Y238" s="3">
        <f t="shared" si="55"/>
        <v>0.88230377726223408</v>
      </c>
      <c r="Z238" s="3">
        <f t="shared" si="56"/>
        <v>0.37939517067142675</v>
      </c>
    </row>
    <row r="239" spans="1:26" x14ac:dyDescent="0.2">
      <c r="A239" s="1">
        <v>17</v>
      </c>
      <c r="B239" s="2">
        <v>12</v>
      </c>
      <c r="C239" s="119">
        <f t="shared" si="45"/>
        <v>1</v>
      </c>
      <c r="D239" s="115">
        <f>Ecosystem!X233</f>
        <v>73.71512184672352</v>
      </c>
      <c r="E239" s="115">
        <f>Ecosystem!AK233</f>
        <v>5.5819882756396035</v>
      </c>
      <c r="F239" s="117">
        <f>Ecosystem!BC233</f>
        <v>3.5109217709454121</v>
      </c>
      <c r="H239" s="3">
        <f t="shared" si="46"/>
        <v>9.4266963998012869</v>
      </c>
      <c r="I239" s="3">
        <f t="shared" si="47"/>
        <v>0.92536644029554527</v>
      </c>
      <c r="J239" s="3">
        <f t="shared" si="48"/>
        <v>0.37276128609172632</v>
      </c>
      <c r="K239" s="3"/>
      <c r="L239" s="3"/>
      <c r="M239" s="9">
        <f t="shared" si="49"/>
        <v>1</v>
      </c>
      <c r="N239" s="77">
        <f t="shared" si="58"/>
        <v>229.64327966073915</v>
      </c>
      <c r="O239" s="77">
        <f t="shared" si="50"/>
        <v>37.014657611821811</v>
      </c>
      <c r="P239" s="131">
        <f t="shared" si="51"/>
        <v>14.910451443669054</v>
      </c>
      <c r="Q239" s="3">
        <f t="shared" si="59"/>
        <v>281.56838871623</v>
      </c>
      <c r="R239" s="3"/>
      <c r="S239" s="3">
        <f t="shared" si="57"/>
        <v>18.441384450944877</v>
      </c>
      <c r="T239" s="3">
        <v>0</v>
      </c>
      <c r="U239" s="7">
        <f t="shared" si="52"/>
        <v>5.5819882756396036E-3</v>
      </c>
      <c r="V239" s="7">
        <f t="shared" si="53"/>
        <v>3.5109217709454123E-3</v>
      </c>
      <c r="X239" s="3">
        <f t="shared" si="54"/>
        <v>9.4266963998012869</v>
      </c>
      <c r="Y239" s="3">
        <f t="shared" si="55"/>
        <v>0.93094842857118487</v>
      </c>
      <c r="Z239" s="3">
        <f t="shared" si="56"/>
        <v>0.37627220786267174</v>
      </c>
    </row>
    <row r="240" spans="1:26" x14ac:dyDescent="0.2">
      <c r="A240" s="4">
        <v>18</v>
      </c>
      <c r="B240">
        <v>1</v>
      </c>
      <c r="C240" s="119">
        <f t="shared" si="45"/>
        <v>1</v>
      </c>
      <c r="D240" s="115">
        <f>Ecosystem!X234</f>
        <v>82.094417393809806</v>
      </c>
      <c r="E240" s="115">
        <f>Ecosystem!AK234</f>
        <v>6.3581675306160736</v>
      </c>
      <c r="F240" s="117">
        <f>Ecosystem!BC234</f>
        <v>3.6695942851910188</v>
      </c>
      <c r="H240" s="3">
        <f t="shared" si="46"/>
        <v>10.498241466644314</v>
      </c>
      <c r="I240" s="3">
        <f t="shared" si="47"/>
        <v>1.0540392713266218</v>
      </c>
      <c r="J240" s="3">
        <f t="shared" si="48"/>
        <v>0.38960785070819548</v>
      </c>
      <c r="K240" s="3"/>
      <c r="L240" s="3"/>
      <c r="M240" s="9">
        <f t="shared" si="49"/>
        <v>1</v>
      </c>
      <c r="N240" s="77">
        <f t="shared" si="58"/>
        <v>255.74713545684881</v>
      </c>
      <c r="O240" s="77">
        <f t="shared" si="50"/>
        <v>42.161570853064873</v>
      </c>
      <c r="P240" s="131">
        <f t="shared" si="51"/>
        <v>15.584314028327819</v>
      </c>
      <c r="Q240" s="3">
        <f t="shared" si="59"/>
        <v>313.49302033824148</v>
      </c>
      <c r="R240" s="3"/>
      <c r="S240" s="3">
        <f t="shared" si="57"/>
        <v>18.420150094279006</v>
      </c>
      <c r="T240" s="3">
        <v>0</v>
      </c>
      <c r="U240" s="7">
        <f t="shared" si="52"/>
        <v>6.3581675306160742E-3</v>
      </c>
      <c r="V240" s="7">
        <f t="shared" si="53"/>
        <v>3.6695942851910188E-3</v>
      </c>
      <c r="X240" s="3">
        <f t="shared" si="54"/>
        <v>10.498241466644314</v>
      </c>
      <c r="Y240" s="3">
        <f t="shared" si="55"/>
        <v>1.0603974388572379</v>
      </c>
      <c r="Z240" s="3">
        <f t="shared" si="56"/>
        <v>0.39327744499338652</v>
      </c>
    </row>
    <row r="241" spans="1:26" x14ac:dyDescent="0.2">
      <c r="A241" s="4">
        <v>18</v>
      </c>
      <c r="B241">
        <v>2</v>
      </c>
      <c r="C241" s="119">
        <f t="shared" si="45"/>
        <v>1</v>
      </c>
      <c r="D241" s="115">
        <f>Ecosystem!X235</f>
        <v>80.605697610033857</v>
      </c>
      <c r="E241" s="115">
        <f>Ecosystem!AK235</f>
        <v>7.3310120520202293</v>
      </c>
      <c r="F241" s="117">
        <f>Ecosystem!BC235</f>
        <v>3.9131859596377132</v>
      </c>
      <c r="H241" s="3">
        <f t="shared" si="46"/>
        <v>10.307863847039831</v>
      </c>
      <c r="I241" s="3">
        <f t="shared" si="47"/>
        <v>1.2153147214492099</v>
      </c>
      <c r="J241" s="3">
        <f t="shared" si="48"/>
        <v>0.41547044514120562</v>
      </c>
      <c r="K241" s="3"/>
      <c r="L241" s="3"/>
      <c r="M241" s="9">
        <f t="shared" si="49"/>
        <v>1</v>
      </c>
      <c r="N241" s="77">
        <f t="shared" si="58"/>
        <v>251.10935578454496</v>
      </c>
      <c r="O241" s="77">
        <f t="shared" si="50"/>
        <v>48.612588857968397</v>
      </c>
      <c r="P241" s="131">
        <f t="shared" si="51"/>
        <v>16.618817805648224</v>
      </c>
      <c r="Q241" s="3">
        <f t="shared" si="59"/>
        <v>316.34076244816157</v>
      </c>
      <c r="R241" s="3"/>
      <c r="S241" s="3">
        <f t="shared" si="57"/>
        <v>20.620613720088009</v>
      </c>
      <c r="T241" s="3">
        <v>0</v>
      </c>
      <c r="U241" s="7">
        <f t="shared" si="52"/>
        <v>7.3310120520202297E-3</v>
      </c>
      <c r="V241" s="7">
        <f t="shared" si="53"/>
        <v>3.9131859596377135E-3</v>
      </c>
      <c r="X241" s="3">
        <f t="shared" si="54"/>
        <v>10.307863847039831</v>
      </c>
      <c r="Y241" s="3">
        <f t="shared" si="55"/>
        <v>1.2226457335012302</v>
      </c>
      <c r="Z241" s="3">
        <f t="shared" si="56"/>
        <v>0.41938363110084331</v>
      </c>
    </row>
    <row r="242" spans="1:26" x14ac:dyDescent="0.2">
      <c r="A242" s="4">
        <v>18</v>
      </c>
      <c r="B242">
        <v>3</v>
      </c>
      <c r="C242" s="119">
        <f t="shared" si="45"/>
        <v>1</v>
      </c>
      <c r="D242" s="115">
        <f>Ecosystem!X236</f>
        <v>73.849706999768699</v>
      </c>
      <c r="E242" s="115">
        <f>Ecosystem!AK236</f>
        <v>7.8228759637930754</v>
      </c>
      <c r="F242" s="117">
        <f>Ecosystem!BC236</f>
        <v>4.0885310816573268</v>
      </c>
      <c r="H242" s="3">
        <f t="shared" si="46"/>
        <v>9.4439071612555736</v>
      </c>
      <c r="I242" s="3">
        <f t="shared" si="47"/>
        <v>1.2968545482405744</v>
      </c>
      <c r="J242" s="3">
        <f t="shared" si="48"/>
        <v>0.43408717244479955</v>
      </c>
      <c r="K242" s="3"/>
      <c r="L242" s="3"/>
      <c r="M242" s="9">
        <f t="shared" si="49"/>
        <v>0.8</v>
      </c>
      <c r="N242" s="77">
        <f t="shared" si="58"/>
        <v>184.05004012799117</v>
      </c>
      <c r="O242" s="77">
        <f t="shared" si="50"/>
        <v>41.499345543698382</v>
      </c>
      <c r="P242" s="131">
        <f t="shared" si="51"/>
        <v>13.890789518233587</v>
      </c>
      <c r="Q242" s="3">
        <f t="shared" si="59"/>
        <v>239.44017518992314</v>
      </c>
      <c r="R242" s="3"/>
      <c r="S242" s="3">
        <f t="shared" si="57"/>
        <v>23.13318348434915</v>
      </c>
      <c r="T242" s="3">
        <v>0</v>
      </c>
      <c r="U242" s="7">
        <f t="shared" si="52"/>
        <v>7.8228759637930748E-3</v>
      </c>
      <c r="V242" s="7">
        <f t="shared" si="53"/>
        <v>4.088531081657327E-3</v>
      </c>
      <c r="X242" s="3">
        <f t="shared" si="54"/>
        <v>9.4439071612555736</v>
      </c>
      <c r="Y242" s="3">
        <f t="shared" si="55"/>
        <v>1.3046774242043675</v>
      </c>
      <c r="Z242" s="3">
        <f t="shared" si="56"/>
        <v>0.43817570352645691</v>
      </c>
    </row>
    <row r="243" spans="1:26" x14ac:dyDescent="0.2">
      <c r="A243" s="4">
        <v>18</v>
      </c>
      <c r="B243">
        <v>4</v>
      </c>
      <c r="C243" s="119">
        <f t="shared" si="45"/>
        <v>1</v>
      </c>
      <c r="D243" s="115">
        <f>Ecosystem!X237</f>
        <v>65.296668837779379</v>
      </c>
      <c r="E243" s="115">
        <f>Ecosystem!AK237</f>
        <v>7.6987353203451194</v>
      </c>
      <c r="F243" s="117">
        <f>Ecosystem!BC237</f>
        <v>4.1491084028958909</v>
      </c>
      <c r="H243" s="3">
        <f t="shared" si="46"/>
        <v>8.3501438732203734</v>
      </c>
      <c r="I243" s="3">
        <f t="shared" si="47"/>
        <v>1.2762748587731561</v>
      </c>
      <c r="J243" s="3">
        <f t="shared" si="48"/>
        <v>0.44051878261616439</v>
      </c>
      <c r="K243" s="3"/>
      <c r="L243" s="3"/>
      <c r="M243" s="9">
        <f t="shared" si="49"/>
        <v>0.8</v>
      </c>
      <c r="N243" s="77">
        <f t="shared" si="58"/>
        <v>162.73394991066229</v>
      </c>
      <c r="O243" s="77">
        <f t="shared" si="50"/>
        <v>40.840795480741001</v>
      </c>
      <c r="P243" s="131">
        <f t="shared" si="51"/>
        <v>14.096601043717261</v>
      </c>
      <c r="Q243" s="3">
        <f t="shared" si="59"/>
        <v>217.67134643512057</v>
      </c>
      <c r="R243" s="3"/>
      <c r="S243" s="3">
        <f t="shared" si="57"/>
        <v>25.238690082175324</v>
      </c>
      <c r="T243" s="3">
        <v>0</v>
      </c>
      <c r="U243" s="7">
        <f t="shared" si="52"/>
        <v>7.6987353203451193E-3</v>
      </c>
      <c r="V243" s="7">
        <f t="shared" si="53"/>
        <v>4.1491084028958914E-3</v>
      </c>
      <c r="X243" s="3">
        <f t="shared" si="54"/>
        <v>8.3501438732203734</v>
      </c>
      <c r="Y243" s="3">
        <f t="shared" si="55"/>
        <v>1.2839735940935011</v>
      </c>
      <c r="Z243" s="3">
        <f t="shared" si="56"/>
        <v>0.44466789101906029</v>
      </c>
    </row>
    <row r="244" spans="1:26" x14ac:dyDescent="0.2">
      <c r="A244" s="4">
        <v>18</v>
      </c>
      <c r="B244">
        <v>5</v>
      </c>
      <c r="C244" s="119">
        <f t="shared" si="45"/>
        <v>1</v>
      </c>
      <c r="D244" s="115">
        <f>Ecosystem!X238</f>
        <v>57.127288250561477</v>
      </c>
      <c r="E244" s="115">
        <f>Ecosystem!AK238</f>
        <v>7.1800434275086547</v>
      </c>
      <c r="F244" s="117">
        <f>Ecosystem!BC238</f>
        <v>4.1063001734699052</v>
      </c>
      <c r="H244" s="3">
        <f t="shared" si="46"/>
        <v>7.3054427502911921</v>
      </c>
      <c r="I244" s="3">
        <f t="shared" si="47"/>
        <v>1.1902875641421511</v>
      </c>
      <c r="J244" s="3">
        <f t="shared" si="48"/>
        <v>0.43597375094152152</v>
      </c>
      <c r="K244" s="3"/>
      <c r="L244" s="3"/>
      <c r="M244" s="9">
        <f t="shared" si="49"/>
        <v>0.8</v>
      </c>
      <c r="N244" s="77">
        <f t="shared" si="58"/>
        <v>142.37402045416499</v>
      </c>
      <c r="O244" s="77">
        <f t="shared" si="50"/>
        <v>38.089202052548835</v>
      </c>
      <c r="P244" s="131">
        <f t="shared" si="51"/>
        <v>13.951160030128689</v>
      </c>
      <c r="Q244" s="3">
        <f t="shared" si="59"/>
        <v>194.41438253684251</v>
      </c>
      <c r="R244" s="3"/>
      <c r="S244" s="3">
        <f t="shared" si="57"/>
        <v>26.767753189667239</v>
      </c>
      <c r="T244" s="3">
        <v>0</v>
      </c>
      <c r="U244" s="7">
        <f t="shared" si="52"/>
        <v>7.1800434275086549E-3</v>
      </c>
      <c r="V244" s="7">
        <f t="shared" si="53"/>
        <v>4.1063001734699053E-3</v>
      </c>
      <c r="X244" s="3">
        <f t="shared" si="54"/>
        <v>7.3054427502911921</v>
      </c>
      <c r="Y244" s="3">
        <f t="shared" si="55"/>
        <v>1.1974676075696598</v>
      </c>
      <c r="Z244" s="3">
        <f t="shared" si="56"/>
        <v>0.44008005111499143</v>
      </c>
    </row>
    <row r="245" spans="1:26" x14ac:dyDescent="0.2">
      <c r="A245" s="4">
        <v>18</v>
      </c>
      <c r="B245">
        <v>6</v>
      </c>
      <c r="C245" s="119">
        <f t="shared" si="45"/>
        <v>1</v>
      </c>
      <c r="D245" s="115">
        <f>Ecosystem!X239</f>
        <v>50.67041113927457</v>
      </c>
      <c r="E245" s="115">
        <f>Ecosystem!AK239</f>
        <v>6.5114302081258977</v>
      </c>
      <c r="F245" s="117">
        <f>Ecosystem!BC239</f>
        <v>3.9884893136900512</v>
      </c>
      <c r="H245" s="3">
        <f t="shared" si="46"/>
        <v>6.479736725610274</v>
      </c>
      <c r="I245" s="3">
        <f t="shared" si="47"/>
        <v>1.0794467303383803</v>
      </c>
      <c r="J245" s="3">
        <f t="shared" si="48"/>
        <v>0.42346554640944362</v>
      </c>
      <c r="K245" s="3"/>
      <c r="L245" s="3"/>
      <c r="M245" s="9">
        <f t="shared" si="49"/>
        <v>0.8</v>
      </c>
      <c r="N245" s="77">
        <f t="shared" si="58"/>
        <v>126.28203390860449</v>
      </c>
      <c r="O245" s="77">
        <f t="shared" si="50"/>
        <v>34.542295370828178</v>
      </c>
      <c r="P245" s="131">
        <f t="shared" si="51"/>
        <v>13.550897485102196</v>
      </c>
      <c r="Q245" s="3">
        <f t="shared" si="59"/>
        <v>174.37522676453486</v>
      </c>
      <c r="R245" s="3"/>
      <c r="S245" s="3">
        <f t="shared" si="57"/>
        <v>27.580289785585393</v>
      </c>
      <c r="T245" s="3">
        <v>0</v>
      </c>
      <c r="U245" s="7">
        <f t="shared" si="52"/>
        <v>6.5114302081258979E-3</v>
      </c>
      <c r="V245" s="7">
        <f t="shared" si="53"/>
        <v>3.9884893136900518E-3</v>
      </c>
      <c r="X245" s="3">
        <f t="shared" si="54"/>
        <v>6.479736725610274</v>
      </c>
      <c r="Y245" s="3">
        <f t="shared" si="55"/>
        <v>1.0859581605465063</v>
      </c>
      <c r="Z245" s="3">
        <f t="shared" si="56"/>
        <v>0.42745403572313367</v>
      </c>
    </row>
    <row r="246" spans="1:26" x14ac:dyDescent="0.2">
      <c r="A246" s="4">
        <v>18</v>
      </c>
      <c r="B246">
        <v>7</v>
      </c>
      <c r="C246" s="119">
        <f t="shared" si="45"/>
        <v>1</v>
      </c>
      <c r="D246" s="115">
        <f>Ecosystem!X240</f>
        <v>47.175093241634087</v>
      </c>
      <c r="E246" s="115">
        <f>Ecosystem!AK240</f>
        <v>5.8763784449964929</v>
      </c>
      <c r="F246" s="117">
        <f>Ecosystem!BC240</f>
        <v>3.8278372091699557</v>
      </c>
      <c r="H246" s="3">
        <f t="shared" si="46"/>
        <v>6.0327551590551742</v>
      </c>
      <c r="I246" s="3">
        <f t="shared" si="47"/>
        <v>0.97416962110204253</v>
      </c>
      <c r="J246" s="3">
        <f t="shared" si="48"/>
        <v>0.40640880490360037</v>
      </c>
      <c r="K246" s="3"/>
      <c r="L246" s="3"/>
      <c r="M246" s="9">
        <f t="shared" si="49"/>
        <v>0.8</v>
      </c>
      <c r="N246" s="77">
        <f t="shared" si="58"/>
        <v>117.57091743358811</v>
      </c>
      <c r="O246" s="77">
        <f t="shared" si="50"/>
        <v>31.173427875265361</v>
      </c>
      <c r="P246" s="131">
        <f t="shared" si="51"/>
        <v>13.005081756915212</v>
      </c>
      <c r="Q246" s="3">
        <f t="shared" si="59"/>
        <v>161.74942706576869</v>
      </c>
      <c r="R246" s="3"/>
      <c r="S246" s="3">
        <f t="shared" si="57"/>
        <v>27.312931138987722</v>
      </c>
      <c r="T246" s="3">
        <v>0</v>
      </c>
      <c r="U246" s="7">
        <f t="shared" si="52"/>
        <v>5.8763784449964935E-3</v>
      </c>
      <c r="V246" s="7">
        <f t="shared" si="53"/>
        <v>3.8278372091699558E-3</v>
      </c>
      <c r="X246" s="3">
        <f t="shared" si="54"/>
        <v>6.0327551590551742</v>
      </c>
      <c r="Y246" s="3">
        <f t="shared" si="55"/>
        <v>0.98004599954703897</v>
      </c>
      <c r="Z246" s="3">
        <f t="shared" si="56"/>
        <v>0.41023664211277033</v>
      </c>
    </row>
    <row r="247" spans="1:26" x14ac:dyDescent="0.2">
      <c r="A247" s="4">
        <v>18</v>
      </c>
      <c r="B247">
        <v>8</v>
      </c>
      <c r="C247" s="119">
        <f t="shared" si="45"/>
        <v>1</v>
      </c>
      <c r="D247" s="115">
        <f>Ecosystem!X241</f>
        <v>48.641529331377157</v>
      </c>
      <c r="E247" s="115">
        <f>Ecosystem!AK241</f>
        <v>5.4242763574632207</v>
      </c>
      <c r="F247" s="117">
        <f>Ecosystem!BC241</f>
        <v>3.6597049823426415</v>
      </c>
      <c r="H247" s="3">
        <f t="shared" si="46"/>
        <v>6.2202831378661338</v>
      </c>
      <c r="I247" s="3">
        <f t="shared" si="47"/>
        <v>0.89922139858129346</v>
      </c>
      <c r="J247" s="3">
        <f t="shared" si="48"/>
        <v>0.38855788449168277</v>
      </c>
      <c r="K247" s="3"/>
      <c r="L247" s="3"/>
      <c r="M247" s="9">
        <f t="shared" si="49"/>
        <v>0.8</v>
      </c>
      <c r="N247" s="77">
        <f t="shared" si="58"/>
        <v>121.22560520591999</v>
      </c>
      <c r="O247" s="77">
        <f t="shared" si="50"/>
        <v>28.775084754601394</v>
      </c>
      <c r="P247" s="131">
        <f t="shared" si="51"/>
        <v>12.43385230373385</v>
      </c>
      <c r="Q247" s="3">
        <f t="shared" si="59"/>
        <v>162.43454226425524</v>
      </c>
      <c r="R247" s="3"/>
      <c r="S247" s="3">
        <f t="shared" si="57"/>
        <v>25.369565170008503</v>
      </c>
      <c r="T247" s="3">
        <v>0</v>
      </c>
      <c r="U247" s="7">
        <f t="shared" si="52"/>
        <v>5.4242763574632209E-3</v>
      </c>
      <c r="V247" s="7">
        <f t="shared" si="53"/>
        <v>3.6597049823426414E-3</v>
      </c>
      <c r="X247" s="3">
        <f t="shared" si="54"/>
        <v>6.2202831378661338</v>
      </c>
      <c r="Y247" s="3">
        <f t="shared" si="55"/>
        <v>0.90464567493875669</v>
      </c>
      <c r="Z247" s="3">
        <f t="shared" si="56"/>
        <v>0.39221758947402541</v>
      </c>
    </row>
    <row r="248" spans="1:26" x14ac:dyDescent="0.2">
      <c r="A248" s="4">
        <v>18</v>
      </c>
      <c r="B248">
        <v>9</v>
      </c>
      <c r="C248" s="119">
        <f t="shared" si="45"/>
        <v>1</v>
      </c>
      <c r="D248" s="115">
        <f>Ecosystem!X242</f>
        <v>58.164050376049339</v>
      </c>
      <c r="E248" s="115">
        <f>Ecosystem!AK242</f>
        <v>5.3046596779303012</v>
      </c>
      <c r="F248" s="117">
        <f>Ecosystem!BC242</f>
        <v>3.5303957718467336</v>
      </c>
      <c r="H248" s="3">
        <f t="shared" si="46"/>
        <v>7.4380239839776578</v>
      </c>
      <c r="I248" s="3">
        <f t="shared" si="47"/>
        <v>0.87939167922799233</v>
      </c>
      <c r="J248" s="3">
        <f t="shared" si="48"/>
        <v>0.37482887805045384</v>
      </c>
      <c r="K248" s="3"/>
      <c r="L248" s="3"/>
      <c r="M248" s="9">
        <f t="shared" si="49"/>
        <v>0.8</v>
      </c>
      <c r="N248" s="77">
        <f t="shared" si="58"/>
        <v>144.9578642979844</v>
      </c>
      <c r="O248" s="77">
        <f t="shared" si="50"/>
        <v>28.140533735295755</v>
      </c>
      <c r="P248" s="131">
        <f t="shared" si="51"/>
        <v>11.994524097614523</v>
      </c>
      <c r="Q248" s="3">
        <f t="shared" si="59"/>
        <v>185.09292213089466</v>
      </c>
      <c r="R248" s="3"/>
      <c r="S248" s="3">
        <f t="shared" si="57"/>
        <v>21.683734510673201</v>
      </c>
      <c r="T248" s="3">
        <v>0</v>
      </c>
      <c r="U248" s="7">
        <f t="shared" si="52"/>
        <v>5.3046596779303011E-3</v>
      </c>
      <c r="V248" s="7">
        <f t="shared" si="53"/>
        <v>3.5303957718467332E-3</v>
      </c>
      <c r="X248" s="3">
        <f t="shared" si="54"/>
        <v>7.4380239839776578</v>
      </c>
      <c r="Y248" s="3">
        <f t="shared" si="55"/>
        <v>0.88469633890592259</v>
      </c>
      <c r="Z248" s="3">
        <f t="shared" si="56"/>
        <v>0.37835927382230056</v>
      </c>
    </row>
    <row r="249" spans="1:26" x14ac:dyDescent="0.2">
      <c r="A249" s="4">
        <v>18</v>
      </c>
      <c r="B249">
        <v>10</v>
      </c>
      <c r="C249" s="119">
        <f t="shared" si="45"/>
        <v>1</v>
      </c>
      <c r="D249" s="115">
        <f>Ecosystem!X243</f>
        <v>74.817262443032561</v>
      </c>
      <c r="E249" s="115">
        <f>Ecosystem!AK243</f>
        <v>5.6347616899983031</v>
      </c>
      <c r="F249" s="117">
        <f>Ecosystem!BC243</f>
        <v>3.5129204965209997</v>
      </c>
      <c r="H249" s="3">
        <f t="shared" si="46"/>
        <v>9.567638238205955</v>
      </c>
      <c r="I249" s="3">
        <f t="shared" si="47"/>
        <v>0.93411506966842872</v>
      </c>
      <c r="J249" s="3">
        <f t="shared" si="48"/>
        <v>0.37297349461265267</v>
      </c>
      <c r="K249" s="3"/>
      <c r="L249" s="3"/>
      <c r="M249" s="9">
        <f t="shared" si="49"/>
        <v>0.8</v>
      </c>
      <c r="N249" s="77">
        <f t="shared" si="58"/>
        <v>186.4614053912187</v>
      </c>
      <c r="O249" s="77">
        <f t="shared" si="50"/>
        <v>29.891682229389723</v>
      </c>
      <c r="P249" s="131">
        <f t="shared" si="51"/>
        <v>11.935151827604885</v>
      </c>
      <c r="Q249" s="3">
        <f t="shared" si="59"/>
        <v>228.28823944821332</v>
      </c>
      <c r="R249" s="3"/>
      <c r="S249" s="3">
        <f t="shared" si="57"/>
        <v>18.321939911619026</v>
      </c>
      <c r="T249" s="3">
        <v>0</v>
      </c>
      <c r="U249" s="7">
        <f t="shared" si="52"/>
        <v>5.6347616899983036E-3</v>
      </c>
      <c r="V249" s="7">
        <f t="shared" si="53"/>
        <v>3.5129204965210002E-3</v>
      </c>
      <c r="X249" s="3">
        <f t="shared" si="54"/>
        <v>9.567638238205955</v>
      </c>
      <c r="Y249" s="3">
        <f t="shared" si="55"/>
        <v>0.93974983135842705</v>
      </c>
      <c r="Z249" s="3">
        <f t="shared" si="56"/>
        <v>0.37648641510917369</v>
      </c>
    </row>
    <row r="250" spans="1:26" x14ac:dyDescent="0.2">
      <c r="A250" s="4">
        <v>18</v>
      </c>
      <c r="B250">
        <v>11</v>
      </c>
      <c r="C250" s="119">
        <f t="shared" si="45"/>
        <v>1</v>
      </c>
      <c r="D250" s="115">
        <f>Ecosystem!X244</f>
        <v>81.891001363014325</v>
      </c>
      <c r="E250" s="115">
        <f>Ecosystem!AK244</f>
        <v>6.4518390322714918</v>
      </c>
      <c r="F250" s="117">
        <f>Ecosystem!BC244</f>
        <v>3.6858807103618747</v>
      </c>
      <c r="H250" s="3">
        <f t="shared" si="46"/>
        <v>10.472228606363776</v>
      </c>
      <c r="I250" s="3">
        <f t="shared" si="47"/>
        <v>1.0695678714890935</v>
      </c>
      <c r="J250" s="3">
        <f t="shared" si="48"/>
        <v>0.39133701164899598</v>
      </c>
      <c r="K250" s="3"/>
      <c r="L250" s="3"/>
      <c r="M250" s="9">
        <f t="shared" si="49"/>
        <v>1</v>
      </c>
      <c r="N250" s="77">
        <f t="shared" si="58"/>
        <v>255.11343746819762</v>
      </c>
      <c r="O250" s="77">
        <f t="shared" si="50"/>
        <v>42.78271485956374</v>
      </c>
      <c r="P250" s="131">
        <f t="shared" si="51"/>
        <v>15.65348046595984</v>
      </c>
      <c r="Q250" s="3">
        <f t="shared" si="59"/>
        <v>313.54963279372117</v>
      </c>
      <c r="R250" s="3"/>
      <c r="S250" s="3">
        <f t="shared" si="57"/>
        <v>18.636984137043378</v>
      </c>
      <c r="T250" s="3">
        <v>0</v>
      </c>
      <c r="U250" s="7">
        <f t="shared" si="52"/>
        <v>6.4518390322714919E-3</v>
      </c>
      <c r="V250" s="7">
        <f t="shared" si="53"/>
        <v>3.6858807103618747E-3</v>
      </c>
      <c r="X250" s="3">
        <f t="shared" si="54"/>
        <v>10.472228606363776</v>
      </c>
      <c r="Y250" s="3">
        <f t="shared" si="55"/>
        <v>1.0760197105213649</v>
      </c>
      <c r="Z250" s="3">
        <f t="shared" si="56"/>
        <v>0.39502289235935784</v>
      </c>
    </row>
    <row r="251" spans="1:26" x14ac:dyDescent="0.2">
      <c r="A251" s="5">
        <v>18</v>
      </c>
      <c r="B251" s="2">
        <v>12</v>
      </c>
      <c r="C251" s="119">
        <f t="shared" si="45"/>
        <v>1</v>
      </c>
      <c r="D251" s="115">
        <f>Ecosystem!X245</f>
        <v>79.861821594736753</v>
      </c>
      <c r="E251" s="115">
        <f>Ecosystem!AK245</f>
        <v>7.3932376252120786</v>
      </c>
      <c r="F251" s="117">
        <f>Ecosystem!BC245</f>
        <v>3.9239803867685668</v>
      </c>
      <c r="H251" s="3">
        <f t="shared" si="46"/>
        <v>10.212736915419471</v>
      </c>
      <c r="I251" s="3">
        <f t="shared" si="47"/>
        <v>1.2256303033380476</v>
      </c>
      <c r="J251" s="3">
        <f t="shared" si="48"/>
        <v>0.41661651013565204</v>
      </c>
      <c r="K251" s="3"/>
      <c r="L251" s="3"/>
      <c r="M251" s="9">
        <f t="shared" si="49"/>
        <v>1</v>
      </c>
      <c r="N251" s="77">
        <f t="shared" si="58"/>
        <v>248.79197335968797</v>
      </c>
      <c r="O251" s="77">
        <f t="shared" si="50"/>
        <v>49.025212133521904</v>
      </c>
      <c r="P251" s="131">
        <f t="shared" si="51"/>
        <v>16.664660405426083</v>
      </c>
      <c r="Q251" s="3">
        <f t="shared" si="59"/>
        <v>314.48184589863598</v>
      </c>
      <c r="R251" s="3"/>
      <c r="S251" s="3">
        <f t="shared" si="57"/>
        <v>20.888287637475006</v>
      </c>
      <c r="T251" s="3">
        <v>0</v>
      </c>
      <c r="U251" s="7">
        <f t="shared" si="52"/>
        <v>7.3932376252120796E-3</v>
      </c>
      <c r="V251" s="7">
        <f t="shared" si="53"/>
        <v>3.9239803867685673E-3</v>
      </c>
      <c r="X251" s="3">
        <f t="shared" si="54"/>
        <v>10.212736915419471</v>
      </c>
      <c r="Y251" s="3">
        <f t="shared" si="55"/>
        <v>1.2330235409632597</v>
      </c>
      <c r="Z251" s="3">
        <f t="shared" si="56"/>
        <v>0.4205404905224206</v>
      </c>
    </row>
    <row r="252" spans="1:26" x14ac:dyDescent="0.2">
      <c r="A252" s="3">
        <v>19</v>
      </c>
      <c r="B252">
        <v>1</v>
      </c>
      <c r="C252" s="119">
        <f t="shared" si="45"/>
        <v>1</v>
      </c>
      <c r="D252" s="115">
        <f>Ecosystem!X246</f>
        <v>72.824568201829834</v>
      </c>
      <c r="E252" s="115">
        <f>Ecosystem!AK246</f>
        <v>7.8268437586488888</v>
      </c>
      <c r="F252" s="117">
        <f>Ecosystem!BC246</f>
        <v>4.0880415882638914</v>
      </c>
      <c r="H252" s="3">
        <f t="shared" si="46"/>
        <v>9.3128123197396011</v>
      </c>
      <c r="I252" s="3">
        <f t="shared" si="47"/>
        <v>1.2975123181999939</v>
      </c>
      <c r="J252" s="3">
        <f t="shared" si="48"/>
        <v>0.43403520199408191</v>
      </c>
      <c r="K252" s="3"/>
      <c r="L252" s="3"/>
      <c r="M252" s="9">
        <f t="shared" si="49"/>
        <v>1</v>
      </c>
      <c r="N252" s="77">
        <f t="shared" si="58"/>
        <v>226.86895528056041</v>
      </c>
      <c r="O252" s="77">
        <f t="shared" si="50"/>
        <v>51.900492727999755</v>
      </c>
      <c r="P252" s="131">
        <f t="shared" si="51"/>
        <v>17.361408079763276</v>
      </c>
      <c r="Q252" s="3">
        <f t="shared" si="59"/>
        <v>296.13085608832347</v>
      </c>
      <c r="R252" s="3"/>
      <c r="S252" s="3">
        <f t="shared" si="57"/>
        <v>23.38895099371377</v>
      </c>
      <c r="T252" s="3">
        <v>0</v>
      </c>
      <c r="U252" s="7">
        <f t="shared" si="52"/>
        <v>7.8268437586488885E-3</v>
      </c>
      <c r="V252" s="7">
        <f t="shared" si="53"/>
        <v>4.0880415882638922E-3</v>
      </c>
      <c r="X252" s="3">
        <f t="shared" si="54"/>
        <v>9.3128123197396011</v>
      </c>
      <c r="Y252" s="3">
        <f t="shared" si="55"/>
        <v>1.3053391619586427</v>
      </c>
      <c r="Z252" s="3">
        <f t="shared" si="56"/>
        <v>0.43812324358234578</v>
      </c>
    </row>
    <row r="253" spans="1:26" x14ac:dyDescent="0.2">
      <c r="A253" s="3">
        <v>19</v>
      </c>
      <c r="B253">
        <v>2</v>
      </c>
      <c r="C253" s="119">
        <f t="shared" si="45"/>
        <v>1</v>
      </c>
      <c r="D253" s="115">
        <f>Ecosystem!X247</f>
        <v>64.263726971893789</v>
      </c>
      <c r="E253" s="115">
        <f>Ecosystem!AK247</f>
        <v>7.6560476118820739</v>
      </c>
      <c r="F253" s="117">
        <f>Ecosystem!BC247</f>
        <v>4.1369532274303964</v>
      </c>
      <c r="H253" s="3">
        <f t="shared" si="46"/>
        <v>8.2180511746748248</v>
      </c>
      <c r="I253" s="3">
        <f t="shared" si="47"/>
        <v>1.2691982095803922</v>
      </c>
      <c r="J253" s="3">
        <f t="shared" si="48"/>
        <v>0.43922824436587232</v>
      </c>
      <c r="K253" s="3"/>
      <c r="L253" s="3"/>
      <c r="M253" s="9">
        <f t="shared" si="49"/>
        <v>1</v>
      </c>
      <c r="N253" s="77">
        <f t="shared" si="58"/>
        <v>200.19953376369466</v>
      </c>
      <c r="O253" s="77">
        <f t="shared" si="50"/>
        <v>50.76792838321569</v>
      </c>
      <c r="P253" s="131">
        <f t="shared" si="51"/>
        <v>17.569129774634892</v>
      </c>
      <c r="Q253" s="3">
        <f t="shared" si="59"/>
        <v>268.53659192154527</v>
      </c>
      <c r="R253" s="3"/>
      <c r="S253" s="3">
        <f t="shared" si="57"/>
        <v>25.447950191389822</v>
      </c>
      <c r="T253" s="3">
        <v>0</v>
      </c>
      <c r="U253" s="7">
        <f t="shared" si="52"/>
        <v>7.6560476118820745E-3</v>
      </c>
      <c r="V253" s="7">
        <f t="shared" si="53"/>
        <v>4.1369532274303971E-3</v>
      </c>
      <c r="X253" s="3">
        <f t="shared" si="54"/>
        <v>8.2180511746748248</v>
      </c>
      <c r="Y253" s="3">
        <f t="shared" si="55"/>
        <v>1.2768542571922743</v>
      </c>
      <c r="Z253" s="3">
        <f t="shared" si="56"/>
        <v>0.44336519759330273</v>
      </c>
    </row>
    <row r="254" spans="1:26" x14ac:dyDescent="0.2">
      <c r="A254" s="3">
        <v>19</v>
      </c>
      <c r="B254">
        <v>3</v>
      </c>
      <c r="C254" s="119">
        <f t="shared" si="45"/>
        <v>1</v>
      </c>
      <c r="D254" s="115">
        <f>Ecosystem!X248</f>
        <v>56.223833237329984</v>
      </c>
      <c r="E254" s="115">
        <f>Ecosystem!AK248</f>
        <v>7.1151144116748082</v>
      </c>
      <c r="F254" s="117">
        <f>Ecosystem!BC248</f>
        <v>4.0851958875489007</v>
      </c>
      <c r="H254" s="3">
        <f t="shared" si="46"/>
        <v>7.1899088420882</v>
      </c>
      <c r="I254" s="3">
        <f t="shared" si="47"/>
        <v>1.1795238130758385</v>
      </c>
      <c r="J254" s="3">
        <f t="shared" si="48"/>
        <v>0.43373306850106863</v>
      </c>
      <c r="K254" s="3"/>
      <c r="L254" s="3"/>
      <c r="M254" s="9">
        <f t="shared" si="49"/>
        <v>0.8</v>
      </c>
      <c r="N254" s="77">
        <f t="shared" si="58"/>
        <v>140.12240784533483</v>
      </c>
      <c r="O254" s="77">
        <f t="shared" si="50"/>
        <v>37.744762018426833</v>
      </c>
      <c r="P254" s="131">
        <f t="shared" si="51"/>
        <v>13.879458192034196</v>
      </c>
      <c r="Q254" s="3">
        <f t="shared" si="59"/>
        <v>191.74662805579587</v>
      </c>
      <c r="R254" s="3"/>
      <c r="S254" s="3">
        <f t="shared" si="57"/>
        <v>26.923143699527813</v>
      </c>
      <c r="T254" s="3">
        <v>0</v>
      </c>
      <c r="U254" s="7">
        <f t="shared" si="52"/>
        <v>7.1151144116748085E-3</v>
      </c>
      <c r="V254" s="7">
        <f t="shared" si="53"/>
        <v>4.0851958875489014E-3</v>
      </c>
      <c r="X254" s="3">
        <f t="shared" si="54"/>
        <v>7.1899088420882</v>
      </c>
      <c r="Y254" s="3">
        <f t="shared" si="55"/>
        <v>1.1866389274875133</v>
      </c>
      <c r="Z254" s="3">
        <f t="shared" si="56"/>
        <v>0.43781826438861754</v>
      </c>
    </row>
    <row r="255" spans="1:26" x14ac:dyDescent="0.2">
      <c r="A255" s="3">
        <v>19</v>
      </c>
      <c r="B255">
        <v>4</v>
      </c>
      <c r="C255" s="119">
        <f t="shared" si="45"/>
        <v>1</v>
      </c>
      <c r="D255" s="115">
        <f>Ecosystem!X249</f>
        <v>49.982139812089166</v>
      </c>
      <c r="E255" s="115">
        <f>Ecosystem!AK249</f>
        <v>6.4429469530282795</v>
      </c>
      <c r="F255" s="117">
        <f>Ecosystem!BC249</f>
        <v>3.9616351435010593</v>
      </c>
      <c r="H255" s="3">
        <f t="shared" si="46"/>
        <v>6.3917205264977506</v>
      </c>
      <c r="I255" s="3">
        <f t="shared" si="47"/>
        <v>1.0680937674047071</v>
      </c>
      <c r="J255" s="3">
        <f t="shared" si="48"/>
        <v>0.42061438774808751</v>
      </c>
      <c r="K255" s="3"/>
      <c r="L255" s="3"/>
      <c r="M255" s="9">
        <f t="shared" si="49"/>
        <v>0.8</v>
      </c>
      <c r="N255" s="77">
        <f t="shared" si="58"/>
        <v>124.5667073279883</v>
      </c>
      <c r="O255" s="77">
        <f t="shared" si="50"/>
        <v>34.179000556950626</v>
      </c>
      <c r="P255" s="131">
        <f t="shared" si="51"/>
        <v>13.459660407938802</v>
      </c>
      <c r="Q255" s="3">
        <f t="shared" si="59"/>
        <v>172.20536829287772</v>
      </c>
      <c r="R255" s="3"/>
      <c r="S255" s="3">
        <f t="shared" si="57"/>
        <v>27.663865207656084</v>
      </c>
      <c r="T255" s="3">
        <v>0</v>
      </c>
      <c r="U255" s="7">
        <f t="shared" si="52"/>
        <v>6.4429469530282802E-3</v>
      </c>
      <c r="V255" s="7">
        <f t="shared" si="53"/>
        <v>3.9616351435010598E-3</v>
      </c>
      <c r="X255" s="3">
        <f t="shared" si="54"/>
        <v>6.3917205264977506</v>
      </c>
      <c r="Y255" s="3">
        <f t="shared" si="55"/>
        <v>1.0745367143577353</v>
      </c>
      <c r="Z255" s="3">
        <f t="shared" si="56"/>
        <v>0.42457602289158858</v>
      </c>
    </row>
    <row r="256" spans="1:26" x14ac:dyDescent="0.2">
      <c r="A256" s="3">
        <v>19</v>
      </c>
      <c r="B256">
        <v>5</v>
      </c>
      <c r="C256" s="119">
        <f t="shared" si="45"/>
        <v>1</v>
      </c>
      <c r="D256" s="115">
        <f>Ecosystem!X250</f>
        <v>46.807052244963977</v>
      </c>
      <c r="E256" s="115">
        <f>Ecosystem!AK250</f>
        <v>5.8175470335930104</v>
      </c>
      <c r="F256" s="117">
        <f>Ecosystem!BC250</f>
        <v>3.7983851347336732</v>
      </c>
      <c r="H256" s="3">
        <f t="shared" si="46"/>
        <v>5.9856900433587859</v>
      </c>
      <c r="I256" s="3">
        <f t="shared" si="47"/>
        <v>0.96441671388337491</v>
      </c>
      <c r="J256" s="3">
        <f t="shared" si="48"/>
        <v>0.4032818217746138</v>
      </c>
      <c r="K256" s="3"/>
      <c r="L256" s="3"/>
      <c r="M256" s="9">
        <f t="shared" si="49"/>
        <v>0.8</v>
      </c>
      <c r="N256" s="77">
        <f t="shared" si="58"/>
        <v>116.65367668940897</v>
      </c>
      <c r="O256" s="77">
        <f t="shared" si="50"/>
        <v>30.861334844268001</v>
      </c>
      <c r="P256" s="131">
        <f t="shared" si="51"/>
        <v>12.905018296787643</v>
      </c>
      <c r="Q256" s="3">
        <f t="shared" si="59"/>
        <v>160.42002983046459</v>
      </c>
      <c r="R256" s="3"/>
      <c r="S256" s="3">
        <f t="shared" si="57"/>
        <v>27.282349459296878</v>
      </c>
      <c r="T256" s="3">
        <v>0</v>
      </c>
      <c r="U256" s="7">
        <f t="shared" si="52"/>
        <v>5.8175470335930105E-3</v>
      </c>
      <c r="V256" s="7">
        <f t="shared" si="53"/>
        <v>3.7983851347336735E-3</v>
      </c>
      <c r="X256" s="3">
        <f t="shared" si="54"/>
        <v>5.9856900433587859</v>
      </c>
      <c r="Y256" s="3">
        <f t="shared" si="55"/>
        <v>0.97023426091696796</v>
      </c>
      <c r="Z256" s="3">
        <f t="shared" si="56"/>
        <v>0.40708020690934749</v>
      </c>
    </row>
    <row r="257" spans="1:26" x14ac:dyDescent="0.2">
      <c r="A257" s="3">
        <v>19</v>
      </c>
      <c r="B257">
        <v>6</v>
      </c>
      <c r="C257" s="119">
        <f t="shared" si="45"/>
        <v>1</v>
      </c>
      <c r="D257" s="115">
        <f>Ecosystem!X251</f>
        <v>48.789889466613779</v>
      </c>
      <c r="E257" s="115">
        <f>Ecosystem!AK251</f>
        <v>5.3868413535636996</v>
      </c>
      <c r="F257" s="117">
        <f>Ecosystem!BC251</f>
        <v>3.6309993569002113</v>
      </c>
      <c r="H257" s="3">
        <f t="shared" si="46"/>
        <v>6.2392554452797615</v>
      </c>
      <c r="I257" s="3">
        <f t="shared" si="47"/>
        <v>0.89301552809386753</v>
      </c>
      <c r="J257" s="3">
        <f t="shared" si="48"/>
        <v>0.38551015328145233</v>
      </c>
      <c r="K257" s="3"/>
      <c r="L257" s="3"/>
      <c r="M257" s="9">
        <f t="shared" si="49"/>
        <v>0.8</v>
      </c>
      <c r="N257" s="77">
        <f t="shared" si="58"/>
        <v>121.5953519517504</v>
      </c>
      <c r="O257" s="77">
        <f t="shared" si="50"/>
        <v>28.576496899003764</v>
      </c>
      <c r="P257" s="131">
        <f t="shared" si="51"/>
        <v>12.336324905006476</v>
      </c>
      <c r="Q257" s="3">
        <f t="shared" si="59"/>
        <v>162.50817375576065</v>
      </c>
      <c r="R257" s="3"/>
      <c r="S257" s="3">
        <f t="shared" si="57"/>
        <v>25.175854763773042</v>
      </c>
      <c r="T257" s="3">
        <v>0</v>
      </c>
      <c r="U257" s="7">
        <f t="shared" si="52"/>
        <v>5.3868413535636999E-3</v>
      </c>
      <c r="V257" s="7">
        <f t="shared" si="53"/>
        <v>3.6309993569002114E-3</v>
      </c>
      <c r="X257" s="3">
        <f t="shared" si="54"/>
        <v>6.2392554452797615</v>
      </c>
      <c r="Y257" s="3">
        <f t="shared" si="55"/>
        <v>0.89840236944743124</v>
      </c>
      <c r="Z257" s="3">
        <f t="shared" si="56"/>
        <v>0.38914115263835253</v>
      </c>
    </row>
    <row r="258" spans="1:26" x14ac:dyDescent="0.2">
      <c r="A258" s="3">
        <v>19</v>
      </c>
      <c r="B258">
        <v>7</v>
      </c>
      <c r="C258" s="119">
        <f t="shared" si="45"/>
        <v>1</v>
      </c>
      <c r="D258" s="115">
        <f>Ecosystem!X252</f>
        <v>59.055816956137264</v>
      </c>
      <c r="E258" s="115">
        <f>Ecosystem!AK252</f>
        <v>5.3005006761740683</v>
      </c>
      <c r="F258" s="117">
        <f>Ecosystem!BC252</f>
        <v>3.5069575119606533</v>
      </c>
      <c r="H258" s="3">
        <f t="shared" si="46"/>
        <v>7.5520631743008799</v>
      </c>
      <c r="I258" s="3">
        <f t="shared" si="47"/>
        <v>0.87870221152216721</v>
      </c>
      <c r="J258" s="3">
        <f t="shared" si="48"/>
        <v>0.37234039312572859</v>
      </c>
      <c r="K258" s="3"/>
      <c r="L258" s="3"/>
      <c r="M258" s="9">
        <f t="shared" si="49"/>
        <v>0.8</v>
      </c>
      <c r="N258" s="77">
        <f t="shared" si="58"/>
        <v>147.18034670878802</v>
      </c>
      <c r="O258" s="77">
        <f t="shared" si="50"/>
        <v>28.118470768709354</v>
      </c>
      <c r="P258" s="131">
        <f t="shared" si="51"/>
        <v>11.914892580023315</v>
      </c>
      <c r="Q258" s="3">
        <f t="shared" si="59"/>
        <v>187.2137100575207</v>
      </c>
      <c r="R258" s="3"/>
      <c r="S258" s="3">
        <f t="shared" si="57"/>
        <v>21.383777575067857</v>
      </c>
      <c r="T258" s="3">
        <v>0</v>
      </c>
      <c r="U258" s="7">
        <f t="shared" si="52"/>
        <v>5.3005006761740678E-3</v>
      </c>
      <c r="V258" s="7">
        <f t="shared" si="53"/>
        <v>3.5069575119606538E-3</v>
      </c>
      <c r="X258" s="3">
        <f t="shared" si="54"/>
        <v>7.5520631743008799</v>
      </c>
      <c r="Y258" s="3">
        <f t="shared" si="55"/>
        <v>0.88400271219834126</v>
      </c>
      <c r="Z258" s="3">
        <f t="shared" si="56"/>
        <v>0.37584735063768926</v>
      </c>
    </row>
    <row r="259" spans="1:26" x14ac:dyDescent="0.2">
      <c r="A259" s="3">
        <v>19</v>
      </c>
      <c r="B259">
        <v>8</v>
      </c>
      <c r="C259" s="119">
        <f t="shared" si="45"/>
        <v>1</v>
      </c>
      <c r="D259" s="115">
        <f>Ecosystem!X253</f>
        <v>75.794138642014801</v>
      </c>
      <c r="E259" s="115">
        <f>Ecosystem!AK253</f>
        <v>5.6703691180537046</v>
      </c>
      <c r="F259" s="117">
        <f>Ecosystem!BC253</f>
        <v>3.5016828303141865</v>
      </c>
      <c r="H259" s="3">
        <f t="shared" si="46"/>
        <v>9.6925612542344055</v>
      </c>
      <c r="I259" s="3">
        <f t="shared" si="47"/>
        <v>0.94001796973210383</v>
      </c>
      <c r="J259" s="3">
        <f t="shared" si="48"/>
        <v>0.37178037007692905</v>
      </c>
      <c r="K259" s="3"/>
      <c r="L259" s="3"/>
      <c r="M259" s="9">
        <f t="shared" si="49"/>
        <v>0.8</v>
      </c>
      <c r="N259" s="77">
        <f t="shared" si="58"/>
        <v>188.89600006907332</v>
      </c>
      <c r="O259" s="77">
        <f t="shared" si="50"/>
        <v>30.080575031427323</v>
      </c>
      <c r="P259" s="131">
        <f t="shared" si="51"/>
        <v>11.896971842461731</v>
      </c>
      <c r="Q259" s="3">
        <f t="shared" si="59"/>
        <v>230.87354694296238</v>
      </c>
      <c r="R259" s="3"/>
      <c r="S259" s="3">
        <f t="shared" si="57"/>
        <v>18.182051356563452</v>
      </c>
      <c r="T259" s="3">
        <v>0</v>
      </c>
      <c r="U259" s="7">
        <f t="shared" si="52"/>
        <v>5.6703691180537046E-3</v>
      </c>
      <c r="V259" s="7">
        <f t="shared" si="53"/>
        <v>3.5016828303141866E-3</v>
      </c>
      <c r="X259" s="3">
        <f t="shared" si="54"/>
        <v>9.6925612542344055</v>
      </c>
      <c r="Y259" s="3">
        <f t="shared" si="55"/>
        <v>0.94568833885015757</v>
      </c>
      <c r="Z259" s="3">
        <f t="shared" si="56"/>
        <v>0.37528205290724326</v>
      </c>
    </row>
    <row r="260" spans="1:26" x14ac:dyDescent="0.2">
      <c r="A260" s="3">
        <v>19</v>
      </c>
      <c r="B260">
        <v>9</v>
      </c>
      <c r="C260" s="119">
        <f t="shared" si="45"/>
        <v>1</v>
      </c>
      <c r="D260" s="115">
        <f>Ecosystem!X254</f>
        <v>81.564684832026771</v>
      </c>
      <c r="E260" s="115">
        <f>Ecosystem!AK254</f>
        <v>6.5286421090139921</v>
      </c>
      <c r="F260" s="117">
        <f>Ecosystem!BC254</f>
        <v>3.6883740666971865</v>
      </c>
      <c r="H260" s="3">
        <f t="shared" si="46"/>
        <v>10.430499219084838</v>
      </c>
      <c r="I260" s="3">
        <f t="shared" si="47"/>
        <v>1.0823000712393356</v>
      </c>
      <c r="J260" s="3">
        <f t="shared" si="48"/>
        <v>0.39160173606465432</v>
      </c>
      <c r="K260" s="3"/>
      <c r="L260" s="3"/>
      <c r="M260" s="9">
        <f t="shared" si="49"/>
        <v>0.8</v>
      </c>
      <c r="N260" s="77">
        <f t="shared" si="58"/>
        <v>203.27749596093184</v>
      </c>
      <c r="O260" s="77">
        <f t="shared" si="50"/>
        <v>34.633602279658739</v>
      </c>
      <c r="P260" s="131">
        <f t="shared" si="51"/>
        <v>12.531255554068938</v>
      </c>
      <c r="Q260" s="3">
        <f t="shared" si="59"/>
        <v>250.44235379465951</v>
      </c>
      <c r="R260" s="3"/>
      <c r="S260" s="3">
        <f t="shared" si="57"/>
        <v>18.83262040908571</v>
      </c>
      <c r="T260" s="3">
        <v>0</v>
      </c>
      <c r="U260" s="7">
        <f t="shared" si="52"/>
        <v>6.5286421090139926E-3</v>
      </c>
      <c r="V260" s="7">
        <f t="shared" si="53"/>
        <v>3.6883740666971867E-3</v>
      </c>
      <c r="X260" s="3">
        <f t="shared" si="54"/>
        <v>10.430499219084838</v>
      </c>
      <c r="Y260" s="3">
        <f t="shared" si="55"/>
        <v>1.0888287133483496</v>
      </c>
      <c r="Z260" s="3">
        <f t="shared" si="56"/>
        <v>0.39529011013135151</v>
      </c>
    </row>
    <row r="261" spans="1:26" x14ac:dyDescent="0.2">
      <c r="A261" s="3">
        <v>19</v>
      </c>
      <c r="B261">
        <v>10</v>
      </c>
      <c r="C261" s="119">
        <f t="shared" si="45"/>
        <v>1</v>
      </c>
      <c r="D261" s="115">
        <f>Ecosystem!X255</f>
        <v>78.976646524899962</v>
      </c>
      <c r="E261" s="115">
        <f>Ecosystem!AK255</f>
        <v>7.4317658921252034</v>
      </c>
      <c r="F261" s="117">
        <f>Ecosystem!BC255</f>
        <v>3.9196807186945986</v>
      </c>
      <c r="H261" s="3">
        <f t="shared" si="46"/>
        <v>10.099540648018941</v>
      </c>
      <c r="I261" s="3">
        <f t="shared" si="47"/>
        <v>1.2320174119172158</v>
      </c>
      <c r="J261" s="3">
        <f t="shared" si="48"/>
        <v>0.41616000614451115</v>
      </c>
      <c r="K261" s="3"/>
      <c r="L261" s="3"/>
      <c r="M261" s="9">
        <f t="shared" si="49"/>
        <v>0.8</v>
      </c>
      <c r="N261" s="77">
        <f t="shared" si="58"/>
        <v>196.82752379948562</v>
      </c>
      <c r="O261" s="77">
        <f t="shared" si="50"/>
        <v>39.424557181350906</v>
      </c>
      <c r="P261" s="131">
        <f t="shared" si="51"/>
        <v>13.317120196624357</v>
      </c>
      <c r="Q261" s="3">
        <f t="shared" si="59"/>
        <v>249.56920117746088</v>
      </c>
      <c r="R261" s="3"/>
      <c r="S261" s="3">
        <f t="shared" si="57"/>
        <v>21.133087387843304</v>
      </c>
      <c r="T261" s="3">
        <v>0</v>
      </c>
      <c r="U261" s="7">
        <f t="shared" si="52"/>
        <v>7.4317658921252035E-3</v>
      </c>
      <c r="V261" s="7">
        <f t="shared" si="53"/>
        <v>3.9196807186945995E-3</v>
      </c>
      <c r="X261" s="3">
        <f t="shared" si="54"/>
        <v>10.099540648018941</v>
      </c>
      <c r="Y261" s="3">
        <f t="shared" si="55"/>
        <v>1.2394491778093411</v>
      </c>
      <c r="Z261" s="3">
        <f t="shared" si="56"/>
        <v>0.42007968686320574</v>
      </c>
    </row>
    <row r="262" spans="1:26" x14ac:dyDescent="0.2">
      <c r="A262" s="3">
        <v>19</v>
      </c>
      <c r="B262">
        <v>11</v>
      </c>
      <c r="C262" s="119">
        <f t="shared" si="45"/>
        <v>1</v>
      </c>
      <c r="D262" s="115">
        <f>Ecosystem!X256</f>
        <v>71.675566385961929</v>
      </c>
      <c r="E262" s="115">
        <f>Ecosystem!AK256</f>
        <v>7.8030142278382471</v>
      </c>
      <c r="F262" s="117">
        <f>Ecosystem!BC256</f>
        <v>4.0714914075220845</v>
      </c>
      <c r="H262" s="3">
        <f t="shared" si="46"/>
        <v>9.1658778643706089</v>
      </c>
      <c r="I262" s="3">
        <f t="shared" si="47"/>
        <v>1.2935619250763841</v>
      </c>
      <c r="J262" s="3">
        <f t="shared" si="48"/>
        <v>0.43227803761935268</v>
      </c>
      <c r="K262" s="3"/>
      <c r="L262" s="3"/>
      <c r="M262" s="9">
        <f t="shared" si="49"/>
        <v>1</v>
      </c>
      <c r="N262" s="77">
        <f t="shared" si="58"/>
        <v>223.28949236003916</v>
      </c>
      <c r="O262" s="77">
        <f t="shared" si="50"/>
        <v>51.742477003055363</v>
      </c>
      <c r="P262" s="131">
        <f t="shared" si="51"/>
        <v>17.291121504774107</v>
      </c>
      <c r="Q262" s="3">
        <f t="shared" si="59"/>
        <v>292.32309086786859</v>
      </c>
      <c r="R262" s="3"/>
      <c r="S262" s="3">
        <f t="shared" si="57"/>
        <v>23.615513335904406</v>
      </c>
      <c r="T262" s="3">
        <v>0</v>
      </c>
      <c r="U262" s="7">
        <f t="shared" si="52"/>
        <v>7.8030142278382479E-3</v>
      </c>
      <c r="V262" s="7">
        <f t="shared" si="53"/>
        <v>4.0714914075220847E-3</v>
      </c>
      <c r="X262" s="3">
        <f t="shared" si="54"/>
        <v>9.1658778643706089</v>
      </c>
      <c r="Y262" s="3">
        <f t="shared" si="55"/>
        <v>1.3013649393042224</v>
      </c>
      <c r="Z262" s="3">
        <f t="shared" si="56"/>
        <v>0.43634952902687479</v>
      </c>
    </row>
    <row r="263" spans="1:26" x14ac:dyDescent="0.2">
      <c r="A263" s="1">
        <v>19</v>
      </c>
      <c r="B263" s="2">
        <v>12</v>
      </c>
      <c r="C263" s="119">
        <f t="shared" si="45"/>
        <v>1</v>
      </c>
      <c r="D263" s="115">
        <f>Ecosystem!X257</f>
        <v>63.119070746170777</v>
      </c>
      <c r="E263" s="115">
        <f>Ecosystem!AK257</f>
        <v>7.5860458355712757</v>
      </c>
      <c r="F263" s="117">
        <f>Ecosystem!BC257</f>
        <v>4.1086047517454949</v>
      </c>
      <c r="H263" s="3">
        <f t="shared" si="46"/>
        <v>8.0716724337637036</v>
      </c>
      <c r="I263" s="3">
        <f t="shared" si="47"/>
        <v>1.2575935104372957</v>
      </c>
      <c r="J263" s="3">
        <f t="shared" si="48"/>
        <v>0.43621843242916303</v>
      </c>
      <c r="K263" s="3"/>
      <c r="L263" s="3"/>
      <c r="M263" s="9">
        <f t="shared" si="49"/>
        <v>1</v>
      </c>
      <c r="N263" s="77">
        <f t="shared" si="58"/>
        <v>196.63360857529588</v>
      </c>
      <c r="O263" s="77">
        <f t="shared" si="50"/>
        <v>50.303740417491831</v>
      </c>
      <c r="P263" s="131">
        <f t="shared" si="51"/>
        <v>17.44873729716652</v>
      </c>
      <c r="Q263" s="3">
        <f t="shared" si="59"/>
        <v>264.38608628995422</v>
      </c>
      <c r="R263" s="3"/>
      <c r="S263" s="3">
        <f t="shared" si="57"/>
        <v>25.626340124553188</v>
      </c>
      <c r="T263" s="3">
        <v>0</v>
      </c>
      <c r="U263" s="7">
        <f t="shared" si="52"/>
        <v>7.5860458355712758E-3</v>
      </c>
      <c r="V263" s="7">
        <f t="shared" si="53"/>
        <v>4.1086047517454949E-3</v>
      </c>
      <c r="X263" s="3">
        <f t="shared" si="54"/>
        <v>8.0716724337637036</v>
      </c>
      <c r="Y263" s="3">
        <f t="shared" si="55"/>
        <v>1.2651795562728669</v>
      </c>
      <c r="Z263" s="3">
        <f t="shared" si="56"/>
        <v>0.44032703718090854</v>
      </c>
    </row>
    <row r="264" spans="1:26" x14ac:dyDescent="0.2">
      <c r="A264" s="4">
        <v>20</v>
      </c>
      <c r="B264">
        <v>1</v>
      </c>
      <c r="C264" s="119">
        <f t="shared" si="45"/>
        <v>1</v>
      </c>
      <c r="D264" s="115">
        <f>Ecosystem!X258</f>
        <v>55.211189089921703</v>
      </c>
      <c r="E264" s="115">
        <f>Ecosystem!AK258</f>
        <v>7.0246568289156501</v>
      </c>
      <c r="F264" s="117">
        <f>Ecosystem!BC258</f>
        <v>4.0482170320676634</v>
      </c>
      <c r="H264" s="3">
        <f t="shared" si="46"/>
        <v>7.0604118176038302</v>
      </c>
      <c r="I264" s="3">
        <f t="shared" si="47"/>
        <v>1.164528007419835</v>
      </c>
      <c r="J264" s="3">
        <f t="shared" si="48"/>
        <v>0.42980695261849394</v>
      </c>
      <c r="K264" s="3"/>
      <c r="L264" s="3"/>
      <c r="M264" s="9">
        <f t="shared" si="49"/>
        <v>1</v>
      </c>
      <c r="N264" s="77">
        <f t="shared" si="58"/>
        <v>171.99833926805601</v>
      </c>
      <c r="O264" s="77">
        <f t="shared" si="50"/>
        <v>46.581120296793401</v>
      </c>
      <c r="P264" s="131">
        <f t="shared" si="51"/>
        <v>17.192278104739756</v>
      </c>
      <c r="Q264" s="3">
        <f t="shared" si="59"/>
        <v>235.77173766958916</v>
      </c>
      <c r="R264" s="3"/>
      <c r="S264" s="3">
        <f t="shared" si="57"/>
        <v>27.048788388244095</v>
      </c>
      <c r="T264" s="3">
        <v>0</v>
      </c>
      <c r="U264" s="7">
        <f t="shared" si="52"/>
        <v>7.0246568289156494E-3</v>
      </c>
      <c r="V264" s="7">
        <f t="shared" si="53"/>
        <v>4.0482170320676634E-3</v>
      </c>
      <c r="X264" s="3">
        <f t="shared" si="54"/>
        <v>7.0604118176038302</v>
      </c>
      <c r="Y264" s="3">
        <f t="shared" si="55"/>
        <v>1.1715526642487506</v>
      </c>
      <c r="Z264" s="3">
        <f t="shared" si="56"/>
        <v>0.43385516965056159</v>
      </c>
    </row>
    <row r="265" spans="1:26" x14ac:dyDescent="0.2">
      <c r="A265" s="4">
        <v>20</v>
      </c>
      <c r="B265">
        <v>2</v>
      </c>
      <c r="C265" s="119">
        <f t="shared" si="45"/>
        <v>1</v>
      </c>
      <c r="D265" s="115">
        <f>Ecosystem!X259</f>
        <v>49.171458445717569</v>
      </c>
      <c r="E265" s="115">
        <f>Ecosystem!AK259</f>
        <v>6.3503980079629621</v>
      </c>
      <c r="F265" s="117">
        <f>Ecosystem!BC259</f>
        <v>3.919407086936245</v>
      </c>
      <c r="H265" s="3">
        <f t="shared" si="46"/>
        <v>6.2880505205842923</v>
      </c>
      <c r="I265" s="3">
        <f t="shared" si="47"/>
        <v>1.0527512615413483</v>
      </c>
      <c r="J265" s="3">
        <f t="shared" si="48"/>
        <v>0.41613095413685791</v>
      </c>
      <c r="K265" s="3"/>
      <c r="L265" s="3"/>
      <c r="M265" s="9">
        <f t="shared" si="49"/>
        <v>1</v>
      </c>
      <c r="N265" s="77">
        <f t="shared" si="58"/>
        <v>153.18288432942791</v>
      </c>
      <c r="O265" s="77">
        <f t="shared" si="50"/>
        <v>42.110050461653934</v>
      </c>
      <c r="P265" s="131">
        <f t="shared" si="51"/>
        <v>16.645238165474318</v>
      </c>
      <c r="Q265" s="3">
        <f t="shared" si="59"/>
        <v>211.93817295655617</v>
      </c>
      <c r="R265" s="3"/>
      <c r="S265" s="3">
        <f t="shared" si="57"/>
        <v>27.722843793303866</v>
      </c>
      <c r="T265" s="3">
        <v>0</v>
      </c>
      <c r="U265" s="7">
        <f t="shared" si="52"/>
        <v>6.3503980079629629E-3</v>
      </c>
      <c r="V265" s="7">
        <f t="shared" si="53"/>
        <v>3.9194070869362453E-3</v>
      </c>
      <c r="X265" s="3">
        <f t="shared" si="54"/>
        <v>6.2880505205842923</v>
      </c>
      <c r="Y265" s="3">
        <f t="shared" si="55"/>
        <v>1.0591016595493112</v>
      </c>
      <c r="Z265" s="3">
        <f t="shared" si="56"/>
        <v>0.42005036122379413</v>
      </c>
    </row>
    <row r="266" spans="1:26" x14ac:dyDescent="0.2">
      <c r="A266" s="4">
        <v>20</v>
      </c>
      <c r="B266">
        <v>3</v>
      </c>
      <c r="C266" s="119">
        <f t="shared" si="45"/>
        <v>1</v>
      </c>
      <c r="D266" s="115">
        <f>Ecosystem!X260</f>
        <v>46.279839318969834</v>
      </c>
      <c r="E266" s="115">
        <f>Ecosystem!AK260</f>
        <v>5.7348147526091662</v>
      </c>
      <c r="F266" s="117">
        <f>Ecosystem!BC260</f>
        <v>3.7539727373280662</v>
      </c>
      <c r="H266" s="3">
        <f t="shared" si="46"/>
        <v>5.9182700070502028</v>
      </c>
      <c r="I266" s="3">
        <f t="shared" si="47"/>
        <v>0.95070158719891795</v>
      </c>
      <c r="J266" s="3">
        <f t="shared" si="48"/>
        <v>0.39856647251439009</v>
      </c>
      <c r="K266" s="3"/>
      <c r="L266" s="3"/>
      <c r="M266" s="9">
        <f t="shared" si="49"/>
        <v>0.8</v>
      </c>
      <c r="N266" s="77">
        <f t="shared" si="58"/>
        <v>115.33974378259971</v>
      </c>
      <c r="O266" s="77">
        <f t="shared" si="50"/>
        <v>30.422450790365374</v>
      </c>
      <c r="P266" s="131">
        <f t="shared" si="51"/>
        <v>12.754127120460483</v>
      </c>
      <c r="Q266" s="3">
        <f t="shared" si="59"/>
        <v>158.51632169342557</v>
      </c>
      <c r="R266" s="3"/>
      <c r="S266" s="3">
        <f t="shared" si="57"/>
        <v>27.237938307911541</v>
      </c>
      <c r="T266" s="3">
        <v>0</v>
      </c>
      <c r="U266" s="7">
        <f t="shared" si="52"/>
        <v>5.7348147526091664E-3</v>
      </c>
      <c r="V266" s="7">
        <f t="shared" si="53"/>
        <v>3.7539727373280662E-3</v>
      </c>
      <c r="X266" s="3">
        <f t="shared" si="54"/>
        <v>5.9182700070502028</v>
      </c>
      <c r="Y266" s="3">
        <f t="shared" si="55"/>
        <v>0.95643640195152713</v>
      </c>
      <c r="Z266" s="3">
        <f t="shared" si="56"/>
        <v>0.40232044525171817</v>
      </c>
    </row>
    <row r="267" spans="1:26" x14ac:dyDescent="0.2">
      <c r="A267" s="4">
        <v>20</v>
      </c>
      <c r="B267">
        <v>4</v>
      </c>
      <c r="C267" s="119">
        <f t="shared" si="45"/>
        <v>1</v>
      </c>
      <c r="D267" s="115">
        <f>Ecosystem!X261</f>
        <v>48.710048205377412</v>
      </c>
      <c r="E267" s="115">
        <f>Ecosystem!AK261</f>
        <v>5.3235287902422357</v>
      </c>
      <c r="F267" s="117">
        <f>Ecosystem!BC261</f>
        <v>3.5873473646696938</v>
      </c>
      <c r="H267" s="3">
        <f t="shared" si="46"/>
        <v>6.2290453376248163</v>
      </c>
      <c r="I267" s="3">
        <f t="shared" si="47"/>
        <v>0.8825197480144914</v>
      </c>
      <c r="J267" s="3">
        <f t="shared" si="48"/>
        <v>0.38087553769446592</v>
      </c>
      <c r="K267" s="3"/>
      <c r="L267" s="3"/>
      <c r="M267" s="9">
        <f t="shared" si="49"/>
        <v>0.8</v>
      </c>
      <c r="N267" s="77">
        <f t="shared" si="58"/>
        <v>121.39636961408901</v>
      </c>
      <c r="O267" s="77">
        <f t="shared" si="50"/>
        <v>28.240631936463725</v>
      </c>
      <c r="P267" s="131">
        <f t="shared" si="51"/>
        <v>12.188017206222909</v>
      </c>
      <c r="Q267" s="3">
        <f t="shared" si="59"/>
        <v>161.82501875677565</v>
      </c>
      <c r="R267" s="3"/>
      <c r="S267" s="3">
        <f t="shared" si="57"/>
        <v>24.982941113358518</v>
      </c>
      <c r="T267" s="3">
        <v>0</v>
      </c>
      <c r="U267" s="7">
        <f t="shared" si="52"/>
        <v>5.3235287902422363E-3</v>
      </c>
      <c r="V267" s="7">
        <f t="shared" si="53"/>
        <v>3.5873473646696945E-3</v>
      </c>
      <c r="X267" s="3">
        <f t="shared" si="54"/>
        <v>6.2290453376248163</v>
      </c>
      <c r="Y267" s="3">
        <f t="shared" si="55"/>
        <v>0.88784327680473363</v>
      </c>
      <c r="Z267" s="3">
        <f t="shared" si="56"/>
        <v>0.38446288505913562</v>
      </c>
    </row>
    <row r="268" spans="1:26" x14ac:dyDescent="0.2">
      <c r="A268" s="4">
        <v>20</v>
      </c>
      <c r="B268">
        <v>5</v>
      </c>
      <c r="C268" s="119">
        <f t="shared" si="45"/>
        <v>1</v>
      </c>
      <c r="D268" s="115">
        <f>Ecosystem!X262</f>
        <v>59.629027407977581</v>
      </c>
      <c r="E268" s="115">
        <f>Ecosystem!AK262</f>
        <v>5.2657050568698347</v>
      </c>
      <c r="F268" s="117">
        <f>Ecosystem!BC262</f>
        <v>3.4677524669549138</v>
      </c>
      <c r="H268" s="3">
        <f t="shared" si="46"/>
        <v>7.6253653783442656</v>
      </c>
      <c r="I268" s="3">
        <f t="shared" si="47"/>
        <v>0.8729338908479809</v>
      </c>
      <c r="J268" s="3">
        <f t="shared" si="48"/>
        <v>0.36817791843929082</v>
      </c>
      <c r="K268" s="3"/>
      <c r="L268" s="3"/>
      <c r="M268" s="9">
        <f t="shared" si="49"/>
        <v>0.8</v>
      </c>
      <c r="N268" s="77">
        <f t="shared" si="58"/>
        <v>148.60891577086059</v>
      </c>
      <c r="O268" s="77">
        <f t="shared" si="50"/>
        <v>27.933884507135389</v>
      </c>
      <c r="P268" s="131">
        <f t="shared" si="51"/>
        <v>11.781693390057306</v>
      </c>
      <c r="Q268" s="3">
        <f t="shared" si="59"/>
        <v>188.32449366805329</v>
      </c>
      <c r="R268" s="3"/>
      <c r="S268" s="3">
        <f t="shared" si="57"/>
        <v>21.088907302305895</v>
      </c>
      <c r="T268" s="3">
        <v>0</v>
      </c>
      <c r="U268" s="7">
        <f t="shared" si="52"/>
        <v>5.2657050568698342E-3</v>
      </c>
      <c r="V268" s="7">
        <f t="shared" si="53"/>
        <v>3.4677524669549146E-3</v>
      </c>
      <c r="X268" s="3">
        <f t="shared" si="54"/>
        <v>7.6253653783442656</v>
      </c>
      <c r="Y268" s="3">
        <f t="shared" si="55"/>
        <v>0.87819959590485075</v>
      </c>
      <c r="Z268" s="3">
        <f t="shared" si="56"/>
        <v>0.37164567090624573</v>
      </c>
    </row>
    <row r="269" spans="1:26" x14ac:dyDescent="0.2">
      <c r="A269" s="4">
        <v>20</v>
      </c>
      <c r="B269">
        <v>6</v>
      </c>
      <c r="C269" s="119">
        <f t="shared" si="45"/>
        <v>1</v>
      </c>
      <c r="D269" s="115">
        <f>Ecosystem!X263</f>
        <v>76.450170352591257</v>
      </c>
      <c r="E269" s="115">
        <f>Ecosystem!AK263</f>
        <v>5.6683386675450027</v>
      </c>
      <c r="F269" s="117">
        <f>Ecosystem!BC263</f>
        <v>3.4724909150663068</v>
      </c>
      <c r="H269" s="3">
        <f t="shared" si="46"/>
        <v>9.7764546482805468</v>
      </c>
      <c r="I269" s="3">
        <f t="shared" si="47"/>
        <v>0.93968136731256213</v>
      </c>
      <c r="J269" s="3">
        <f t="shared" si="48"/>
        <v>0.36868100854705077</v>
      </c>
      <c r="K269" s="3"/>
      <c r="L269" s="3"/>
      <c r="M269" s="9">
        <f t="shared" si="49"/>
        <v>0.8</v>
      </c>
      <c r="N269" s="77">
        <f t="shared" si="58"/>
        <v>190.53097829122399</v>
      </c>
      <c r="O269" s="77">
        <f t="shared" si="50"/>
        <v>30.069803754001988</v>
      </c>
      <c r="P269" s="131">
        <f t="shared" si="51"/>
        <v>11.797792273505625</v>
      </c>
      <c r="Q269" s="3">
        <f t="shared" si="59"/>
        <v>232.39857431873159</v>
      </c>
      <c r="R269" s="3"/>
      <c r="S269" s="3">
        <f t="shared" si="57"/>
        <v>18.015427224646722</v>
      </c>
      <c r="T269" s="3">
        <v>0</v>
      </c>
      <c r="U269" s="7">
        <f t="shared" si="52"/>
        <v>5.668338667545003E-3</v>
      </c>
      <c r="V269" s="7">
        <f t="shared" si="53"/>
        <v>3.4724909150663074E-3</v>
      </c>
      <c r="X269" s="3">
        <f t="shared" si="54"/>
        <v>9.7764546482805468</v>
      </c>
      <c r="Y269" s="3">
        <f t="shared" si="55"/>
        <v>0.94534970598010715</v>
      </c>
      <c r="Z269" s="3">
        <f t="shared" si="56"/>
        <v>0.37215349946211707</v>
      </c>
    </row>
    <row r="270" spans="1:26" x14ac:dyDescent="0.2">
      <c r="A270" s="4">
        <v>20</v>
      </c>
      <c r="B270">
        <v>7</v>
      </c>
      <c r="C270" s="119">
        <f t="shared" si="45"/>
        <v>1</v>
      </c>
      <c r="D270" s="115">
        <f>Ecosystem!X264</f>
        <v>81.193065872251239</v>
      </c>
      <c r="E270" s="115">
        <f>Ecosystem!AK264</f>
        <v>6.5597800278396701</v>
      </c>
      <c r="F270" s="117">
        <f>Ecosystem!BC264</f>
        <v>3.669745742866648</v>
      </c>
      <c r="H270" s="3">
        <f t="shared" si="46"/>
        <v>10.382976553145305</v>
      </c>
      <c r="I270" s="3">
        <f t="shared" si="47"/>
        <v>1.0874620285346737</v>
      </c>
      <c r="J270" s="3">
        <f t="shared" si="48"/>
        <v>0.38962393125958322</v>
      </c>
      <c r="K270" s="3"/>
      <c r="L270" s="3"/>
      <c r="M270" s="9">
        <f t="shared" si="49"/>
        <v>0.8</v>
      </c>
      <c r="N270" s="77">
        <f t="shared" si="58"/>
        <v>202.3513381298761</v>
      </c>
      <c r="O270" s="77">
        <f t="shared" si="50"/>
        <v>34.798784913109557</v>
      </c>
      <c r="P270" s="131">
        <f t="shared" si="51"/>
        <v>12.467965800306665</v>
      </c>
      <c r="Q270" s="3">
        <f t="shared" si="59"/>
        <v>249.61808884329233</v>
      </c>
      <c r="R270" s="3"/>
      <c r="S270" s="3">
        <f t="shared" si="57"/>
        <v>18.935627194505845</v>
      </c>
      <c r="T270" s="3">
        <v>0</v>
      </c>
      <c r="U270" s="7">
        <f t="shared" si="52"/>
        <v>6.5597800278396701E-3</v>
      </c>
      <c r="V270" s="7">
        <f t="shared" si="53"/>
        <v>3.6697457428666483E-3</v>
      </c>
      <c r="X270" s="3">
        <f t="shared" si="54"/>
        <v>10.382976553145305</v>
      </c>
      <c r="Y270" s="3">
        <f t="shared" si="55"/>
        <v>1.0940218085625133</v>
      </c>
      <c r="Z270" s="3">
        <f t="shared" si="56"/>
        <v>0.39329367700244988</v>
      </c>
    </row>
    <row r="271" spans="1:26" x14ac:dyDescent="0.2">
      <c r="A271" s="4">
        <v>20</v>
      </c>
      <c r="B271">
        <v>8</v>
      </c>
      <c r="C271" s="119">
        <f t="shared" si="45"/>
        <v>1</v>
      </c>
      <c r="D271" s="115">
        <f>Ecosystem!X265</f>
        <v>78.167100102463806</v>
      </c>
      <c r="E271" s="115">
        <f>Ecosystem!AK265</f>
        <v>7.4284743828094317</v>
      </c>
      <c r="F271" s="117">
        <f>Ecosystem!BC265</f>
        <v>3.8948443712339103</v>
      </c>
      <c r="H271" s="3">
        <f t="shared" si="46"/>
        <v>9.9960157788378403</v>
      </c>
      <c r="I271" s="3">
        <f t="shared" si="47"/>
        <v>1.23147175468751</v>
      </c>
      <c r="J271" s="3">
        <f t="shared" si="48"/>
        <v>0.41352308358534684</v>
      </c>
      <c r="K271" s="3"/>
      <c r="L271" s="3"/>
      <c r="M271" s="9">
        <f t="shared" si="49"/>
        <v>0.8</v>
      </c>
      <c r="N271" s="77">
        <f t="shared" si="58"/>
        <v>194.80995246998376</v>
      </c>
      <c r="O271" s="77">
        <f t="shared" si="50"/>
        <v>39.407096150000321</v>
      </c>
      <c r="P271" s="131">
        <f t="shared" si="51"/>
        <v>13.232738674731099</v>
      </c>
      <c r="Q271" s="3">
        <f t="shared" si="59"/>
        <v>247.44978729471518</v>
      </c>
      <c r="R271" s="3"/>
      <c r="S271" s="3">
        <f t="shared" si="57"/>
        <v>21.272935976314603</v>
      </c>
      <c r="T271" s="3">
        <v>0</v>
      </c>
      <c r="U271" s="7">
        <f t="shared" si="52"/>
        <v>7.4284743828094317E-3</v>
      </c>
      <c r="V271" s="7">
        <f t="shared" si="53"/>
        <v>3.8948443712339101E-3</v>
      </c>
      <c r="X271" s="3">
        <f t="shared" si="54"/>
        <v>9.9960157788378403</v>
      </c>
      <c r="Y271" s="3">
        <f t="shared" si="55"/>
        <v>1.2389002290703195</v>
      </c>
      <c r="Z271" s="3">
        <f t="shared" si="56"/>
        <v>0.41741792795658073</v>
      </c>
    </row>
    <row r="272" spans="1:26" x14ac:dyDescent="0.2">
      <c r="A272" s="4">
        <v>20</v>
      </c>
      <c r="B272">
        <v>9</v>
      </c>
      <c r="C272" s="119">
        <f t="shared" si="45"/>
        <v>1</v>
      </c>
      <c r="D272" s="115">
        <f>Ecosystem!X266</f>
        <v>70.687961310638443</v>
      </c>
      <c r="E272" s="115">
        <f>Ecosystem!AK266</f>
        <v>7.7499834402149306</v>
      </c>
      <c r="F272" s="117">
        <f>Ecosystem!BC266</f>
        <v>4.0367523987325615</v>
      </c>
      <c r="H272" s="3">
        <f t="shared" si="46"/>
        <v>9.0395828386724162</v>
      </c>
      <c r="I272" s="3">
        <f t="shared" si="47"/>
        <v>1.2847706290818697</v>
      </c>
      <c r="J272" s="3">
        <f t="shared" si="48"/>
        <v>0.42858973054823063</v>
      </c>
      <c r="K272" s="3"/>
      <c r="L272" s="3"/>
      <c r="M272" s="9">
        <f t="shared" si="49"/>
        <v>0.8</v>
      </c>
      <c r="N272" s="77">
        <f t="shared" si="58"/>
        <v>176.17026044300545</v>
      </c>
      <c r="O272" s="77">
        <f t="shared" si="50"/>
        <v>41.11266013061983</v>
      </c>
      <c r="P272" s="131">
        <f t="shared" si="51"/>
        <v>13.714871377543382</v>
      </c>
      <c r="Q272" s="3">
        <f t="shared" si="59"/>
        <v>230.99779195116867</v>
      </c>
      <c r="R272" s="3"/>
      <c r="S272" s="3">
        <f t="shared" si="57"/>
        <v>23.735089000224459</v>
      </c>
      <c r="T272" s="3">
        <v>0</v>
      </c>
      <c r="U272" s="7">
        <f t="shared" si="52"/>
        <v>7.7499834402149316E-3</v>
      </c>
      <c r="V272" s="7">
        <f t="shared" si="53"/>
        <v>4.0367523987325619E-3</v>
      </c>
      <c r="X272" s="3">
        <f t="shared" si="54"/>
        <v>9.0395828386724162</v>
      </c>
      <c r="Y272" s="3">
        <f t="shared" si="55"/>
        <v>1.2925206125220845</v>
      </c>
      <c r="Z272" s="3">
        <f t="shared" si="56"/>
        <v>0.43262648294696321</v>
      </c>
    </row>
    <row r="273" spans="1:26" x14ac:dyDescent="0.2">
      <c r="A273" s="4">
        <v>20</v>
      </c>
      <c r="B273">
        <v>10</v>
      </c>
      <c r="C273" s="119">
        <f t="shared" si="45"/>
        <v>1</v>
      </c>
      <c r="D273" s="115">
        <f>Ecosystem!X267</f>
        <v>62.151355985901581</v>
      </c>
      <c r="E273" s="115">
        <f>Ecosystem!AK267</f>
        <v>7.4999888954083858</v>
      </c>
      <c r="F273" s="117">
        <f>Ecosystem!BC267</f>
        <v>4.0652597389884759</v>
      </c>
      <c r="H273" s="3">
        <f t="shared" si="46"/>
        <v>7.9479209833403779</v>
      </c>
      <c r="I273" s="3">
        <f t="shared" si="47"/>
        <v>1.2433272310313013</v>
      </c>
      <c r="J273" s="3">
        <f t="shared" si="48"/>
        <v>0.43161640944059104</v>
      </c>
      <c r="K273" s="3"/>
      <c r="L273" s="3"/>
      <c r="M273" s="9">
        <f t="shared" si="49"/>
        <v>0.8</v>
      </c>
      <c r="N273" s="77">
        <f t="shared" si="58"/>
        <v>154.89512454328462</v>
      </c>
      <c r="O273" s="77">
        <f t="shared" si="50"/>
        <v>39.786471393001648</v>
      </c>
      <c r="P273" s="131">
        <f t="shared" si="51"/>
        <v>13.811725102098913</v>
      </c>
      <c r="Q273" s="3">
        <f t="shared" si="59"/>
        <v>208.49332103838518</v>
      </c>
      <c r="R273" s="3"/>
      <c r="S273" s="3">
        <f t="shared" si="57"/>
        <v>25.707392557305337</v>
      </c>
      <c r="T273" s="3">
        <v>0</v>
      </c>
      <c r="U273" s="7">
        <f t="shared" si="52"/>
        <v>7.4999888954083863E-3</v>
      </c>
      <c r="V273" s="7">
        <f t="shared" si="53"/>
        <v>4.0652597389884762E-3</v>
      </c>
      <c r="X273" s="3">
        <f t="shared" si="54"/>
        <v>7.9479209833403779</v>
      </c>
      <c r="Y273" s="3">
        <f t="shared" si="55"/>
        <v>1.2508272199267096</v>
      </c>
      <c r="Z273" s="3">
        <f t="shared" si="56"/>
        <v>0.43568166917957951</v>
      </c>
    </row>
    <row r="274" spans="1:26" x14ac:dyDescent="0.2">
      <c r="A274" s="4">
        <v>20</v>
      </c>
      <c r="B274">
        <v>11</v>
      </c>
      <c r="C274" s="119">
        <f t="shared" si="45"/>
        <v>1</v>
      </c>
      <c r="D274" s="115">
        <f>Ecosystem!X268</f>
        <v>54.347294920105753</v>
      </c>
      <c r="E274" s="115">
        <f>Ecosystem!AK268</f>
        <v>6.9262157800083228</v>
      </c>
      <c r="F274" s="117">
        <f>Ecosystem!BC268</f>
        <v>3.9992047727178663</v>
      </c>
      <c r="H274" s="3">
        <f t="shared" si="46"/>
        <v>6.9499369536085354</v>
      </c>
      <c r="I274" s="3">
        <f t="shared" si="47"/>
        <v>1.1482087250229376</v>
      </c>
      <c r="J274" s="3">
        <f t="shared" si="48"/>
        <v>0.42460322720920579</v>
      </c>
      <c r="K274" s="3"/>
      <c r="L274" s="3"/>
      <c r="M274" s="9">
        <f t="shared" si="49"/>
        <v>1</v>
      </c>
      <c r="N274" s="77">
        <f t="shared" si="58"/>
        <v>169.30706663000984</v>
      </c>
      <c r="O274" s="77">
        <f t="shared" si="50"/>
        <v>45.928349000917507</v>
      </c>
      <c r="P274" s="131">
        <f t="shared" si="51"/>
        <v>16.984129088368231</v>
      </c>
      <c r="Q274" s="3">
        <f t="shared" si="59"/>
        <v>232.21954471929558</v>
      </c>
      <c r="R274" s="3"/>
      <c r="S274" s="3">
        <f t="shared" si="57"/>
        <v>27.091810108117148</v>
      </c>
      <c r="T274" s="3">
        <v>0</v>
      </c>
      <c r="U274" s="7">
        <f t="shared" si="52"/>
        <v>6.9262157800083239E-3</v>
      </c>
      <c r="V274" s="7">
        <f t="shared" si="53"/>
        <v>3.9992047727178664E-3</v>
      </c>
      <c r="X274" s="3">
        <f t="shared" si="54"/>
        <v>6.9499369536085354</v>
      </c>
      <c r="Y274" s="3">
        <f t="shared" si="55"/>
        <v>1.1551349408029459</v>
      </c>
      <c r="Z274" s="3">
        <f t="shared" si="56"/>
        <v>0.42860243198192366</v>
      </c>
    </row>
    <row r="275" spans="1:26" x14ac:dyDescent="0.2">
      <c r="A275" s="5">
        <v>20</v>
      </c>
      <c r="B275" s="2">
        <v>12</v>
      </c>
      <c r="C275" s="119">
        <f t="shared" si="45"/>
        <v>1</v>
      </c>
      <c r="D275" s="115">
        <f>Ecosystem!X269</f>
        <v>48.444044451536115</v>
      </c>
      <c r="E275" s="115">
        <f>Ecosystem!AK269</f>
        <v>6.2528086774877263</v>
      </c>
      <c r="F275" s="117">
        <f>Ecosystem!BC269</f>
        <v>3.8674754659808546</v>
      </c>
      <c r="H275" s="3">
        <f t="shared" si="46"/>
        <v>6.1950287537021405</v>
      </c>
      <c r="I275" s="3">
        <f t="shared" si="47"/>
        <v>1.0365731746494788</v>
      </c>
      <c r="J275" s="3">
        <f t="shared" si="48"/>
        <v>0.41061727451677721</v>
      </c>
      <c r="K275" s="3"/>
      <c r="L275" s="3"/>
      <c r="M275" s="9">
        <f t="shared" si="49"/>
        <v>1</v>
      </c>
      <c r="N275" s="77">
        <f t="shared" si="58"/>
        <v>150.91678571750015</v>
      </c>
      <c r="O275" s="77">
        <f t="shared" si="50"/>
        <v>41.462926985979152</v>
      </c>
      <c r="P275" s="131">
        <f t="shared" si="51"/>
        <v>16.424690980671087</v>
      </c>
      <c r="Q275" s="3">
        <f t="shared" si="59"/>
        <v>208.80440368415037</v>
      </c>
      <c r="R275" s="3"/>
      <c r="S275" s="3">
        <f t="shared" si="57"/>
        <v>27.723370266756636</v>
      </c>
      <c r="T275" s="3">
        <v>0</v>
      </c>
      <c r="U275" s="7">
        <f t="shared" si="52"/>
        <v>6.2528086774877268E-3</v>
      </c>
      <c r="V275" s="7">
        <f t="shared" si="53"/>
        <v>3.867475465980855E-3</v>
      </c>
      <c r="X275" s="3">
        <f t="shared" si="54"/>
        <v>6.1950287537021405</v>
      </c>
      <c r="Y275" s="3">
        <f t="shared" si="55"/>
        <v>1.0428259833269666</v>
      </c>
      <c r="Z275" s="3">
        <f t="shared" si="56"/>
        <v>0.41448474998275808</v>
      </c>
    </row>
    <row r="276" spans="1:26" x14ac:dyDescent="0.2">
      <c r="A276" s="17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1"/>
  <sheetViews>
    <sheetView zoomScale="150" workbookViewId="0">
      <selection activeCell="B1" sqref="B1"/>
    </sheetView>
  </sheetViews>
  <sheetFormatPr defaultColWidth="9.140625" defaultRowHeight="12.75" x14ac:dyDescent="0.2"/>
  <cols>
    <col min="1" max="1" width="2.5703125" style="204" customWidth="1"/>
    <col min="2" max="11" width="9.140625" style="38"/>
    <col min="12" max="37" width="9.140625" style="152"/>
    <col min="38" max="48" width="9.140625" style="39"/>
    <col min="49" max="16384" width="9.140625" style="38"/>
  </cols>
  <sheetData>
    <row r="1" spans="1:11" ht="21" thickBot="1" x14ac:dyDescent="0.35">
      <c r="A1" s="214"/>
      <c r="B1" s="212" t="s">
        <v>159</v>
      </c>
      <c r="C1" s="208"/>
      <c r="D1" s="208"/>
      <c r="E1" s="209"/>
      <c r="F1" s="208"/>
      <c r="G1" s="210"/>
      <c r="H1" s="208"/>
      <c r="I1" s="210" t="s">
        <v>167</v>
      </c>
      <c r="J1" s="208"/>
      <c r="K1" s="211"/>
    </row>
    <row r="2" spans="1:11" x14ac:dyDescent="0.2"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2.75" customHeight="1" x14ac:dyDescent="0.3">
      <c r="B3" s="203"/>
      <c r="C3" s="204"/>
      <c r="D3" s="204"/>
      <c r="E3" s="204"/>
      <c r="F3" s="204"/>
      <c r="G3" s="204"/>
      <c r="H3" s="204"/>
      <c r="I3" s="213"/>
      <c r="J3" s="215" t="s">
        <v>156</v>
      </c>
      <c r="K3" s="204"/>
    </row>
    <row r="4" spans="1:11" x14ac:dyDescent="0.2">
      <c r="B4" s="205" t="s">
        <v>241</v>
      </c>
      <c r="C4" s="204"/>
      <c r="D4" s="204"/>
      <c r="E4" s="204"/>
      <c r="F4" s="204"/>
      <c r="G4" s="204"/>
      <c r="H4" s="204"/>
      <c r="I4" s="204"/>
      <c r="J4" s="204"/>
      <c r="K4" s="204"/>
    </row>
    <row r="5" spans="1:11" x14ac:dyDescent="0.2"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1" x14ac:dyDescent="0.2"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x14ac:dyDescent="0.2"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x14ac:dyDescent="0.2"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pans="1:11" x14ac:dyDescent="0.2"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pans="1:11" x14ac:dyDescent="0.2"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  <row r="11" spans="1:11" x14ac:dyDescent="0.2">
      <c r="B11" s="204"/>
      <c r="C11" s="204"/>
      <c r="D11" s="204"/>
      <c r="E11" s="204"/>
      <c r="F11" s="204"/>
      <c r="G11" s="204"/>
      <c r="H11" s="204"/>
      <c r="I11" s="204"/>
      <c r="J11" s="204"/>
      <c r="K11" s="204"/>
    </row>
    <row r="12" spans="1:11" x14ac:dyDescent="0.2"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1" x14ac:dyDescent="0.2"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spans="1:11" x14ac:dyDescent="0.2">
      <c r="B14" s="204"/>
      <c r="C14" s="204"/>
      <c r="D14" s="204"/>
      <c r="E14" s="204"/>
      <c r="F14" s="204"/>
      <c r="G14" s="204"/>
      <c r="H14" s="204"/>
      <c r="I14" s="204"/>
      <c r="J14" s="204"/>
      <c r="K14" s="204"/>
    </row>
    <row r="15" spans="1:11" x14ac:dyDescent="0.2">
      <c r="B15" s="204"/>
      <c r="C15" s="204"/>
      <c r="D15" s="204"/>
      <c r="E15" s="204"/>
      <c r="F15" s="204"/>
      <c r="G15" s="204"/>
      <c r="H15" s="204"/>
      <c r="I15" s="204"/>
      <c r="J15" s="204"/>
      <c r="K15" s="204"/>
    </row>
    <row r="16" spans="1:11" x14ac:dyDescent="0.2"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2:11" x14ac:dyDescent="0.2"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spans="2:11" x14ac:dyDescent="0.2">
      <c r="B18" s="204"/>
      <c r="C18" s="204"/>
      <c r="D18" s="204"/>
      <c r="E18" s="204"/>
      <c r="F18" s="204"/>
      <c r="G18" s="204"/>
      <c r="H18" s="204"/>
      <c r="I18" s="204"/>
      <c r="J18" s="204"/>
      <c r="K18" s="204"/>
    </row>
    <row r="19" spans="2:11" x14ac:dyDescent="0.2">
      <c r="B19" s="204"/>
      <c r="C19" s="204"/>
      <c r="D19" s="204"/>
      <c r="E19" s="204"/>
      <c r="F19" s="204"/>
      <c r="G19" s="204"/>
      <c r="H19" s="204"/>
      <c r="I19" s="204"/>
      <c r="J19" s="204"/>
      <c r="K19" s="204"/>
    </row>
    <row r="20" spans="2:11" x14ac:dyDescent="0.2">
      <c r="B20" s="204"/>
      <c r="C20" s="204"/>
      <c r="D20" s="204"/>
      <c r="E20" s="204"/>
      <c r="F20" s="204"/>
      <c r="G20" s="204"/>
      <c r="H20" s="204"/>
      <c r="I20" s="204"/>
      <c r="J20" s="204"/>
      <c r="K20" s="204"/>
    </row>
    <row r="21" spans="2:11" x14ac:dyDescent="0.2"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spans="2:1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</row>
    <row r="23" spans="2:11" x14ac:dyDescent="0.2">
      <c r="B23" s="204"/>
      <c r="C23" s="204"/>
      <c r="D23" s="204"/>
      <c r="E23" s="204"/>
      <c r="F23" s="204"/>
      <c r="G23" s="204"/>
      <c r="H23" s="204"/>
      <c r="I23" s="204"/>
      <c r="J23" s="204"/>
      <c r="K23" s="204"/>
    </row>
    <row r="24" spans="2:11" x14ac:dyDescent="0.2">
      <c r="B24" s="204" t="s">
        <v>242</v>
      </c>
      <c r="C24" s="204"/>
      <c r="D24" s="204"/>
      <c r="E24" s="204"/>
      <c r="F24" s="204"/>
      <c r="G24" s="204"/>
      <c r="H24" s="204"/>
      <c r="I24" s="204"/>
      <c r="J24" s="204"/>
      <c r="K24" s="204"/>
    </row>
    <row r="25" spans="2:11" x14ac:dyDescent="0.2">
      <c r="B25" s="204" t="s">
        <v>265</v>
      </c>
      <c r="C25" s="204"/>
      <c r="D25" s="204"/>
      <c r="E25" s="204"/>
      <c r="F25" s="204"/>
      <c r="G25" s="204"/>
      <c r="H25" s="204"/>
      <c r="I25" s="204"/>
      <c r="J25" s="204"/>
      <c r="K25" s="204"/>
    </row>
    <row r="26" spans="2:11" x14ac:dyDescent="0.2">
      <c r="B26" s="204" t="s">
        <v>253</v>
      </c>
      <c r="C26" s="204"/>
      <c r="D26" s="204"/>
      <c r="E26" s="204"/>
      <c r="F26" s="204"/>
      <c r="G26" s="204"/>
      <c r="H26" s="204"/>
      <c r="I26" s="204"/>
      <c r="J26" s="204"/>
      <c r="K26" s="204"/>
    </row>
    <row r="27" spans="2:11" x14ac:dyDescent="0.2">
      <c r="B27" s="204" t="s">
        <v>243</v>
      </c>
      <c r="C27" s="204"/>
      <c r="D27" s="204"/>
      <c r="E27" s="204"/>
      <c r="F27" s="204"/>
      <c r="G27" s="204"/>
      <c r="H27" s="204"/>
      <c r="I27" s="204"/>
      <c r="J27" s="204"/>
      <c r="K27" s="204"/>
    </row>
    <row r="28" spans="2:11" x14ac:dyDescent="0.2">
      <c r="B28" s="204" t="s">
        <v>244</v>
      </c>
      <c r="C28" s="204"/>
      <c r="D28" s="204"/>
      <c r="E28" s="204"/>
      <c r="F28" s="204"/>
      <c r="G28" s="204"/>
      <c r="H28" s="204"/>
      <c r="I28" s="204"/>
      <c r="J28" s="204"/>
      <c r="K28" s="204"/>
    </row>
    <row r="29" spans="2:11" x14ac:dyDescent="0.2">
      <c r="B29" s="204" t="s">
        <v>261</v>
      </c>
      <c r="C29" s="204"/>
      <c r="D29" s="204"/>
      <c r="E29" s="204"/>
      <c r="F29" s="204"/>
      <c r="G29" s="204"/>
      <c r="H29" s="204"/>
      <c r="I29" s="204"/>
      <c r="J29" s="204"/>
      <c r="K29" s="204"/>
    </row>
    <row r="30" spans="2:11" x14ac:dyDescent="0.2">
      <c r="B30" s="204"/>
      <c r="C30" s="204"/>
      <c r="D30" s="204"/>
      <c r="E30" s="204"/>
      <c r="F30" s="204"/>
      <c r="G30" s="204"/>
      <c r="H30" s="204"/>
      <c r="I30" s="204"/>
      <c r="J30" s="204"/>
      <c r="K30" s="204"/>
    </row>
    <row r="31" spans="2:11" x14ac:dyDescent="0.2">
      <c r="B31" s="204" t="s">
        <v>246</v>
      </c>
      <c r="C31" s="204"/>
      <c r="D31" s="204"/>
      <c r="E31" s="204"/>
      <c r="F31" s="204"/>
      <c r="G31" s="204"/>
      <c r="H31" s="204"/>
      <c r="I31" s="204"/>
      <c r="J31" s="204"/>
      <c r="K31" s="204"/>
    </row>
    <row r="32" spans="2:11" x14ac:dyDescent="0.2">
      <c r="B32" s="204" t="s">
        <v>245</v>
      </c>
      <c r="C32" s="204"/>
      <c r="D32" s="204"/>
      <c r="E32" s="204"/>
      <c r="F32" s="204"/>
      <c r="G32" s="204"/>
      <c r="H32" s="204"/>
      <c r="I32" s="204"/>
      <c r="J32" s="204"/>
      <c r="K32" s="204"/>
    </row>
    <row r="33" spans="2:11" x14ac:dyDescent="0.2">
      <c r="B33" s="206" t="s">
        <v>247</v>
      </c>
      <c r="C33" s="204"/>
      <c r="D33" s="204"/>
      <c r="E33" s="204"/>
      <c r="F33" s="204"/>
      <c r="G33" s="204"/>
      <c r="H33" s="204"/>
      <c r="I33" s="204"/>
      <c r="J33" s="204"/>
      <c r="K33" s="204"/>
    </row>
    <row r="34" spans="2:11" x14ac:dyDescent="0.2">
      <c r="B34" s="206"/>
      <c r="C34" s="204" t="s">
        <v>266</v>
      </c>
      <c r="D34" s="204"/>
      <c r="E34" s="204"/>
      <c r="F34" s="204"/>
      <c r="G34" s="204"/>
      <c r="H34" s="204"/>
      <c r="I34" s="204"/>
      <c r="J34" s="204"/>
      <c r="K34" s="204"/>
    </row>
    <row r="35" spans="2:11" x14ac:dyDescent="0.2">
      <c r="B35" s="206" t="s">
        <v>248</v>
      </c>
      <c r="C35" s="204"/>
      <c r="D35" s="204"/>
      <c r="E35" s="204"/>
      <c r="F35" s="204"/>
      <c r="G35" s="204"/>
      <c r="H35" s="204"/>
      <c r="I35" s="204"/>
      <c r="J35" s="204"/>
      <c r="K35" s="204"/>
    </row>
    <row r="36" spans="2:11" x14ac:dyDescent="0.2">
      <c r="B36" s="204"/>
      <c r="C36" s="204" t="s">
        <v>249</v>
      </c>
      <c r="D36" s="204"/>
      <c r="E36" s="204"/>
      <c r="F36" s="204"/>
      <c r="G36" s="204"/>
      <c r="H36" s="204"/>
      <c r="I36" s="204"/>
      <c r="J36" s="204"/>
      <c r="K36" s="204"/>
    </row>
    <row r="37" spans="2:11" x14ac:dyDescent="0.2">
      <c r="B37" s="206" t="s">
        <v>251</v>
      </c>
      <c r="C37" s="204"/>
      <c r="D37" s="204"/>
      <c r="E37" s="204"/>
      <c r="F37" s="204"/>
      <c r="G37" s="204"/>
      <c r="H37" s="204"/>
      <c r="I37" s="204"/>
      <c r="J37" s="204"/>
      <c r="K37" s="204"/>
    </row>
    <row r="38" spans="2:11" x14ac:dyDescent="0.2">
      <c r="B38" s="204"/>
      <c r="C38" s="204" t="s">
        <v>252</v>
      </c>
      <c r="D38" s="204"/>
      <c r="E38" s="204"/>
      <c r="F38" s="204"/>
      <c r="G38" s="204"/>
      <c r="H38" s="204"/>
      <c r="I38" s="204"/>
      <c r="J38" s="204"/>
      <c r="K38" s="204"/>
    </row>
    <row r="39" spans="2:11" x14ac:dyDescent="0.2">
      <c r="B39" s="204"/>
      <c r="C39" s="204"/>
      <c r="D39" s="204"/>
      <c r="E39" s="204"/>
      <c r="F39" s="204"/>
      <c r="G39" s="204"/>
      <c r="H39" s="204"/>
      <c r="I39" s="204"/>
      <c r="J39" s="204"/>
      <c r="K39" s="204"/>
    </row>
    <row r="40" spans="2:11" x14ac:dyDescent="0.2">
      <c r="B40" s="204" t="s">
        <v>250</v>
      </c>
      <c r="C40" s="204"/>
      <c r="D40" s="204"/>
      <c r="E40" s="204"/>
      <c r="F40" s="204"/>
      <c r="G40" s="204"/>
      <c r="H40" s="204"/>
      <c r="I40" s="204"/>
      <c r="J40" s="204"/>
      <c r="K40" s="204"/>
    </row>
    <row r="41" spans="2:11" x14ac:dyDescent="0.2">
      <c r="B41" s="204" t="s">
        <v>254</v>
      </c>
      <c r="C41" s="204"/>
      <c r="D41" s="204"/>
      <c r="E41" s="204"/>
      <c r="F41" s="204"/>
      <c r="G41" s="204"/>
      <c r="H41" s="204"/>
      <c r="I41" s="204"/>
      <c r="J41" s="204"/>
      <c r="K41" s="204"/>
    </row>
    <row r="42" spans="2:11" x14ac:dyDescent="0.2">
      <c r="B42" s="204"/>
      <c r="C42" s="204"/>
      <c r="D42" s="204"/>
      <c r="E42" s="204"/>
      <c r="F42" s="204"/>
      <c r="G42" s="204"/>
      <c r="H42" s="204"/>
      <c r="I42" s="204"/>
      <c r="J42" s="204"/>
      <c r="K42" s="204"/>
    </row>
    <row r="43" spans="2:11" x14ac:dyDescent="0.2">
      <c r="B43" s="204" t="s">
        <v>255</v>
      </c>
      <c r="C43" s="204"/>
      <c r="D43" s="204"/>
      <c r="E43" s="204"/>
      <c r="F43" s="204"/>
      <c r="G43" s="204"/>
      <c r="H43" s="204"/>
      <c r="I43" s="204"/>
      <c r="J43" s="204"/>
      <c r="K43" s="204"/>
    </row>
    <row r="44" spans="2:11" x14ac:dyDescent="0.2">
      <c r="B44" s="204" t="s">
        <v>256</v>
      </c>
      <c r="C44" s="204"/>
      <c r="D44" s="204"/>
      <c r="E44" s="204"/>
      <c r="F44" s="204"/>
      <c r="G44" s="204"/>
      <c r="H44" s="204"/>
      <c r="I44" s="204"/>
      <c r="J44" s="204"/>
      <c r="K44" s="204"/>
    </row>
    <row r="45" spans="2:11" x14ac:dyDescent="0.2">
      <c r="B45" s="204" t="s">
        <v>257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2:11" x14ac:dyDescent="0.2">
      <c r="B46" s="204"/>
      <c r="C46" s="204"/>
      <c r="D46" s="204"/>
      <c r="E46" s="204"/>
      <c r="F46" s="204"/>
      <c r="G46" s="204"/>
      <c r="H46" s="204"/>
      <c r="I46" s="204"/>
      <c r="J46" s="204"/>
      <c r="K46" s="204"/>
    </row>
    <row r="47" spans="2:11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</row>
    <row r="48" spans="2:11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</row>
    <row r="49" spans="2:11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</row>
    <row r="50" spans="2:11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</row>
    <row r="51" spans="2:11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</row>
    <row r="52" spans="2:11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</row>
    <row r="53" spans="2:11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</row>
    <row r="54" spans="2:11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</row>
    <row r="55" spans="2:11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</row>
    <row r="56" spans="2:11" x14ac:dyDescent="0.2">
      <c r="B56" s="204"/>
      <c r="C56" s="204"/>
      <c r="D56" s="204"/>
      <c r="E56" s="204"/>
      <c r="F56" s="204"/>
      <c r="G56" s="204"/>
      <c r="H56" s="204"/>
      <c r="I56" s="204"/>
      <c r="J56" s="204"/>
      <c r="K56" s="204"/>
    </row>
    <row r="57" spans="2:11" x14ac:dyDescent="0.2">
      <c r="B57" s="204"/>
      <c r="C57" s="204"/>
      <c r="D57" s="204"/>
      <c r="E57" s="204"/>
      <c r="F57" s="204"/>
      <c r="G57" s="204"/>
      <c r="H57" s="204"/>
      <c r="I57" s="204"/>
      <c r="J57" s="204"/>
      <c r="K57" s="204"/>
    </row>
    <row r="58" spans="2:11" x14ac:dyDescent="0.2">
      <c r="B58" s="204"/>
      <c r="C58" s="204"/>
      <c r="D58" s="204"/>
      <c r="E58" s="204"/>
      <c r="F58" s="204"/>
      <c r="G58" s="204"/>
      <c r="H58" s="204"/>
      <c r="I58" s="204"/>
      <c r="J58" s="204"/>
      <c r="K58" s="204"/>
    </row>
    <row r="59" spans="2:11" ht="18.75" x14ac:dyDescent="0.3">
      <c r="B59" s="207" t="s">
        <v>258</v>
      </c>
      <c r="C59" s="204"/>
      <c r="D59" s="204"/>
      <c r="E59" s="204"/>
      <c r="F59" s="204"/>
      <c r="G59" s="204"/>
      <c r="H59" s="204"/>
      <c r="I59" s="204"/>
      <c r="J59" s="204"/>
      <c r="K59" s="204"/>
    </row>
    <row r="60" spans="2:11" x14ac:dyDescent="0.2">
      <c r="B60" s="204"/>
      <c r="C60" s="204"/>
      <c r="D60" s="204"/>
      <c r="E60" s="204"/>
      <c r="F60" s="204"/>
      <c r="G60" s="204"/>
      <c r="H60" s="204"/>
      <c r="I60" s="204"/>
      <c r="J60" s="204"/>
      <c r="K60" s="204"/>
    </row>
    <row r="61" spans="2:11" x14ac:dyDescent="0.2">
      <c r="B61" s="204" t="s">
        <v>264</v>
      </c>
      <c r="C61" s="204"/>
      <c r="D61" s="204"/>
      <c r="E61" s="204"/>
      <c r="F61" s="204"/>
      <c r="G61" s="204"/>
      <c r="H61" s="204"/>
      <c r="I61" s="204"/>
      <c r="J61" s="204"/>
      <c r="K61" s="204"/>
    </row>
    <row r="62" spans="2:11" x14ac:dyDescent="0.2">
      <c r="B62" s="204" t="s">
        <v>259</v>
      </c>
      <c r="C62" s="204"/>
      <c r="D62" s="204"/>
      <c r="E62" s="204"/>
      <c r="F62" s="204"/>
      <c r="G62" s="204"/>
      <c r="H62" s="204"/>
      <c r="I62" s="204"/>
      <c r="J62" s="204"/>
      <c r="K62" s="204"/>
    </row>
    <row r="63" spans="2:11" x14ac:dyDescent="0.2">
      <c r="B63" s="204"/>
      <c r="C63" s="204"/>
      <c r="D63" s="204"/>
      <c r="E63" s="204"/>
      <c r="F63" s="204"/>
      <c r="G63" s="204"/>
      <c r="H63" s="204"/>
      <c r="I63" s="204"/>
      <c r="J63" s="204"/>
      <c r="K63" s="204"/>
    </row>
    <row r="64" spans="2:11" x14ac:dyDescent="0.2">
      <c r="B64" s="204" t="s">
        <v>263</v>
      </c>
      <c r="C64" s="204"/>
      <c r="D64" s="204"/>
      <c r="E64" s="204"/>
      <c r="F64" s="204"/>
      <c r="G64" s="204"/>
      <c r="H64" s="204"/>
      <c r="I64" s="204"/>
      <c r="J64" s="204"/>
      <c r="K64" s="204"/>
    </row>
    <row r="65" spans="2:11" x14ac:dyDescent="0.2">
      <c r="B65" s="204" t="s">
        <v>267</v>
      </c>
      <c r="C65" s="204"/>
      <c r="D65" s="204"/>
      <c r="E65" s="204"/>
      <c r="F65" s="204"/>
      <c r="G65" s="204"/>
      <c r="H65" s="204"/>
      <c r="I65" s="204"/>
      <c r="J65" s="204"/>
      <c r="K65" s="204"/>
    </row>
    <row r="66" spans="2:11" x14ac:dyDescent="0.2">
      <c r="B66" s="204" t="s">
        <v>268</v>
      </c>
      <c r="C66" s="204"/>
      <c r="D66" s="204"/>
      <c r="E66" s="204"/>
      <c r="F66" s="204"/>
      <c r="G66" s="204"/>
      <c r="H66" s="204"/>
      <c r="I66" s="204"/>
      <c r="J66" s="204"/>
      <c r="K66" s="204"/>
    </row>
    <row r="67" spans="2:11" x14ac:dyDescent="0.2">
      <c r="B67" s="204" t="s">
        <v>262</v>
      </c>
      <c r="C67" s="204"/>
      <c r="D67" s="204"/>
      <c r="E67" s="204"/>
      <c r="F67" s="204"/>
      <c r="G67" s="204"/>
      <c r="H67" s="204"/>
      <c r="I67" s="204"/>
      <c r="J67" s="204"/>
      <c r="K67" s="204"/>
    </row>
    <row r="68" spans="2:11" x14ac:dyDescent="0.2">
      <c r="B68" s="204"/>
      <c r="C68" s="204"/>
      <c r="D68" s="204"/>
      <c r="E68" s="204"/>
      <c r="F68" s="204"/>
      <c r="G68" s="204"/>
      <c r="H68" s="204"/>
      <c r="I68" s="204"/>
      <c r="J68" s="204"/>
      <c r="K68" s="204"/>
    </row>
    <row r="69" spans="2:11" ht="18.75" x14ac:dyDescent="0.3">
      <c r="B69" s="207" t="s">
        <v>260</v>
      </c>
      <c r="C69" s="204"/>
      <c r="D69" s="204"/>
      <c r="E69" s="204"/>
      <c r="F69" s="204"/>
      <c r="G69" s="204"/>
      <c r="H69" s="204"/>
      <c r="I69" s="204"/>
      <c r="J69" s="204"/>
      <c r="K69" s="204"/>
    </row>
    <row r="70" spans="2:11" x14ac:dyDescent="0.2">
      <c r="B70" s="204"/>
      <c r="C70" s="204"/>
      <c r="D70" s="204"/>
      <c r="E70" s="204"/>
      <c r="F70" s="204"/>
      <c r="G70" s="204"/>
      <c r="H70" s="204"/>
      <c r="I70" s="204"/>
      <c r="J70" s="204"/>
      <c r="K70" s="204"/>
    </row>
    <row r="71" spans="2:11" x14ac:dyDescent="0.2">
      <c r="B71" s="204" t="s">
        <v>157</v>
      </c>
      <c r="C71" s="204"/>
      <c r="D71" s="204"/>
      <c r="E71" s="204"/>
      <c r="F71" s="204"/>
      <c r="G71" s="204"/>
      <c r="H71" s="204"/>
      <c r="I71" s="204"/>
      <c r="J71" s="204"/>
      <c r="K71" s="204"/>
    </row>
    <row r="72" spans="2:11" x14ac:dyDescent="0.2">
      <c r="B72" s="204" t="s">
        <v>211</v>
      </c>
      <c r="C72" s="204"/>
      <c r="D72" s="204"/>
      <c r="E72" s="204"/>
      <c r="F72" s="204"/>
      <c r="G72" s="204"/>
      <c r="H72" s="204"/>
      <c r="I72" s="204"/>
      <c r="J72" s="204"/>
      <c r="K72" s="204"/>
    </row>
    <row r="73" spans="2:11" x14ac:dyDescent="0.2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x14ac:dyDescent="0.2">
      <c r="B74" s="204" t="s">
        <v>210</v>
      </c>
      <c r="C74" s="204"/>
      <c r="D74" s="204"/>
      <c r="E74" s="204"/>
      <c r="F74" s="204"/>
      <c r="G74" s="204"/>
      <c r="H74" s="204"/>
      <c r="I74" s="204"/>
      <c r="J74" s="204"/>
      <c r="K74" s="204"/>
    </row>
    <row r="75" spans="2:11" x14ac:dyDescent="0.2">
      <c r="B75" s="204" t="s">
        <v>238</v>
      </c>
      <c r="C75" s="204"/>
      <c r="D75" s="204"/>
      <c r="E75" s="204"/>
      <c r="F75" s="204"/>
      <c r="G75" s="204"/>
      <c r="H75" s="204"/>
      <c r="I75" s="204"/>
      <c r="J75" s="204"/>
      <c r="K75" s="204"/>
    </row>
    <row r="76" spans="2:11" x14ac:dyDescent="0.2">
      <c r="B76" s="204" t="s">
        <v>209</v>
      </c>
      <c r="C76" s="204"/>
      <c r="D76" s="204"/>
      <c r="E76" s="204"/>
      <c r="F76" s="204"/>
      <c r="G76" s="204"/>
      <c r="H76" s="204"/>
      <c r="I76" s="204"/>
      <c r="J76" s="204"/>
      <c r="K76" s="204"/>
    </row>
    <row r="77" spans="2:11" x14ac:dyDescent="0.2">
      <c r="B77" s="204"/>
      <c r="C77" s="204"/>
      <c r="D77" s="204"/>
      <c r="E77" s="204"/>
      <c r="F77" s="204"/>
      <c r="G77" s="204"/>
      <c r="H77" s="204"/>
      <c r="I77" s="204"/>
      <c r="J77" s="204"/>
      <c r="K77" s="204"/>
    </row>
    <row r="78" spans="2:11" x14ac:dyDescent="0.2">
      <c r="B78" s="204"/>
      <c r="C78" s="204"/>
      <c r="D78" s="204"/>
      <c r="E78" s="204"/>
      <c r="F78" s="204"/>
      <c r="G78" s="204"/>
      <c r="H78" s="204"/>
      <c r="I78" s="204"/>
      <c r="J78" s="204"/>
      <c r="K78" s="204"/>
    </row>
    <row r="79" spans="2:11" x14ac:dyDescent="0.2">
      <c r="B79" s="204" t="s">
        <v>158</v>
      </c>
      <c r="C79" s="204"/>
      <c r="D79" s="204"/>
      <c r="E79" s="204"/>
      <c r="F79" s="204"/>
      <c r="G79" s="204"/>
      <c r="H79" s="204"/>
      <c r="I79" s="204"/>
      <c r="J79" s="204"/>
      <c r="K79" s="204"/>
    </row>
    <row r="80" spans="2:11" x14ac:dyDescent="0.2">
      <c r="B80" s="204"/>
      <c r="C80" s="204"/>
      <c r="D80" s="204"/>
      <c r="E80" s="204"/>
      <c r="F80" s="204"/>
      <c r="G80" s="204"/>
      <c r="H80" s="204"/>
      <c r="I80" s="204"/>
      <c r="J80" s="204"/>
      <c r="K80" s="204"/>
    </row>
    <row r="81" spans="2:11" x14ac:dyDescent="0.2">
      <c r="B81" s="204"/>
      <c r="C81" s="204"/>
      <c r="D81" s="204"/>
      <c r="E81" s="204"/>
      <c r="F81" s="204"/>
      <c r="G81" s="204"/>
      <c r="H81" s="204"/>
      <c r="I81" s="204"/>
      <c r="J81" s="204"/>
      <c r="K81" s="204"/>
    </row>
    <row r="82" spans="2:11" x14ac:dyDescent="0.2">
      <c r="B82" s="204"/>
      <c r="C82" s="204"/>
      <c r="D82" s="204"/>
      <c r="E82" s="204"/>
      <c r="F82" s="204"/>
      <c r="G82" s="204"/>
      <c r="H82" s="204"/>
      <c r="I82" s="204"/>
      <c r="J82" s="204"/>
      <c r="K82" s="204"/>
    </row>
    <row r="83" spans="2:11" x14ac:dyDescent="0.2">
      <c r="B83" s="204"/>
      <c r="C83" s="204"/>
      <c r="D83" s="204"/>
      <c r="E83" s="204"/>
      <c r="F83" s="204"/>
      <c r="G83" s="204"/>
      <c r="H83" s="204"/>
      <c r="I83" s="204"/>
      <c r="J83" s="204"/>
      <c r="K83" s="204"/>
    </row>
    <row r="84" spans="2:11" x14ac:dyDescent="0.2">
      <c r="B84" s="204"/>
      <c r="C84" s="204"/>
      <c r="D84" s="204"/>
      <c r="E84" s="204"/>
      <c r="F84" s="204"/>
      <c r="G84" s="204"/>
      <c r="H84" s="204"/>
      <c r="I84" s="204"/>
      <c r="J84" s="204"/>
      <c r="K84" s="204"/>
    </row>
    <row r="85" spans="2:11" x14ac:dyDescent="0.2">
      <c r="B85" s="204"/>
      <c r="C85" s="204"/>
      <c r="D85" s="204"/>
      <c r="E85" s="204"/>
      <c r="F85" s="204"/>
      <c r="G85" s="204"/>
      <c r="H85" s="204"/>
      <c r="I85" s="204"/>
      <c r="J85" s="204"/>
      <c r="K85" s="204"/>
    </row>
    <row r="86" spans="2:11" x14ac:dyDescent="0.2">
      <c r="B86" s="204"/>
      <c r="C86" s="204"/>
      <c r="D86" s="204"/>
      <c r="E86" s="204"/>
      <c r="F86" s="204"/>
      <c r="G86" s="204"/>
      <c r="H86" s="204"/>
      <c r="I86" s="204"/>
      <c r="J86" s="204"/>
      <c r="K86" s="204"/>
    </row>
    <row r="87" spans="2:11" x14ac:dyDescent="0.2">
      <c r="B87" s="204"/>
      <c r="C87" s="204"/>
      <c r="D87" s="204"/>
      <c r="E87" s="204"/>
      <c r="F87" s="204"/>
      <c r="G87" s="204"/>
      <c r="H87" s="204"/>
      <c r="I87" s="204"/>
      <c r="J87" s="204"/>
      <c r="K87" s="204"/>
    </row>
    <row r="88" spans="2:11" x14ac:dyDescent="0.2">
      <c r="B88" s="204"/>
      <c r="C88" s="204"/>
      <c r="D88" s="204"/>
      <c r="E88" s="204"/>
      <c r="F88" s="204"/>
      <c r="G88" s="204"/>
      <c r="H88" s="204"/>
      <c r="I88" s="204"/>
      <c r="J88" s="204"/>
      <c r="K88" s="204"/>
    </row>
    <row r="89" spans="2:11" x14ac:dyDescent="0.2">
      <c r="B89" s="204"/>
      <c r="C89" s="204"/>
      <c r="D89" s="204"/>
      <c r="E89" s="204"/>
      <c r="F89" s="204"/>
      <c r="G89" s="204"/>
      <c r="H89" s="204"/>
      <c r="I89" s="204"/>
      <c r="J89" s="204"/>
      <c r="K89" s="204"/>
    </row>
    <row r="90" spans="2:11" x14ac:dyDescent="0.2">
      <c r="B90" s="204"/>
      <c r="C90" s="204"/>
      <c r="D90" s="204"/>
      <c r="E90" s="204"/>
      <c r="F90" s="204"/>
      <c r="G90" s="204"/>
      <c r="H90" s="204"/>
      <c r="I90" s="204"/>
      <c r="J90" s="204"/>
      <c r="K90" s="204"/>
    </row>
    <row r="91" spans="2:11" x14ac:dyDescent="0.2">
      <c r="B91" s="204"/>
      <c r="C91" s="204"/>
      <c r="D91" s="204"/>
      <c r="E91" s="204"/>
      <c r="F91" s="204"/>
      <c r="G91" s="204"/>
      <c r="H91" s="204"/>
      <c r="I91" s="204"/>
      <c r="J91" s="204"/>
      <c r="K91" s="204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2" customWidth="1"/>
    <col min="2" max="2" width="11.42578125" customWidth="1"/>
    <col min="3" max="3" width="9.42578125" customWidth="1"/>
    <col min="4" max="14" width="9.140625" customWidth="1"/>
    <col min="15" max="19" width="9.140625" style="152" customWidth="1"/>
    <col min="20" max="256" width="9.140625" customWidth="1"/>
  </cols>
  <sheetData>
    <row r="1" spans="1:14" ht="20.25" x14ac:dyDescent="0.3">
      <c r="A1" s="152"/>
      <c r="B1" s="216" t="s">
        <v>160</v>
      </c>
      <c r="C1" s="217"/>
      <c r="D1" s="217"/>
      <c r="E1" s="217"/>
      <c r="F1" s="222" t="s">
        <v>156</v>
      </c>
      <c r="G1" s="218"/>
      <c r="H1" s="217"/>
      <c r="I1" s="219" t="s">
        <v>167</v>
      </c>
      <c r="J1" s="217"/>
      <c r="K1" s="152"/>
      <c r="L1" s="152"/>
      <c r="M1" s="152"/>
      <c r="N1" s="152"/>
    </row>
    <row r="2" spans="1:14" x14ac:dyDescent="0.2">
      <c r="A2" s="152"/>
      <c r="B2" s="217" t="s">
        <v>161</v>
      </c>
      <c r="C2" s="217"/>
      <c r="D2" s="217"/>
      <c r="E2" s="217"/>
      <c r="F2" s="217"/>
      <c r="G2" s="217"/>
      <c r="H2" s="217"/>
      <c r="I2" s="217"/>
      <c r="J2" s="217"/>
      <c r="K2" s="152"/>
      <c r="L2" s="152"/>
      <c r="M2" s="152"/>
      <c r="N2" s="152"/>
    </row>
    <row r="3" spans="1:14" x14ac:dyDescent="0.2">
      <c r="A3" s="152"/>
      <c r="K3" s="152"/>
      <c r="L3" s="152"/>
      <c r="M3" s="152"/>
      <c r="N3" s="152"/>
    </row>
    <row r="4" spans="1:14" ht="15" x14ac:dyDescent="0.25">
      <c r="A4" s="152"/>
      <c r="B4" s="220" t="s">
        <v>212</v>
      </c>
      <c r="C4" s="220"/>
      <c r="D4" s="39"/>
      <c r="K4" s="152"/>
      <c r="L4" s="152"/>
      <c r="M4" s="152"/>
      <c r="N4" s="152"/>
    </row>
    <row r="5" spans="1:14" ht="15" x14ac:dyDescent="0.25">
      <c r="A5" s="152"/>
      <c r="B5" s="198" t="s">
        <v>27</v>
      </c>
      <c r="C5" s="198">
        <f>Simulations!J8</f>
        <v>15</v>
      </c>
      <c r="D5" t="s">
        <v>213</v>
      </c>
      <c r="K5" s="152"/>
      <c r="L5" s="152"/>
      <c r="M5" s="152"/>
      <c r="N5" s="152"/>
    </row>
    <row r="6" spans="1:14" ht="15" x14ac:dyDescent="0.25">
      <c r="A6" s="152"/>
      <c r="B6" s="198" t="s">
        <v>28</v>
      </c>
      <c r="C6" s="198">
        <f>Simulations!J9</f>
        <v>46</v>
      </c>
      <c r="K6" s="152"/>
      <c r="L6" s="152"/>
      <c r="M6" s="152"/>
      <c r="N6" s="152"/>
    </row>
    <row r="7" spans="1:14" ht="15" x14ac:dyDescent="0.25">
      <c r="A7" s="152"/>
      <c r="B7" s="198" t="s">
        <v>32</v>
      </c>
      <c r="C7" s="198">
        <f>Simulations!J10</f>
        <v>23</v>
      </c>
      <c r="K7" s="152"/>
      <c r="L7" s="152"/>
      <c r="M7" s="152"/>
      <c r="N7" s="152"/>
    </row>
    <row r="8" spans="1:14" ht="15" x14ac:dyDescent="0.25">
      <c r="A8" s="152"/>
      <c r="B8" s="198"/>
      <c r="C8" s="198"/>
      <c r="K8" s="152"/>
      <c r="L8" s="152"/>
      <c r="M8" s="152"/>
      <c r="N8" s="152"/>
    </row>
    <row r="9" spans="1:14" ht="15" x14ac:dyDescent="0.25">
      <c r="A9" s="152"/>
      <c r="B9" s="220" t="s">
        <v>269</v>
      </c>
      <c r="C9" s="220"/>
      <c r="K9" s="152"/>
      <c r="L9" s="152"/>
      <c r="M9" s="152"/>
      <c r="N9" s="152"/>
    </row>
    <row r="10" spans="1:14" ht="15" x14ac:dyDescent="0.25">
      <c r="A10" s="152"/>
      <c r="B10" s="198" t="s">
        <v>27</v>
      </c>
      <c r="C10" s="221" t="s">
        <v>216</v>
      </c>
      <c r="D10" s="39" t="s">
        <v>270</v>
      </c>
      <c r="K10" s="152"/>
      <c r="L10" s="152"/>
      <c r="M10" s="152"/>
      <c r="N10" s="152"/>
    </row>
    <row r="11" spans="1:14" ht="15" x14ac:dyDescent="0.25">
      <c r="A11" s="152"/>
      <c r="B11" s="198" t="s">
        <v>28</v>
      </c>
      <c r="C11" s="221">
        <v>40</v>
      </c>
      <c r="D11" s="39" t="s">
        <v>217</v>
      </c>
      <c r="K11" s="152"/>
      <c r="L11" s="152"/>
      <c r="M11" s="152"/>
      <c r="N11" s="152"/>
    </row>
    <row r="12" spans="1:14" ht="15" x14ac:dyDescent="0.25">
      <c r="A12" s="152"/>
      <c r="B12" s="198" t="s">
        <v>32</v>
      </c>
      <c r="C12" s="221">
        <v>40</v>
      </c>
      <c r="D12" s="39" t="s">
        <v>217</v>
      </c>
      <c r="K12" s="152"/>
      <c r="L12" s="152"/>
      <c r="M12" s="152"/>
      <c r="N12" s="152"/>
    </row>
    <row r="13" spans="1:14" ht="15" x14ac:dyDescent="0.25">
      <c r="A13" s="152"/>
      <c r="B13" s="198"/>
      <c r="C13" s="198"/>
      <c r="D13" s="39"/>
      <c r="K13" s="152"/>
      <c r="L13" s="152"/>
      <c r="M13" s="152"/>
      <c r="N13" s="152"/>
    </row>
    <row r="14" spans="1:14" ht="15" x14ac:dyDescent="0.25">
      <c r="A14" s="152"/>
      <c r="B14" s="220" t="s">
        <v>218</v>
      </c>
      <c r="C14" s="220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ht="15" x14ac:dyDescent="0.25">
      <c r="B15" s="198" t="s">
        <v>221</v>
      </c>
      <c r="C15" s="198">
        <v>0.8</v>
      </c>
      <c r="D15" s="39" t="s">
        <v>271</v>
      </c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15" x14ac:dyDescent="0.25">
      <c r="A16" s="152"/>
      <c r="B16" s="198" t="s">
        <v>219</v>
      </c>
      <c r="C16" s="198">
        <v>5</v>
      </c>
      <c r="D16" s="152" t="s">
        <v>220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0.25" x14ac:dyDescent="0.3">
      <c r="A18" s="152"/>
      <c r="B18" s="216" t="s">
        <v>162</v>
      </c>
      <c r="C18" s="217"/>
      <c r="D18" s="217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x14ac:dyDescent="0.2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x14ac:dyDescent="0.2">
      <c r="A20" s="152"/>
      <c r="B20" s="152" t="s">
        <v>272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1:14" x14ac:dyDescent="0.2">
      <c r="A21" s="152"/>
      <c r="B21" s="152" t="s">
        <v>222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</row>
    <row r="22" spans="1:14" x14ac:dyDescent="0.2">
      <c r="A22" s="152"/>
      <c r="B22" s="152" t="s">
        <v>273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</row>
    <row r="23" spans="1:14" x14ac:dyDescent="0.2">
      <c r="A23" s="152"/>
      <c r="B23" s="152" t="s">
        <v>230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</row>
    <row r="24" spans="1:14" x14ac:dyDescent="0.2">
      <c r="A24" s="152"/>
      <c r="B24" s="152" t="s">
        <v>234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14" x14ac:dyDescent="0.2">
      <c r="A25" s="152"/>
      <c r="B25" s="152" t="s">
        <v>223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</row>
    <row r="26" spans="1:14" x14ac:dyDescent="0.2">
      <c r="A26" s="152"/>
      <c r="B26" s="152" t="s">
        <v>227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</row>
    <row r="27" spans="1:14" x14ac:dyDescent="0.2">
      <c r="A27" s="152"/>
      <c r="B27" s="152" t="s">
        <v>228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</row>
    <row r="28" spans="1:14" x14ac:dyDescent="0.2">
      <c r="A28" s="152"/>
      <c r="B28" s="152" t="s">
        <v>235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</row>
    <row r="29" spans="1:14" x14ac:dyDescent="0.2">
      <c r="A29" s="152"/>
      <c r="B29" s="152" t="s">
        <v>236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  <row r="30" spans="1:14" x14ac:dyDescent="0.2">
      <c r="A30" s="152"/>
      <c r="B30" s="152" t="s">
        <v>224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1:14" x14ac:dyDescent="0.2">
      <c r="A31" s="152"/>
      <c r="B31" s="152" t="s">
        <v>237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1:14" x14ac:dyDescent="0.2">
      <c r="A32" s="152"/>
      <c r="B32" s="152" t="s">
        <v>225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3" spans="1:14" x14ac:dyDescent="0.2">
      <c r="A33" s="152"/>
      <c r="B33" s="152" t="s">
        <v>226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</row>
    <row r="34" spans="1:14" x14ac:dyDescent="0.2">
      <c r="A34" s="152"/>
      <c r="B34" s="152" t="s">
        <v>229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</row>
    <row r="35" spans="1:14" x14ac:dyDescent="0.2">
      <c r="A35" s="152"/>
      <c r="B35" s="152" t="s">
        <v>231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</row>
    <row r="36" spans="1:14" x14ac:dyDescent="0.2">
      <c r="A36" s="152"/>
      <c r="B36" s="152" t="s">
        <v>232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</row>
    <row r="37" spans="1:14" x14ac:dyDescent="0.2">
      <c r="A37" s="152"/>
      <c r="B37" s="152" t="s">
        <v>233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14" x14ac:dyDescent="0.2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14" x14ac:dyDescent="0.2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14" x14ac:dyDescent="0.2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14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14" x14ac:dyDescent="0.2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14" x14ac:dyDescent="0.2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14" x14ac:dyDescent="0.2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1:14" x14ac:dyDescent="0.2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</row>
    <row r="46" spans="1:14" x14ac:dyDescent="0.2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</row>
    <row r="47" spans="1:14" x14ac:dyDescent="0.2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</row>
    <row r="48" spans="1:14" x14ac:dyDescent="0.2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</row>
    <row r="49" spans="1:14" x14ac:dyDescent="0.2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</row>
    <row r="50" spans="1:14" x14ac:dyDescent="0.2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</row>
    <row r="52" spans="1:14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</row>
    <row r="53" spans="1:14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</row>
    <row r="54" spans="1:14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</row>
    <row r="55" spans="1:14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</row>
    <row r="56" spans="1:14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</row>
    <row r="57" spans="1:14" x14ac:dyDescent="0.2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</row>
    <row r="58" spans="1:14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1:14" x14ac:dyDescent="0.2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  <row r="60" spans="1:14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</row>
    <row r="61" spans="1:14" x14ac:dyDescent="0.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</row>
    <row r="62" spans="1:14" x14ac:dyDescent="0.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</row>
    <row r="63" spans="1:14" x14ac:dyDescent="0.2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</row>
    <row r="64" spans="1:14" x14ac:dyDescent="0.2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</row>
    <row r="65" spans="1:14" x14ac:dyDescent="0.2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</row>
    <row r="66" spans="1:14" x14ac:dyDescent="0.2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</row>
    <row r="67" spans="1:14" x14ac:dyDescent="0.2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</row>
    <row r="68" spans="1:14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</row>
    <row r="69" spans="1:14" x14ac:dyDescent="0.2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</row>
    <row r="70" spans="1:14" x14ac:dyDescent="0.2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</row>
    <row r="71" spans="1:14" x14ac:dyDescent="0.2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</row>
    <row r="72" spans="1:14" x14ac:dyDescent="0.2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</row>
    <row r="73" spans="1:14" x14ac:dyDescent="0.2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</row>
    <row r="74" spans="1:14" x14ac:dyDescent="0.2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</row>
    <row r="75" spans="1:14" x14ac:dyDescent="0.2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</row>
    <row r="76" spans="1:14" x14ac:dyDescent="0.2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</row>
    <row r="77" spans="1:14" x14ac:dyDescent="0.2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</row>
    <row r="78" spans="1:14" x14ac:dyDescent="0.2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</row>
    <row r="79" spans="1:14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</row>
    <row r="80" spans="1:14" x14ac:dyDescent="0.2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</row>
    <row r="81" spans="1:14" x14ac:dyDescent="0.2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</row>
    <row r="82" spans="1:14" x14ac:dyDescent="0.2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</row>
    <row r="83" spans="1:14" x14ac:dyDescent="0.2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</row>
    <row r="84" spans="1:14" x14ac:dyDescent="0.2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</row>
    <row r="85" spans="1:14" x14ac:dyDescent="0.2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</row>
    <row r="86" spans="1:14" x14ac:dyDescent="0.2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</row>
    <row r="87" spans="1:14" x14ac:dyDescent="0.2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</row>
    <row r="88" spans="1:14" x14ac:dyDescent="0.2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</row>
    <row r="89" spans="1:14" x14ac:dyDescent="0.2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</row>
    <row r="90" spans="1:14" x14ac:dyDescent="0.2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3"/>
  <sheetViews>
    <sheetView workbookViewId="0">
      <selection activeCell="B1" sqref="B1"/>
    </sheetView>
  </sheetViews>
  <sheetFormatPr defaultColWidth="11.42578125" defaultRowHeight="12.75" x14ac:dyDescent="0.2"/>
  <cols>
    <col min="1" max="1" width="4.140625" style="202" customWidth="1"/>
    <col min="2" max="2" width="11.140625" customWidth="1"/>
    <col min="3" max="20" width="9.140625" customWidth="1"/>
    <col min="21" max="21" width="10.85546875" customWidth="1"/>
    <col min="22" max="257" width="9.140625" customWidth="1"/>
  </cols>
  <sheetData>
    <row r="1" spans="2:15" ht="20.25" x14ac:dyDescent="0.3">
      <c r="B1" s="159" t="s">
        <v>163</v>
      </c>
      <c r="C1" s="152"/>
      <c r="H1" s="152"/>
      <c r="I1" s="160" t="s">
        <v>167</v>
      </c>
      <c r="J1" s="152"/>
      <c r="K1" s="152"/>
    </row>
    <row r="2" spans="2:15" ht="15" x14ac:dyDescent="0.25">
      <c r="B2" s="223" t="s">
        <v>279</v>
      </c>
      <c r="C2" s="223"/>
      <c r="D2" s="223"/>
      <c r="E2" s="152"/>
      <c r="F2" s="152"/>
      <c r="G2" s="152"/>
      <c r="H2" s="152"/>
      <c r="I2" s="152"/>
      <c r="J2" s="152"/>
      <c r="K2" s="152"/>
    </row>
    <row r="3" spans="2:15" x14ac:dyDescent="0.2"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2:15" ht="18" x14ac:dyDescent="0.25">
      <c r="B4" s="230" t="s">
        <v>168</v>
      </c>
      <c r="C4" s="230"/>
      <c r="D4" s="152"/>
      <c r="E4" s="152"/>
      <c r="F4" s="152"/>
      <c r="G4" s="152"/>
      <c r="H4" s="217" t="s">
        <v>178</v>
      </c>
      <c r="I4" s="217"/>
      <c r="J4" s="217"/>
      <c r="K4" s="152"/>
    </row>
    <row r="5" spans="2:15" ht="15" x14ac:dyDescent="0.25">
      <c r="B5" s="161" t="s">
        <v>110</v>
      </c>
      <c r="C5" s="223">
        <v>200</v>
      </c>
      <c r="D5" s="152" t="s">
        <v>170</v>
      </c>
      <c r="E5" s="152"/>
      <c r="F5" s="152"/>
      <c r="G5" s="152"/>
      <c r="H5" s="226" t="s">
        <v>184</v>
      </c>
      <c r="I5" s="226"/>
      <c r="J5" s="226"/>
      <c r="K5" s="152"/>
    </row>
    <row r="6" spans="2:15" ht="15" x14ac:dyDescent="0.25">
      <c r="B6" s="161" t="s">
        <v>109</v>
      </c>
      <c r="C6" s="223">
        <v>4</v>
      </c>
      <c r="D6" s="152" t="s">
        <v>171</v>
      </c>
      <c r="E6" s="152"/>
      <c r="F6" s="152"/>
      <c r="G6" s="152"/>
      <c r="H6" s="152" t="s">
        <v>177</v>
      </c>
      <c r="I6" s="152"/>
      <c r="J6" s="162" t="s">
        <v>176</v>
      </c>
      <c r="K6" s="152"/>
    </row>
    <row r="7" spans="2:15" ht="15" x14ac:dyDescent="0.25">
      <c r="B7" s="161" t="s">
        <v>87</v>
      </c>
      <c r="C7" s="223">
        <v>20</v>
      </c>
      <c r="D7" s="152" t="s">
        <v>193</v>
      </c>
      <c r="E7" s="152"/>
      <c r="F7" s="152"/>
      <c r="G7" s="152"/>
      <c r="H7" s="163" t="s">
        <v>175</v>
      </c>
      <c r="I7" s="152"/>
      <c r="J7" s="162" t="s">
        <v>72</v>
      </c>
      <c r="K7" s="152"/>
    </row>
    <row r="8" spans="2:15" ht="15" x14ac:dyDescent="0.25">
      <c r="B8" s="161" t="s">
        <v>85</v>
      </c>
      <c r="C8" s="223">
        <v>120</v>
      </c>
      <c r="D8" s="152" t="s">
        <v>101</v>
      </c>
      <c r="E8" s="152"/>
      <c r="F8" s="152"/>
      <c r="G8" s="164" t="s">
        <v>27</v>
      </c>
      <c r="H8" s="227">
        <f>Fishery!B18</f>
        <v>28.721899999999998</v>
      </c>
      <c r="I8" s="165"/>
      <c r="J8" s="228">
        <f>Fishery!E18</f>
        <v>15</v>
      </c>
      <c r="K8" s="152"/>
      <c r="L8" s="181"/>
      <c r="M8" s="181"/>
      <c r="N8" s="181"/>
      <c r="O8" s="181"/>
    </row>
    <row r="9" spans="2:15" ht="15" x14ac:dyDescent="0.25">
      <c r="B9" s="152"/>
      <c r="C9" s="152"/>
      <c r="D9" s="152"/>
      <c r="E9" s="152"/>
      <c r="F9" s="152"/>
      <c r="G9" s="164" t="s">
        <v>28</v>
      </c>
      <c r="H9" s="227">
        <f>Fishery!B19</f>
        <v>57.612000000000002</v>
      </c>
      <c r="I9" s="165"/>
      <c r="J9" s="228">
        <f>Fishery!E19</f>
        <v>46</v>
      </c>
      <c r="K9" s="152"/>
      <c r="L9" s="181"/>
      <c r="M9" s="181"/>
      <c r="N9" s="181"/>
      <c r="O9" s="181"/>
    </row>
    <row r="10" spans="2:15" ht="18" x14ac:dyDescent="0.25">
      <c r="B10" s="230" t="s">
        <v>172</v>
      </c>
      <c r="C10" s="230"/>
      <c r="D10" s="152"/>
      <c r="E10" s="152"/>
      <c r="F10" s="152"/>
      <c r="G10" s="164" t="s">
        <v>32</v>
      </c>
      <c r="H10" s="227">
        <f>Fishery!B20</f>
        <v>44.271999999999998</v>
      </c>
      <c r="I10" s="165"/>
      <c r="J10" s="228">
        <f>Fishery!E20</f>
        <v>23</v>
      </c>
      <c r="K10" s="152"/>
      <c r="L10" s="181"/>
      <c r="M10" s="181"/>
      <c r="N10" s="181"/>
      <c r="O10" s="181"/>
    </row>
    <row r="11" spans="2:15" ht="15" x14ac:dyDescent="0.25">
      <c r="B11" s="161" t="s">
        <v>89</v>
      </c>
      <c r="C11" s="223">
        <v>480</v>
      </c>
      <c r="D11" s="152" t="s">
        <v>114</v>
      </c>
      <c r="E11" s="152"/>
      <c r="F11" s="152"/>
      <c r="G11" s="152"/>
      <c r="H11" s="166" t="s">
        <v>174</v>
      </c>
      <c r="I11" s="152"/>
      <c r="J11" s="152"/>
      <c r="K11" s="152"/>
      <c r="L11" s="181"/>
      <c r="M11" s="181"/>
      <c r="N11" s="181"/>
      <c r="O11" s="181"/>
    </row>
    <row r="12" spans="2:15" x14ac:dyDescent="0.2"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81"/>
      <c r="M12" s="181"/>
      <c r="N12" s="181"/>
      <c r="O12" s="181"/>
    </row>
    <row r="13" spans="2:15" ht="15" x14ac:dyDescent="0.2">
      <c r="B13" s="231" t="s">
        <v>173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81"/>
      <c r="M13" s="181"/>
      <c r="N13" s="181"/>
      <c r="O13" s="181"/>
    </row>
    <row r="14" spans="2:15" ht="15" x14ac:dyDescent="0.2">
      <c r="B14" s="167" t="s">
        <v>90</v>
      </c>
      <c r="C14" s="168"/>
      <c r="D14" s="152"/>
      <c r="E14" s="152"/>
      <c r="F14" s="229"/>
      <c r="G14" s="229"/>
      <c r="H14" s="152"/>
      <c r="I14" s="152"/>
      <c r="J14" s="152"/>
      <c r="K14" s="152"/>
      <c r="L14" s="181"/>
      <c r="M14" s="181"/>
      <c r="N14" s="181"/>
      <c r="O14" s="181"/>
    </row>
    <row r="15" spans="2:15" ht="15" x14ac:dyDescent="0.2">
      <c r="B15" s="169" t="s">
        <v>1</v>
      </c>
      <c r="C15" s="170" t="s">
        <v>164</v>
      </c>
      <c r="D15" s="152" t="s">
        <v>99</v>
      </c>
      <c r="E15" s="152"/>
      <c r="F15" s="229" t="s">
        <v>179</v>
      </c>
      <c r="G15" s="229"/>
      <c r="H15" s="152"/>
      <c r="I15" s="152"/>
      <c r="J15" s="152"/>
      <c r="K15" s="152"/>
    </row>
    <row r="16" spans="2:15" ht="15" x14ac:dyDescent="0.25">
      <c r="B16" s="171">
        <v>1</v>
      </c>
      <c r="C16" s="223">
        <v>1</v>
      </c>
      <c r="D16" s="172" t="s">
        <v>181</v>
      </c>
      <c r="E16" s="152"/>
      <c r="F16" s="161" t="s">
        <v>180</v>
      </c>
      <c r="G16" s="223">
        <v>1</v>
      </c>
      <c r="H16" s="173" t="s">
        <v>15</v>
      </c>
      <c r="I16" s="152"/>
      <c r="J16" s="152"/>
      <c r="K16" s="152"/>
    </row>
    <row r="17" spans="2:28" ht="15" x14ac:dyDescent="0.25">
      <c r="B17" s="171">
        <v>2</v>
      </c>
      <c r="C17" s="223">
        <v>1</v>
      </c>
      <c r="D17" s="172" t="s">
        <v>181</v>
      </c>
      <c r="E17" s="152"/>
      <c r="F17" s="152"/>
      <c r="G17" s="152"/>
      <c r="H17" s="152"/>
      <c r="I17" s="152"/>
      <c r="J17" s="152"/>
      <c r="K17" s="152"/>
    </row>
    <row r="18" spans="2:28" ht="15" x14ac:dyDescent="0.25">
      <c r="B18" s="171">
        <v>3</v>
      </c>
      <c r="C18" s="223">
        <v>1</v>
      </c>
      <c r="D18" s="172" t="s">
        <v>182</v>
      </c>
      <c r="E18" s="152"/>
      <c r="F18" s="152"/>
      <c r="G18" s="152"/>
      <c r="H18" s="152"/>
      <c r="I18" s="152"/>
      <c r="J18" s="152"/>
      <c r="K18" s="152"/>
    </row>
    <row r="19" spans="2:28" ht="15.75" x14ac:dyDescent="0.25">
      <c r="B19" s="171">
        <v>4</v>
      </c>
      <c r="C19" s="223">
        <v>1</v>
      </c>
      <c r="D19" s="172" t="s">
        <v>182</v>
      </c>
      <c r="E19" s="152"/>
      <c r="F19" s="229" t="s">
        <v>183</v>
      </c>
      <c r="G19" s="229"/>
      <c r="H19" s="229"/>
      <c r="I19" s="152"/>
      <c r="J19" s="152"/>
      <c r="K19" s="152"/>
    </row>
    <row r="20" spans="2:28" ht="15" x14ac:dyDescent="0.25">
      <c r="B20" s="171">
        <v>5</v>
      </c>
      <c r="C20" s="223">
        <v>1</v>
      </c>
      <c r="D20" s="172" t="s">
        <v>182</v>
      </c>
      <c r="E20" s="152"/>
      <c r="F20" s="178" t="s">
        <v>38</v>
      </c>
      <c r="G20" s="186" t="s">
        <v>27</v>
      </c>
      <c r="H20" s="186" t="s">
        <v>28</v>
      </c>
      <c r="I20" s="187" t="s">
        <v>32</v>
      </c>
      <c r="J20" s="152"/>
      <c r="K20" s="152"/>
    </row>
    <row r="21" spans="2:28" ht="15" x14ac:dyDescent="0.25">
      <c r="B21" s="171">
        <v>6</v>
      </c>
      <c r="C21" s="223">
        <v>1</v>
      </c>
      <c r="D21" s="172" t="s">
        <v>182</v>
      </c>
      <c r="E21" s="152"/>
      <c r="F21" s="174" t="s">
        <v>36</v>
      </c>
      <c r="G21" s="224">
        <v>0.8</v>
      </c>
      <c r="H21" s="224">
        <v>0.2</v>
      </c>
      <c r="I21" s="176"/>
      <c r="J21" s="152"/>
      <c r="K21" s="152"/>
    </row>
    <row r="22" spans="2:28" ht="15" x14ac:dyDescent="0.25">
      <c r="B22" s="171">
        <v>7</v>
      </c>
      <c r="C22" s="223">
        <v>1</v>
      </c>
      <c r="D22" s="172" t="s">
        <v>182</v>
      </c>
      <c r="E22" s="152"/>
      <c r="F22" s="177" t="s">
        <v>35</v>
      </c>
      <c r="G22" s="224">
        <v>0.2</v>
      </c>
      <c r="H22" s="224">
        <v>0.6</v>
      </c>
      <c r="I22" s="225">
        <v>0.2</v>
      </c>
      <c r="J22" s="152"/>
      <c r="K22" s="152"/>
    </row>
    <row r="23" spans="2:28" ht="15" x14ac:dyDescent="0.25">
      <c r="B23" s="171">
        <v>8</v>
      </c>
      <c r="C23" s="223">
        <v>1</v>
      </c>
      <c r="D23" s="172" t="s">
        <v>182</v>
      </c>
      <c r="E23" s="152"/>
      <c r="F23" s="177" t="s">
        <v>37</v>
      </c>
      <c r="G23" s="175"/>
      <c r="H23" s="224">
        <v>0.2</v>
      </c>
      <c r="I23" s="225">
        <v>0.8</v>
      </c>
      <c r="J23" s="152"/>
      <c r="K23" s="152"/>
    </row>
    <row r="24" spans="2:28" ht="15" x14ac:dyDescent="0.25">
      <c r="B24" s="171">
        <v>9</v>
      </c>
      <c r="C24" s="223">
        <v>1</v>
      </c>
      <c r="D24" s="172" t="s">
        <v>182</v>
      </c>
      <c r="E24" s="152"/>
      <c r="F24" s="178"/>
      <c r="G24" s="184" t="str">
        <f>IF(SUM(G21:G22)&lt;&gt;1,"&lt;&gt; 1 !!!","")</f>
        <v/>
      </c>
      <c r="H24" s="184" t="str">
        <f>IF(SUM(H21:H23)&lt;&gt;1,"&lt;&gt; 1 !!!","")</f>
        <v/>
      </c>
      <c r="I24" s="185" t="str">
        <f>IF(SUM(I22:I23)&lt;&gt;1,"&lt;&gt; 1 !!!","")</f>
        <v/>
      </c>
      <c r="J24" s="152"/>
      <c r="K24" s="152"/>
    </row>
    <row r="25" spans="2:28" ht="15" x14ac:dyDescent="0.25">
      <c r="B25" s="171">
        <v>10</v>
      </c>
      <c r="C25" s="223">
        <v>1</v>
      </c>
      <c r="D25" s="172" t="s">
        <v>182</v>
      </c>
      <c r="E25" s="152"/>
      <c r="F25" s="152"/>
      <c r="G25" s="152"/>
      <c r="H25" s="152"/>
      <c r="I25" s="152"/>
      <c r="J25" s="152"/>
      <c r="K25" s="152"/>
    </row>
    <row r="26" spans="2:28" ht="15" x14ac:dyDescent="0.25">
      <c r="B26" s="171">
        <v>11</v>
      </c>
      <c r="C26" s="223">
        <v>1</v>
      </c>
      <c r="D26" s="172" t="s">
        <v>181</v>
      </c>
      <c r="E26" s="152"/>
      <c r="F26" s="152"/>
      <c r="G26" s="152"/>
      <c r="H26" s="152"/>
      <c r="I26" s="152"/>
      <c r="J26" s="152"/>
      <c r="K26" s="152"/>
    </row>
    <row r="27" spans="2:28" ht="15" x14ac:dyDescent="0.25">
      <c r="B27" s="179">
        <v>12</v>
      </c>
      <c r="C27" s="223">
        <v>1</v>
      </c>
      <c r="D27" s="172" t="s">
        <v>181</v>
      </c>
      <c r="E27" s="152"/>
      <c r="F27" s="152"/>
      <c r="G27" s="152"/>
      <c r="H27" s="152"/>
      <c r="I27" s="152"/>
      <c r="J27" s="152"/>
      <c r="K27" s="152"/>
    </row>
    <row r="28" spans="2:28" x14ac:dyDescent="0.2">
      <c r="B28" s="180" t="s">
        <v>165</v>
      </c>
      <c r="C28" s="164">
        <f>SUM(C16:C27)</f>
        <v>12</v>
      </c>
      <c r="D28" s="152"/>
      <c r="E28" s="152"/>
      <c r="F28" s="152"/>
      <c r="G28" s="152"/>
      <c r="H28" s="152"/>
      <c r="I28" s="152"/>
      <c r="J28" s="152"/>
      <c r="K28" s="152"/>
    </row>
    <row r="29" spans="2:28" x14ac:dyDescent="0.2">
      <c r="B29" s="152"/>
      <c r="C29" s="152"/>
      <c r="D29" s="152"/>
      <c r="E29" s="152"/>
      <c r="F29" s="152"/>
      <c r="G29" s="152"/>
      <c r="H29" s="152"/>
      <c r="I29" s="152"/>
      <c r="J29" s="152"/>
      <c r="K29" s="152"/>
    </row>
    <row r="30" spans="2:28" ht="15" x14ac:dyDescent="0.25">
      <c r="B30" s="232" t="s">
        <v>192</v>
      </c>
      <c r="C30" s="232"/>
      <c r="D30" s="232"/>
      <c r="E30" s="232" t="s">
        <v>186</v>
      </c>
      <c r="F30" s="232"/>
      <c r="G30" s="232"/>
      <c r="H30" s="232"/>
      <c r="I30" s="232"/>
      <c r="J30" s="232"/>
      <c r="K30" s="232"/>
      <c r="L30" s="232"/>
      <c r="M30" s="232"/>
      <c r="N30" s="232" t="s">
        <v>190</v>
      </c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</row>
    <row r="31" spans="2:28" x14ac:dyDescent="0.2">
      <c r="E31" s="17" t="s">
        <v>187</v>
      </c>
      <c r="H31" s="17" t="s">
        <v>187</v>
      </c>
      <c r="K31" s="17" t="s">
        <v>188</v>
      </c>
      <c r="O31" s="17" t="s">
        <v>187</v>
      </c>
      <c r="R31" s="17" t="s">
        <v>187</v>
      </c>
      <c r="U31" s="17" t="s">
        <v>188</v>
      </c>
    </row>
    <row r="32" spans="2:28" x14ac:dyDescent="0.2">
      <c r="E32" t="s">
        <v>168</v>
      </c>
      <c r="H32" t="s">
        <v>185</v>
      </c>
      <c r="K32" t="s">
        <v>168</v>
      </c>
      <c r="O32" t="s">
        <v>168</v>
      </c>
      <c r="R32" t="s">
        <v>185</v>
      </c>
      <c r="U32" t="s">
        <v>168</v>
      </c>
      <c r="V32" s="154" t="s">
        <v>191</v>
      </c>
    </row>
    <row r="33" spans="2:22" x14ac:dyDescent="0.2">
      <c r="B33" s="1" t="s">
        <v>0</v>
      </c>
      <c r="C33" s="2" t="s">
        <v>1</v>
      </c>
      <c r="E33" s="189" t="s">
        <v>27</v>
      </c>
      <c r="F33" s="189" t="s">
        <v>28</v>
      </c>
      <c r="G33" s="189" t="s">
        <v>32</v>
      </c>
      <c r="H33" s="189" t="s">
        <v>27</v>
      </c>
      <c r="I33" s="189" t="s">
        <v>28</v>
      </c>
      <c r="J33" s="189" t="s">
        <v>32</v>
      </c>
      <c r="K33" s="189" t="s">
        <v>189</v>
      </c>
      <c r="N33" s="190" t="s">
        <v>0</v>
      </c>
      <c r="O33" s="189" t="s">
        <v>27</v>
      </c>
      <c r="P33" s="189" t="s">
        <v>28</v>
      </c>
      <c r="Q33" s="189" t="s">
        <v>32</v>
      </c>
      <c r="R33" s="189" t="s">
        <v>27</v>
      </c>
      <c r="S33" s="189" t="s">
        <v>28</v>
      </c>
      <c r="T33" s="189" t="s">
        <v>32</v>
      </c>
      <c r="U33" s="189" t="s">
        <v>189</v>
      </c>
      <c r="V33" s="191" t="s">
        <v>194</v>
      </c>
    </row>
    <row r="34" spans="2:22" x14ac:dyDescent="0.2">
      <c r="B34" s="3">
        <v>1</v>
      </c>
      <c r="C34">
        <v>1</v>
      </c>
      <c r="E34" s="182">
        <f>Fishery!H36</f>
        <v>25.576017955725007</v>
      </c>
      <c r="F34" s="131">
        <f>Fishery!I36</f>
        <v>8.288860479463418</v>
      </c>
      <c r="G34" s="131">
        <f>Fishery!J36</f>
        <v>1.0617191450305374</v>
      </c>
      <c r="H34" s="182">
        <f>Fishery!X36</f>
        <v>25.576017955725007</v>
      </c>
      <c r="I34" s="131">
        <f>Fishery!Y36</f>
        <v>8.3388604794634187</v>
      </c>
      <c r="J34" s="183">
        <f>Fishery!Z36</f>
        <v>1.0717191450305374</v>
      </c>
      <c r="K34" s="188">
        <f>Fishery!Q36</f>
        <v>997.07927959827725</v>
      </c>
      <c r="L34" s="131"/>
      <c r="M34" s="131"/>
      <c r="N34">
        <v>1</v>
      </c>
      <c r="O34" s="182">
        <f>Fishery!AF36</f>
        <v>160.68211706800363</v>
      </c>
      <c r="P34" s="131">
        <f>Fishery!AG36</f>
        <v>49.096734777107933</v>
      </c>
      <c r="Q34" s="131">
        <f>Fishery!AH36</f>
        <v>10.572045500585887</v>
      </c>
      <c r="R34" s="182">
        <f>Fishery!AI36</f>
        <v>160.68211706800363</v>
      </c>
      <c r="S34" s="131">
        <f>Fishery!AJ36</f>
        <v>49.392895720453232</v>
      </c>
      <c r="T34" s="131">
        <f>Fishery!AK36</f>
        <v>10.671620285029297</v>
      </c>
      <c r="U34" s="182">
        <f>Fishery!AL36</f>
        <v>5591.3230110465502</v>
      </c>
      <c r="V34" s="192">
        <f>Fishery!AM36</f>
        <v>37318.088640379887</v>
      </c>
    </row>
    <row r="35" spans="2:22" x14ac:dyDescent="0.2">
      <c r="B35" s="3">
        <v>1</v>
      </c>
      <c r="C35">
        <v>2</v>
      </c>
      <c r="E35" s="182">
        <f>Fishery!H37</f>
        <v>22.816874842481667</v>
      </c>
      <c r="F35" s="131">
        <f>Fishery!I37</f>
        <v>8.5279757893187753</v>
      </c>
      <c r="G35" s="131">
        <f>Fishery!J37</f>
        <v>1.1602765005991769</v>
      </c>
      <c r="H35" s="182">
        <f>Fishery!X37</f>
        <v>22.816874842481667</v>
      </c>
      <c r="I35" s="131">
        <f>Fishery!Y37</f>
        <v>8.5794181788393118</v>
      </c>
      <c r="J35" s="183">
        <f>Fishery!Z37</f>
        <v>1.1712047814541464</v>
      </c>
      <c r="K35" s="188">
        <f>Fishery!Q37</f>
        <v>943.37083879067166</v>
      </c>
      <c r="N35">
        <v>2</v>
      </c>
      <c r="O35" s="182">
        <f>Fishery!AF37</f>
        <v>121.49591015286528</v>
      </c>
      <c r="P35" s="131">
        <f>Fishery!AG37</f>
        <v>16.417150723905124</v>
      </c>
      <c r="Q35" s="131">
        <f>Fishery!AH37</f>
        <v>7.7153753374306095</v>
      </c>
      <c r="R35" s="182">
        <f>Fishery!AI37</f>
        <v>121.49591015286528</v>
      </c>
      <c r="S35" s="131">
        <f>Fishery!AJ37</f>
        <v>16.516182133376791</v>
      </c>
      <c r="T35" s="131">
        <f>Fishery!AK37</f>
        <v>7.7880440405762874</v>
      </c>
      <c r="U35" s="182">
        <f>Fishery!AL37</f>
        <v>3403.1741896307658</v>
      </c>
    </row>
    <row r="36" spans="2:22" x14ac:dyDescent="0.2">
      <c r="B36" s="3">
        <v>1</v>
      </c>
      <c r="C36">
        <v>3</v>
      </c>
      <c r="E36" s="182">
        <f>Fishery!H38</f>
        <v>18.698090107996105</v>
      </c>
      <c r="F36" s="131">
        <f>Fishery!I38</f>
        <v>7.0011778302336154</v>
      </c>
      <c r="G36" s="131">
        <f>Fishery!J38</f>
        <v>1.1472278560892701</v>
      </c>
      <c r="H36" s="182">
        <f>Fishery!X38</f>
        <v>18.698090107996105</v>
      </c>
      <c r="I36" s="131">
        <f>Fishery!Y38</f>
        <v>7.043410280928013</v>
      </c>
      <c r="J36" s="183">
        <f>Fishery!Z38</f>
        <v>1.1580332358496235</v>
      </c>
      <c r="K36" s="188">
        <f>Fishery!Q38</f>
        <v>625.15157253544248</v>
      </c>
      <c r="N36">
        <v>3</v>
      </c>
      <c r="O36" s="182">
        <f>Fishery!AF38</f>
        <v>100.56521011123522</v>
      </c>
      <c r="P36" s="131">
        <f>Fishery!AG38</f>
        <v>14.031152730179361</v>
      </c>
      <c r="Q36" s="131">
        <f>Fishery!AH38</f>
        <v>6.7309546407304728</v>
      </c>
      <c r="R36" s="182">
        <f>Fishery!AI38</f>
        <v>100.56521011123522</v>
      </c>
      <c r="S36" s="131">
        <f>Fishery!AJ38</f>
        <v>14.115791341029086</v>
      </c>
      <c r="T36" s="131">
        <f>Fishery!AK38</f>
        <v>6.7943513937440674</v>
      </c>
      <c r="U36" s="182">
        <f>Fishery!AL38</f>
        <v>2839.0115380717393</v>
      </c>
    </row>
    <row r="37" spans="2:22" x14ac:dyDescent="0.2">
      <c r="B37" s="3">
        <v>1</v>
      </c>
      <c r="C37">
        <v>4</v>
      </c>
      <c r="E37" s="182">
        <f>Fishery!H39</f>
        <v>14.498554486104972</v>
      </c>
      <c r="F37" s="131">
        <f>Fishery!I39</f>
        <v>5.6035885751697627</v>
      </c>
      <c r="G37" s="131">
        <f>Fishery!J39</f>
        <v>1.0936366569447986</v>
      </c>
      <c r="H37" s="182">
        <f>Fishery!X39</f>
        <v>14.498554486104972</v>
      </c>
      <c r="I37" s="131">
        <f>Fishery!Y39</f>
        <v>5.6373904987819001</v>
      </c>
      <c r="J37" s="183">
        <f>Fishery!Z39</f>
        <v>1.10393727799005</v>
      </c>
      <c r="K37" s="188">
        <f>Fishery!Q39</f>
        <v>496.8700561542891</v>
      </c>
      <c r="N37">
        <v>4</v>
      </c>
      <c r="O37" s="182">
        <f>Fishery!AF39</f>
        <v>94.323957171441094</v>
      </c>
      <c r="P37" s="131">
        <f>Fishery!AG39</f>
        <v>14.681863855446286</v>
      </c>
      <c r="Q37" s="131">
        <f>Fishery!AH39</f>
        <v>5.7337508543524454</v>
      </c>
      <c r="R37" s="182">
        <f>Fishery!AI39</f>
        <v>94.323957171441094</v>
      </c>
      <c r="S37" s="131">
        <f>Fishery!AJ39</f>
        <v>14.770427680907112</v>
      </c>
      <c r="T37" s="131">
        <f>Fishery!AK39</f>
        <v>5.7877552573171069</v>
      </c>
      <c r="U37" s="182">
        <f>Fishery!AL39</f>
        <v>2732.7991264579159</v>
      </c>
    </row>
    <row r="38" spans="2:22" x14ac:dyDescent="0.2">
      <c r="B38" s="3">
        <v>1</v>
      </c>
      <c r="C38">
        <v>5</v>
      </c>
      <c r="E38" s="182">
        <f>Fishery!H40</f>
        <v>10.713091774374011</v>
      </c>
      <c r="F38" s="131">
        <f>Fishery!I40</f>
        <v>4.3169749447570878</v>
      </c>
      <c r="G38" s="131">
        <f>Fishery!J40</f>
        <v>1.0101883522906672</v>
      </c>
      <c r="H38" s="182">
        <f>Fishery!X40</f>
        <v>10.713091774374011</v>
      </c>
      <c r="I38" s="131">
        <f>Fishery!Y40</f>
        <v>4.3430157675906536</v>
      </c>
      <c r="J38" s="183">
        <f>Fishery!Z40</f>
        <v>1.0197029998979834</v>
      </c>
      <c r="K38" s="188">
        <f>Fishery!Q40</f>
        <v>379.25409995427736</v>
      </c>
      <c r="N38">
        <v>5</v>
      </c>
      <c r="O38" s="182">
        <f>Fishery!AF40</f>
        <v>89.376596991884568</v>
      </c>
      <c r="P38" s="131">
        <f>Fishery!AG40</f>
        <v>15.276005584747736</v>
      </c>
      <c r="Q38" s="131">
        <f>Fishery!AH40</f>
        <v>5.0062456345420046</v>
      </c>
      <c r="R38" s="182">
        <f>Fishery!AI40</f>
        <v>89.376596991884568</v>
      </c>
      <c r="S38" s="131">
        <f>Fishery!AJ40</f>
        <v>15.368153387347355</v>
      </c>
      <c r="T38" s="131">
        <f>Fishery!AK40</f>
        <v>5.0533978937621011</v>
      </c>
      <c r="U38" s="182">
        <f>Fishery!AL40</f>
        <v>2600.1575450048567</v>
      </c>
    </row>
    <row r="39" spans="2:22" x14ac:dyDescent="0.2">
      <c r="B39" s="3">
        <v>1</v>
      </c>
      <c r="C39">
        <v>6</v>
      </c>
      <c r="E39" s="182">
        <f>Fishery!H41</f>
        <v>8.3292766979623529</v>
      </c>
      <c r="F39" s="131">
        <f>Fishery!I41</f>
        <v>3.3243513659574022</v>
      </c>
      <c r="G39" s="131">
        <f>Fishery!J41</f>
        <v>0.91377637850672355</v>
      </c>
      <c r="H39" s="182">
        <f>Fishery!X41</f>
        <v>8.3292766979623529</v>
      </c>
      <c r="I39" s="131">
        <f>Fishery!Y41</f>
        <v>3.344404492525245</v>
      </c>
      <c r="J39" s="183">
        <f>Fishery!Z41</f>
        <v>0.9223829519379716</v>
      </c>
      <c r="K39" s="188">
        <f>Fishery!Q41</f>
        <v>297.94736236303282</v>
      </c>
      <c r="N39">
        <v>6</v>
      </c>
      <c r="O39" s="182">
        <f>Fishery!AF41</f>
        <v>86.493820303728086</v>
      </c>
      <c r="P39" s="131">
        <f>Fishery!AG41</f>
        <v>14.708694128887075</v>
      </c>
      <c r="Q39" s="131">
        <f>Fishery!AH41</f>
        <v>4.5220170052424953</v>
      </c>
      <c r="R39" s="182">
        <f>Fishery!AI41</f>
        <v>86.493820303728086</v>
      </c>
      <c r="S39" s="131">
        <f>Fishery!AJ41</f>
        <v>14.797419799715591</v>
      </c>
      <c r="T39" s="131">
        <f>Fishery!AK41</f>
        <v>4.5646084667076874</v>
      </c>
      <c r="U39" s="182">
        <f>Fishery!AL41</f>
        <v>2470.3252582108194</v>
      </c>
    </row>
    <row r="40" spans="2:22" x14ac:dyDescent="0.2">
      <c r="B40" s="3">
        <v>1</v>
      </c>
      <c r="C40">
        <v>7</v>
      </c>
      <c r="E40" s="182">
        <f>Fishery!H42</f>
        <v>7.1455963958426727</v>
      </c>
      <c r="F40" s="131">
        <f>Fishery!I42</f>
        <v>2.6302465490957938</v>
      </c>
      <c r="G40" s="131">
        <f>Fishery!J42</f>
        <v>0.82192820087633933</v>
      </c>
      <c r="H40" s="182">
        <f>Fishery!X42</f>
        <v>7.1455963958426727</v>
      </c>
      <c r="I40" s="131">
        <f>Fishery!Y42</f>
        <v>2.6461127019621169</v>
      </c>
      <c r="J40" s="183">
        <f>Fishery!Z42</f>
        <v>0.82966968509769334</v>
      </c>
      <c r="K40" s="188">
        <f>Fishery!Q42</f>
        <v>249.72840521455112</v>
      </c>
      <c r="N40">
        <v>7</v>
      </c>
      <c r="O40" s="182">
        <f>Fishery!AF42</f>
        <v>88.551676671138964</v>
      </c>
      <c r="P40" s="131">
        <f>Fishery!AG42</f>
        <v>14.172044844782718</v>
      </c>
      <c r="Q40" s="131">
        <f>Fishery!AH42</f>
        <v>4.2765359498662772</v>
      </c>
      <c r="R40" s="182">
        <f>Fishery!AI42</f>
        <v>88.551676671138964</v>
      </c>
      <c r="S40" s="131">
        <f>Fishery!AJ42</f>
        <v>14.257533343955167</v>
      </c>
      <c r="T40" s="131">
        <f>Fishery!AK42</f>
        <v>4.3168153021778828</v>
      </c>
      <c r="U40" s="182">
        <f>Fishery!AL42</f>
        <v>2475.876550188108</v>
      </c>
    </row>
    <row r="41" spans="2:22" x14ac:dyDescent="0.2">
      <c r="B41" s="3">
        <v>1</v>
      </c>
      <c r="C41">
        <v>8</v>
      </c>
      <c r="E41" s="182">
        <f>Fishery!H43</f>
        <v>7.184676401423383</v>
      </c>
      <c r="F41" s="131">
        <f>Fishery!I43</f>
        <v>2.1814778234113592</v>
      </c>
      <c r="G41" s="131">
        <f>Fishery!J43</f>
        <v>0.7422438531116422</v>
      </c>
      <c r="H41" s="182">
        <f>Fishery!X43</f>
        <v>7.184676401423383</v>
      </c>
      <c r="I41" s="131">
        <f>Fishery!Y43</f>
        <v>2.1946369170456181</v>
      </c>
      <c r="J41" s="183">
        <f>Fishery!Z43</f>
        <v>0.74923481542578885</v>
      </c>
      <c r="K41" s="188">
        <f>Fishery!Q43</f>
        <v>233.57952771373999</v>
      </c>
      <c r="N41">
        <v>8</v>
      </c>
      <c r="O41" s="182">
        <f>Fishery!AF43</f>
        <v>98.30527639867249</v>
      </c>
      <c r="P41" s="131">
        <f>Fishery!AG43</f>
        <v>14.376093788206106</v>
      </c>
      <c r="Q41" s="131">
        <f>Fishery!AH43</f>
        <v>4.286798112188368</v>
      </c>
      <c r="R41" s="182">
        <f>Fishery!AI43</f>
        <v>98.30527639867249</v>
      </c>
      <c r="S41" s="131">
        <f>Fishery!AJ43</f>
        <v>14.46281314983503</v>
      </c>
      <c r="T41" s="131">
        <f>Fishery!AK43</f>
        <v>4.3271741205918444</v>
      </c>
      <c r="U41" s="182">
        <f>Fishery!AL43</f>
        <v>2740.525594064387</v>
      </c>
    </row>
    <row r="42" spans="2:22" x14ac:dyDescent="0.2">
      <c r="B42" s="3">
        <v>1</v>
      </c>
      <c r="C42">
        <v>9</v>
      </c>
      <c r="E42" s="182">
        <f>Fishery!H44</f>
        <v>8.7889578744557504</v>
      </c>
      <c r="F42" s="131">
        <f>Fishery!I44</f>
        <v>1.9396779276564231</v>
      </c>
      <c r="G42" s="131">
        <f>Fishery!J44</f>
        <v>0.68072304712346066</v>
      </c>
      <c r="H42" s="182">
        <f>Fishery!X44</f>
        <v>8.7889578744557504</v>
      </c>
      <c r="I42" s="131">
        <f>Fishery!Y44</f>
        <v>1.9513784378318699</v>
      </c>
      <c r="J42" s="183">
        <f>Fishery!Z44</f>
        <v>0.68713456423991881</v>
      </c>
      <c r="K42" s="188">
        <f>Fishery!Q44</f>
        <v>255.13872185833452</v>
      </c>
      <c r="N42">
        <v>9</v>
      </c>
      <c r="O42" s="182">
        <f>Fishery!AF44</f>
        <v>101.90628921212823</v>
      </c>
      <c r="P42" s="131">
        <f>Fishery!AG44</f>
        <v>14.701265383991979</v>
      </c>
      <c r="Q42" s="131">
        <f>Fishery!AH44</f>
        <v>4.4854566876525421</v>
      </c>
      <c r="R42" s="182">
        <f>Fishery!AI44</f>
        <v>101.90628921212823</v>
      </c>
      <c r="S42" s="131">
        <f>Fishery!AJ44</f>
        <v>14.789946243203062</v>
      </c>
      <c r="T42" s="131">
        <f>Fishery!AK44</f>
        <v>4.5277037989403723</v>
      </c>
      <c r="U42" s="182">
        <f>Fishery!AL44</f>
        <v>2852.2692019903966</v>
      </c>
    </row>
    <row r="43" spans="2:22" x14ac:dyDescent="0.2">
      <c r="B43" s="3">
        <v>1</v>
      </c>
      <c r="C43">
        <v>10</v>
      </c>
      <c r="E43" s="182">
        <f>Fishery!H45</f>
        <v>11.416945131250715</v>
      </c>
      <c r="F43" s="131">
        <f>Fishery!I45</f>
        <v>1.8236032109947493</v>
      </c>
      <c r="G43" s="131">
        <f>Fishery!J45</f>
        <v>0.64567897669768382</v>
      </c>
      <c r="H43" s="182">
        <f>Fishery!X45</f>
        <v>11.416945131250715</v>
      </c>
      <c r="I43" s="131">
        <f>Fishery!Y45</f>
        <v>1.8346035361631663</v>
      </c>
      <c r="J43" s="183">
        <f>Fishery!Z45</f>
        <v>0.65176042469379314</v>
      </c>
      <c r="K43" s="188">
        <f>Fishery!Q45</f>
        <v>301.51913360227161</v>
      </c>
      <c r="N43">
        <v>10</v>
      </c>
      <c r="O43" s="182">
        <f>Fishery!AF45</f>
        <v>98.609541630850941</v>
      </c>
      <c r="P43" s="131">
        <f>Fishery!AG45</f>
        <v>14.223056456963734</v>
      </c>
      <c r="Q43" s="131">
        <f>Fishery!AH45</f>
        <v>4.6845285327430632</v>
      </c>
      <c r="R43" s="182">
        <f>Fishery!AI45</f>
        <v>98.609541630850941</v>
      </c>
      <c r="S43" s="131">
        <f>Fishery!AJ45</f>
        <v>14.308852667988177</v>
      </c>
      <c r="T43" s="131">
        <f>Fishery!AK45</f>
        <v>4.7286506393723862</v>
      </c>
      <c r="U43" s="182">
        <f>Fishery!AL45</f>
        <v>2738.0705412925663</v>
      </c>
    </row>
    <row r="44" spans="2:22" x14ac:dyDescent="0.2">
      <c r="B44" s="3">
        <v>1</v>
      </c>
      <c r="C44">
        <v>11</v>
      </c>
      <c r="E44" s="182">
        <f>Fishery!H46</f>
        <v>12.665108841415108</v>
      </c>
      <c r="F44" s="131">
        <f>Fishery!I46</f>
        <v>1.7461588173587339</v>
      </c>
      <c r="G44" s="131">
        <f>Fishery!J46</f>
        <v>0.64156856399014117</v>
      </c>
      <c r="H44" s="182">
        <f>Fishery!X46</f>
        <v>12.665108841415108</v>
      </c>
      <c r="I44" s="131">
        <f>Fishery!Y46</f>
        <v>1.756691983055545</v>
      </c>
      <c r="J44" s="183">
        <f>Fishery!Z46</f>
        <v>0.64761129729671341</v>
      </c>
      <c r="K44" s="188">
        <f>Fishery!Q46</f>
        <v>404.04317848422642</v>
      </c>
      <c r="N44">
        <v>11</v>
      </c>
      <c r="O44" s="182">
        <f>Fishery!AF46</f>
        <v>94.760488472042823</v>
      </c>
      <c r="P44" s="131">
        <f>Fishery!AG46</f>
        <v>13.207419056719946</v>
      </c>
      <c r="Q44" s="131">
        <f>Fishery!AH46</f>
        <v>4.7648337760483344</v>
      </c>
      <c r="R44" s="182">
        <f>Fishery!AI46</f>
        <v>94.760488472042823</v>
      </c>
      <c r="S44" s="131">
        <f>Fishery!AJ46</f>
        <v>13.287088747683152</v>
      </c>
      <c r="T44" s="131">
        <f>Fishery!AK46</f>
        <v>4.8097122526054399</v>
      </c>
      <c r="U44" s="182">
        <f>Fishery!AL46</f>
        <v>2590.7062762359042</v>
      </c>
    </row>
    <row r="45" spans="2:22" x14ac:dyDescent="0.2">
      <c r="B45" s="1">
        <v>1</v>
      </c>
      <c r="C45" s="2">
        <v>12</v>
      </c>
      <c r="E45" s="182">
        <f>Fishery!H47</f>
        <v>12.84892655897187</v>
      </c>
      <c r="F45" s="131">
        <f>Fishery!I47</f>
        <v>1.7126414636908136</v>
      </c>
      <c r="G45" s="131">
        <f>Fishery!J47</f>
        <v>0.65307796932544504</v>
      </c>
      <c r="H45" s="182">
        <f>Fishery!X47</f>
        <v>12.84892655897187</v>
      </c>
      <c r="I45" s="131">
        <f>Fishery!Y47</f>
        <v>1.7229724462663683</v>
      </c>
      <c r="J45" s="183">
        <f>Fishery!Z47</f>
        <v>0.65922910611507746</v>
      </c>
      <c r="K45" s="188">
        <f>Fishery!Q47</f>
        <v>407.64083477743611</v>
      </c>
      <c r="N45">
        <v>12</v>
      </c>
      <c r="O45" s="182">
        <f>Fishery!AF47</f>
        <v>95.660311405718446</v>
      </c>
      <c r="P45" s="131">
        <f>Fishery!AG47</f>
        <v>12.38575899158182</v>
      </c>
      <c r="Q45" s="131">
        <f>Fishery!AH47</f>
        <v>4.7319393675031716</v>
      </c>
      <c r="R45" s="182">
        <f>Fishery!AI47</f>
        <v>95.660311405718446</v>
      </c>
      <c r="S45" s="131">
        <f>Fishery!AJ47</f>
        <v>12.460472271062569</v>
      </c>
      <c r="T45" s="131">
        <f>Fishery!AK47</f>
        <v>4.7765080219317113</v>
      </c>
      <c r="U45" s="182">
        <f>Fishery!AL47</f>
        <v>2592.3691287851661</v>
      </c>
    </row>
    <row r="46" spans="2:22" x14ac:dyDescent="0.2">
      <c r="B46" s="4">
        <v>2</v>
      </c>
      <c r="C46">
        <v>1</v>
      </c>
      <c r="E46" s="182">
        <f>Fishery!H48</f>
        <v>12.144101174016264</v>
      </c>
      <c r="F46" s="131">
        <f>Fishery!I48</f>
        <v>1.6799128342375276</v>
      </c>
      <c r="G46" s="131">
        <f>Fishery!J48</f>
        <v>0.66765801682534442</v>
      </c>
      <c r="H46" s="182">
        <f>Fishery!X48</f>
        <v>12.144101174016264</v>
      </c>
      <c r="I46" s="131">
        <f>Fishery!Y48</f>
        <v>1.690046391427926</v>
      </c>
      <c r="J46" s="183">
        <f>Fishery!Z48</f>
        <v>0.67394647851458089</v>
      </c>
      <c r="K46" s="188">
        <f>Fishery!Q48</f>
        <v>389.74467553766635</v>
      </c>
      <c r="N46">
        <v>13</v>
      </c>
      <c r="O46" s="182">
        <f>Fishery!AF48</f>
        <v>102.14169086688972</v>
      </c>
      <c r="P46" s="131">
        <f>Fishery!AG48</f>
        <v>12.449388434718442</v>
      </c>
      <c r="Q46" s="131">
        <f>Fishery!AH48</f>
        <v>4.7521856238418421</v>
      </c>
      <c r="R46" s="182">
        <f>Fishery!AI48</f>
        <v>102.14169086688972</v>
      </c>
      <c r="S46" s="131">
        <f>Fishery!AJ48</f>
        <v>12.524485539233368</v>
      </c>
      <c r="T46" s="131">
        <f>Fishery!AK48</f>
        <v>4.7969449714158667</v>
      </c>
      <c r="U46" s="182">
        <f>Fishery!AL48</f>
        <v>2787.6094313477915</v>
      </c>
    </row>
    <row r="47" spans="2:22" x14ac:dyDescent="0.2">
      <c r="B47" s="4">
        <v>2</v>
      </c>
      <c r="C47">
        <v>2</v>
      </c>
      <c r="E47" s="182">
        <f>Fishery!H49</f>
        <v>11.099886384971816</v>
      </c>
      <c r="F47" s="131">
        <f>Fishery!I49</f>
        <v>1.6072513786200755</v>
      </c>
      <c r="G47" s="131">
        <f>Fishery!J49</f>
        <v>0.67386059950400401</v>
      </c>
      <c r="H47" s="182">
        <f>Fishery!X49</f>
        <v>11.099886384971816</v>
      </c>
      <c r="I47" s="131">
        <f>Fishery!Y49</f>
        <v>1.6169466279405473</v>
      </c>
      <c r="J47" s="183">
        <f>Fishery!Z49</f>
        <v>0.68020748137627751</v>
      </c>
      <c r="K47" s="188">
        <f>Fishery!Q49</f>
        <v>361.64825635494236</v>
      </c>
      <c r="N47">
        <v>14</v>
      </c>
      <c r="O47" s="182">
        <f>Fishery!AF49</f>
        <v>99.776265451446989</v>
      </c>
      <c r="P47" s="131">
        <f>Fishery!AG49</f>
        <v>13.01497285783282</v>
      </c>
      <c r="Q47" s="131">
        <f>Fishery!AH49</f>
        <v>4.8736529305887801</v>
      </c>
      <c r="R47" s="182">
        <f>Fishery!AI49</f>
        <v>99.776265451446989</v>
      </c>
      <c r="S47" s="131">
        <f>Fishery!AJ49</f>
        <v>13.093481676325295</v>
      </c>
      <c r="T47" s="131">
        <f>Fishery!AK49</f>
        <v>4.9195563406704395</v>
      </c>
      <c r="U47" s="182">
        <f>Fishery!AL49</f>
        <v>2749.0561094435116</v>
      </c>
    </row>
    <row r="48" spans="2:22" x14ac:dyDescent="0.2">
      <c r="B48" s="4">
        <v>2</v>
      </c>
      <c r="C48">
        <v>3</v>
      </c>
      <c r="E48" s="182">
        <f>Fishery!H50</f>
        <v>10.153192951019427</v>
      </c>
      <c r="F48" s="131">
        <f>Fishery!I50</f>
        <v>1.5001499601204766</v>
      </c>
      <c r="G48" s="131">
        <f>Fishery!J50</f>
        <v>0.66868271772392673</v>
      </c>
      <c r="H48" s="182">
        <f>Fishery!X50</f>
        <v>10.153192951019427</v>
      </c>
      <c r="I48" s="131">
        <f>Fishery!Y50</f>
        <v>1.5091991530936077</v>
      </c>
      <c r="J48" s="183">
        <f>Fishery!Z50</f>
        <v>0.67498083074989745</v>
      </c>
      <c r="K48" s="188">
        <f>Fishery!Q50</f>
        <v>267.27578634713029</v>
      </c>
      <c r="N48">
        <v>15</v>
      </c>
      <c r="O48" s="182">
        <f>Fishery!AF50</f>
        <v>95.650183325429694</v>
      </c>
      <c r="P48" s="131">
        <f>Fishery!AG50</f>
        <v>12.955193324750283</v>
      </c>
      <c r="Q48" s="131">
        <f>Fishery!AH50</f>
        <v>4.9087891260937067</v>
      </c>
      <c r="R48" s="182">
        <f>Fishery!AI50</f>
        <v>95.650183325429694</v>
      </c>
      <c r="S48" s="131">
        <f>Fishery!AJ50</f>
        <v>13.033341541606198</v>
      </c>
      <c r="T48" s="131">
        <f>Fishery!AK50</f>
        <v>4.9550234729929761</v>
      </c>
      <c r="U48" s="182">
        <f>Fishery!AL50</f>
        <v>2623.9516442568656</v>
      </c>
    </row>
    <row r="49" spans="2:21" x14ac:dyDescent="0.2">
      <c r="B49" s="4">
        <v>2</v>
      </c>
      <c r="C49">
        <v>4</v>
      </c>
      <c r="E49" s="182">
        <f>Fishery!H51</f>
        <v>9.5743443251425013</v>
      </c>
      <c r="F49" s="131">
        <f>Fishery!I51</f>
        <v>1.3884613735291351</v>
      </c>
      <c r="G49" s="131">
        <f>Fishery!J51</f>
        <v>0.65525222321055765</v>
      </c>
      <c r="H49" s="182">
        <f>Fishery!X51</f>
        <v>9.5743443251425013</v>
      </c>
      <c r="I49" s="131">
        <f>Fishery!Y51</f>
        <v>1.3968368394750827</v>
      </c>
      <c r="J49" s="183">
        <f>Fishery!Z51</f>
        <v>0.66142383861635978</v>
      </c>
      <c r="K49" s="188">
        <f>Fishery!Q51</f>
        <v>251.99093380573436</v>
      </c>
      <c r="N49">
        <v>16</v>
      </c>
      <c r="O49" s="182">
        <f>Fishery!AF51</f>
        <v>93.779665191507362</v>
      </c>
      <c r="P49" s="131">
        <f>Fishery!AG51</f>
        <v>12.620070800986175</v>
      </c>
      <c r="Q49" s="131">
        <f>Fishery!AH51</f>
        <v>4.8687561385531719</v>
      </c>
      <c r="R49" s="182">
        <f>Fishery!AI51</f>
        <v>93.779665191507362</v>
      </c>
      <c r="S49" s="131">
        <f>Fishery!AJ51</f>
        <v>12.696197494349235</v>
      </c>
      <c r="T49" s="131">
        <f>Fishery!AK51</f>
        <v>4.9146134272847704</v>
      </c>
      <c r="U49" s="182">
        <f>Fishery!AL51</f>
        <v>2549.2107416369709</v>
      </c>
    </row>
    <row r="50" spans="2:21" x14ac:dyDescent="0.2">
      <c r="B50" s="4">
        <v>2</v>
      </c>
      <c r="C50">
        <v>5</v>
      </c>
      <c r="E50" s="182">
        <f>Fishery!H52</f>
        <v>9.5309094797541682</v>
      </c>
      <c r="F50" s="131">
        <f>Fishery!I52</f>
        <v>1.3000025826744985</v>
      </c>
      <c r="G50" s="131">
        <f>Fishery!J52</f>
        <v>0.63903969296505525</v>
      </c>
      <c r="H50" s="182">
        <f>Fishery!X52</f>
        <v>9.5309094797541682</v>
      </c>
      <c r="I50" s="131">
        <f>Fishery!Y52</f>
        <v>1.3078444481872273</v>
      </c>
      <c r="J50" s="183">
        <f>Fishery!Z52</f>
        <v>0.64505860762771472</v>
      </c>
      <c r="K50" s="188">
        <f>Fishery!Q52</f>
        <v>247.79496025311957</v>
      </c>
      <c r="N50">
        <v>17</v>
      </c>
      <c r="O50" s="182">
        <f>Fishery!AF52</f>
        <v>98.295662694700525</v>
      </c>
      <c r="P50" s="131">
        <f>Fishery!AG52</f>
        <v>12.572214815067149</v>
      </c>
      <c r="Q50" s="131">
        <f>Fishery!AH52</f>
        <v>4.8295556250407712</v>
      </c>
      <c r="R50" s="182">
        <f>Fishery!AI52</f>
        <v>98.295662694700525</v>
      </c>
      <c r="S50" s="131">
        <f>Fishery!AJ52</f>
        <v>12.648052831922518</v>
      </c>
      <c r="T50" s="131">
        <f>Fishery!AK52</f>
        <v>4.8750436964167658</v>
      </c>
      <c r="U50" s="182">
        <f>Fishery!AL52</f>
        <v>2675.0977072403739</v>
      </c>
    </row>
    <row r="51" spans="2:21" x14ac:dyDescent="0.2">
      <c r="B51" s="4">
        <v>2</v>
      </c>
      <c r="C51">
        <v>6</v>
      </c>
      <c r="E51" s="182">
        <f>Fishery!H53</f>
        <v>10.039760915074156</v>
      </c>
      <c r="F51" s="131">
        <f>Fishery!I53</f>
        <v>1.2534589618460972</v>
      </c>
      <c r="G51" s="131">
        <f>Fishery!J53</f>
        <v>0.62626030958755985</v>
      </c>
      <c r="H51" s="182">
        <f>Fishery!X53</f>
        <v>10.039760915074156</v>
      </c>
      <c r="I51" s="131">
        <f>Fishery!Y53</f>
        <v>1.2610200672896723</v>
      </c>
      <c r="J51" s="183">
        <f>Fishery!Z53</f>
        <v>0.63215885924185233</v>
      </c>
      <c r="K51" s="188">
        <f>Fishery!Q53</f>
        <v>255.81350761713765</v>
      </c>
      <c r="N51">
        <v>18</v>
      </c>
      <c r="O51" s="182">
        <f>Fishery!AF53</f>
        <v>102.32900186494972</v>
      </c>
      <c r="P51" s="131">
        <f>Fishery!AG53</f>
        <v>13.094313637676994</v>
      </c>
      <c r="Q51" s="131">
        <f>Fishery!AH53</f>
        <v>4.8898461321043678</v>
      </c>
      <c r="R51" s="182">
        <f>Fishery!AI53</f>
        <v>102.32900186494972</v>
      </c>
      <c r="S51" s="131">
        <f>Fishery!AJ53</f>
        <v>13.17330105500727</v>
      </c>
      <c r="T51" s="131">
        <f>Fishery!AK53</f>
        <v>4.9359020608779209</v>
      </c>
      <c r="U51" s="182">
        <f>Fishery!AL53</f>
        <v>2821.3315233143135</v>
      </c>
    </row>
    <row r="52" spans="2:21" x14ac:dyDescent="0.2">
      <c r="B52" s="4">
        <v>2</v>
      </c>
      <c r="C52">
        <v>7</v>
      </c>
      <c r="E52" s="182">
        <f>Fishery!H54</f>
        <v>10.748058024687172</v>
      </c>
      <c r="F52" s="131">
        <f>Fishery!I54</f>
        <v>1.2552944486241615</v>
      </c>
      <c r="G52" s="131">
        <f>Fishery!J54</f>
        <v>0.62262311642145607</v>
      </c>
      <c r="H52" s="182">
        <f>Fishery!X54</f>
        <v>10.748058024687172</v>
      </c>
      <c r="I52" s="131">
        <f>Fishery!Y54</f>
        <v>1.2628666260768662</v>
      </c>
      <c r="J52" s="183">
        <f>Fishery!Z54</f>
        <v>0.62848740849281692</v>
      </c>
      <c r="K52" s="188">
        <f>Fishery!Q54</f>
        <v>269.55968539066214</v>
      </c>
      <c r="N52">
        <v>19</v>
      </c>
      <c r="O52" s="182">
        <f>Fishery!AF54</f>
        <v>98.349652945412316</v>
      </c>
      <c r="P52" s="131">
        <f>Fishery!AG54</f>
        <v>13.355953450162676</v>
      </c>
      <c r="Q52" s="131">
        <f>Fishery!AH54</f>
        <v>4.936781853125515</v>
      </c>
      <c r="R52" s="182">
        <f>Fishery!AI54</f>
        <v>98.349652945412316</v>
      </c>
      <c r="S52" s="131">
        <f>Fishery!AJ54</f>
        <v>13.436519129143845</v>
      </c>
      <c r="T52" s="131">
        <f>Fishery!AK54</f>
        <v>4.9832798547508279</v>
      </c>
      <c r="U52" s="182">
        <f>Fishery!AL54</f>
        <v>2726.3556370751935</v>
      </c>
    </row>
    <row r="53" spans="2:21" x14ac:dyDescent="0.2">
      <c r="B53" s="4">
        <v>2</v>
      </c>
      <c r="C53">
        <v>8</v>
      </c>
      <c r="E53" s="182">
        <f>Fishery!H55</f>
        <v>10.982734224421989</v>
      </c>
      <c r="F53" s="131">
        <f>Fishery!I55</f>
        <v>1.2947773138153056</v>
      </c>
      <c r="G53" s="131">
        <f>Fishery!J55</f>
        <v>0.62958024989051564</v>
      </c>
      <c r="H53" s="182">
        <f>Fishery!X55</f>
        <v>10.982734224421989</v>
      </c>
      <c r="I53" s="131">
        <f>Fishery!Y55</f>
        <v>1.3025876595016834</v>
      </c>
      <c r="J53" s="183">
        <f>Fishery!Z55</f>
        <v>0.63551006902241425</v>
      </c>
      <c r="K53" s="188">
        <f>Fishery!Q55</f>
        <v>275.61931348213261</v>
      </c>
      <c r="N53">
        <v>20</v>
      </c>
      <c r="O53" s="182">
        <f>Fishery!AF55</f>
        <v>93.409059570794582</v>
      </c>
      <c r="P53" s="131">
        <f>Fishery!AG55</f>
        <v>12.894929405342907</v>
      </c>
      <c r="Q53" s="131">
        <f>Fishery!AH55</f>
        <v>4.860812500510284</v>
      </c>
      <c r="R53" s="182">
        <f>Fishery!AI55</f>
        <v>93.409059570794582</v>
      </c>
      <c r="S53" s="131">
        <f>Fishery!AJ55</f>
        <v>12.972714098650819</v>
      </c>
      <c r="T53" s="131">
        <f>Fishery!AK55</f>
        <v>4.9065949706038285</v>
      </c>
      <c r="U53" s="182">
        <f>Fishery!AL55</f>
        <v>2566.3572565941386</v>
      </c>
    </row>
    <row r="54" spans="2:21" x14ac:dyDescent="0.2">
      <c r="B54" s="4">
        <v>2</v>
      </c>
      <c r="C54">
        <v>9</v>
      </c>
      <c r="E54" s="182">
        <f>Fishery!H56</f>
        <v>10.510673790485802</v>
      </c>
      <c r="F54" s="131">
        <f>Fishery!I56</f>
        <v>1.3339266814180637</v>
      </c>
      <c r="G54" s="131">
        <f>Fishery!J56</f>
        <v>0.63955826773487068</v>
      </c>
      <c r="H54" s="182">
        <f>Fishery!X56</f>
        <v>10.510673790485802</v>
      </c>
      <c r="I54" s="131">
        <f>Fishery!Y56</f>
        <v>1.3419731836165445</v>
      </c>
      <c r="J54" s="183">
        <f>Fishery!Z56</f>
        <v>0.64558206669082219</v>
      </c>
      <c r="K54" s="188">
        <f>Fishery!Q56</f>
        <v>267.99151731396194</v>
      </c>
      <c r="O54" s="14"/>
      <c r="P54" s="14"/>
      <c r="Q54" s="14"/>
      <c r="R54" s="14"/>
      <c r="S54" s="14"/>
      <c r="T54" s="14"/>
      <c r="U54" s="14"/>
    </row>
    <row r="55" spans="2:21" x14ac:dyDescent="0.2">
      <c r="B55" s="4">
        <v>2</v>
      </c>
      <c r="C55">
        <v>10</v>
      </c>
      <c r="E55" s="182">
        <f>Fishery!H57</f>
        <v>9.6690248683567042</v>
      </c>
      <c r="F55" s="131">
        <f>Fishery!I57</f>
        <v>1.328219666984843</v>
      </c>
      <c r="G55" s="131">
        <f>Fishery!J57</f>
        <v>0.64201694992502378</v>
      </c>
      <c r="H55" s="182">
        <f>Fishery!X57</f>
        <v>9.6690248683567042</v>
      </c>
      <c r="I55" s="131">
        <f>Fishery!Y57</f>
        <v>1.3362317433750515</v>
      </c>
      <c r="J55" s="183">
        <f>Fishery!Z57</f>
        <v>0.64806390643824141</v>
      </c>
      <c r="K55" s="188">
        <f>Fishery!Q57</f>
        <v>251.48487683455113</v>
      </c>
    </row>
    <row r="56" spans="2:21" x14ac:dyDescent="0.2">
      <c r="B56" s="4">
        <v>2</v>
      </c>
      <c r="C56">
        <v>11</v>
      </c>
      <c r="E56" s="182">
        <f>Fishery!H58</f>
        <v>8.8219062706367772</v>
      </c>
      <c r="F56" s="131">
        <f>Fishery!I58</f>
        <v>1.2750374524140904</v>
      </c>
      <c r="G56" s="131">
        <f>Fishery!J58</f>
        <v>0.63368747559583738</v>
      </c>
      <c r="H56" s="182">
        <f>Fishery!X58</f>
        <v>8.8219062706367772</v>
      </c>
      <c r="I56" s="131">
        <f>Fishery!Y58</f>
        <v>1.2827287234613782</v>
      </c>
      <c r="J56" s="183">
        <f>Fishery!Z58</f>
        <v>0.6396559793998976</v>
      </c>
      <c r="K56" s="188">
        <f>Fishery!Q58</f>
        <v>291.25901468406613</v>
      </c>
    </row>
    <row r="57" spans="2:21" x14ac:dyDescent="0.2">
      <c r="B57" s="5">
        <v>2</v>
      </c>
      <c r="C57" s="2">
        <v>12</v>
      </c>
      <c r="E57" s="182">
        <f>Fishery!H59</f>
        <v>8.221317744298517</v>
      </c>
      <c r="F57" s="131">
        <f>Fishery!I59</f>
        <v>1.2006580696208475</v>
      </c>
      <c r="G57" s="131">
        <f>Fishery!J59</f>
        <v>0.61715571804645863</v>
      </c>
      <c r="H57" s="182">
        <f>Fishery!X59</f>
        <v>8.221317744298517</v>
      </c>
      <c r="I57" s="131">
        <f>Fishery!Y59</f>
        <v>1.2079006699312016</v>
      </c>
      <c r="J57" s="183">
        <f>Fishery!Z59</f>
        <v>0.62296851440541201</v>
      </c>
      <c r="K57" s="188">
        <f>Fishery!Q59</f>
        <v>272.99166200966118</v>
      </c>
    </row>
    <row r="58" spans="2:21" x14ac:dyDescent="0.2">
      <c r="B58" s="3">
        <v>3</v>
      </c>
      <c r="C58">
        <v>1</v>
      </c>
      <c r="E58" s="182">
        <f>Fishery!H60</f>
        <v>8.0608992159799318</v>
      </c>
      <c r="F58" s="131">
        <f>Fishery!I60</f>
        <v>1.1344821683514581</v>
      </c>
      <c r="G58" s="131">
        <f>Fishery!J60</f>
        <v>0.59718777227639763</v>
      </c>
      <c r="H58" s="182">
        <f>Fishery!X60</f>
        <v>8.0608992159799318</v>
      </c>
      <c r="I58" s="131">
        <f>Fishery!Y60</f>
        <v>1.1413255829026034</v>
      </c>
      <c r="J58" s="183">
        <f>Fishery!Z60</f>
        <v>0.60281249680992033</v>
      </c>
      <c r="K58" s="188">
        <f>Fishery!Q60</f>
        <v>265.63796038064055</v>
      </c>
    </row>
    <row r="59" spans="2:21" x14ac:dyDescent="0.2">
      <c r="B59" s="3">
        <v>3</v>
      </c>
      <c r="C59">
        <v>2</v>
      </c>
      <c r="E59" s="182">
        <f>Fishery!H61</f>
        <v>8.477718504571321</v>
      </c>
      <c r="F59" s="131">
        <f>Fishery!I61</f>
        <v>1.1013689568965024</v>
      </c>
      <c r="G59" s="131">
        <f>Fishery!J61</f>
        <v>0.5794670840154158</v>
      </c>
      <c r="H59" s="182">
        <f>Fishery!X61</f>
        <v>8.477718504571321</v>
      </c>
      <c r="I59" s="131">
        <f>Fishery!Y61</f>
        <v>1.108012626189919</v>
      </c>
      <c r="J59" s="183">
        <f>Fishery!Z61</f>
        <v>0.58492490293794031</v>
      </c>
      <c r="K59" s="188">
        <f>Fishery!Q61</f>
        <v>273.75871824041343</v>
      </c>
    </row>
    <row r="60" spans="2:21" x14ac:dyDescent="0.2">
      <c r="B60" s="3">
        <v>3</v>
      </c>
      <c r="C60">
        <v>3</v>
      </c>
      <c r="E60" s="182">
        <f>Fishery!H62</f>
        <v>9.350907811564598</v>
      </c>
      <c r="F60" s="131">
        <f>Fishery!I62</f>
        <v>1.1189106802550042</v>
      </c>
      <c r="G60" s="131">
        <f>Fishery!J62</f>
        <v>0.57025747331442034</v>
      </c>
      <c r="H60" s="182">
        <f>Fishery!X62</f>
        <v>9.350907811564598</v>
      </c>
      <c r="I60" s="131">
        <f>Fishery!Y62</f>
        <v>1.1256601645962308</v>
      </c>
      <c r="J60" s="183">
        <f>Fishery!Z62</f>
        <v>0.57562854979904021</v>
      </c>
      <c r="K60" s="188">
        <f>Fishery!Q62</f>
        <v>236.29097903592927</v>
      </c>
    </row>
    <row r="61" spans="2:21" x14ac:dyDescent="0.2">
      <c r="B61" s="3">
        <v>3</v>
      </c>
      <c r="C61">
        <v>4</v>
      </c>
      <c r="E61" s="182">
        <f>Fishery!H63</f>
        <v>9.9924843608468006</v>
      </c>
      <c r="F61" s="131">
        <f>Fishery!I63</f>
        <v>1.1900365052711683</v>
      </c>
      <c r="G61" s="131">
        <f>Fishery!J63</f>
        <v>0.57407189775779521</v>
      </c>
      <c r="H61" s="182">
        <f>Fishery!X63</f>
        <v>9.9924843608468006</v>
      </c>
      <c r="I61" s="131">
        <f>Fishery!Y63</f>
        <v>1.1972150342632994</v>
      </c>
      <c r="J61" s="183">
        <f>Fishery!Z63</f>
        <v>0.57947890111122236</v>
      </c>
      <c r="K61" s="188">
        <f>Fishery!Q63</f>
        <v>251.19259840922351</v>
      </c>
    </row>
    <row r="62" spans="2:21" x14ac:dyDescent="0.2">
      <c r="B62" s="3">
        <v>3</v>
      </c>
      <c r="C62">
        <v>5</v>
      </c>
      <c r="E62" s="182">
        <f>Fishery!H64</f>
        <v>9.7855956609299923</v>
      </c>
      <c r="F62" s="131">
        <f>Fishery!I64</f>
        <v>1.2826453161572278</v>
      </c>
      <c r="G62" s="131">
        <f>Fishery!J64</f>
        <v>0.58603345869187085</v>
      </c>
      <c r="H62" s="182">
        <f>Fishery!X64</f>
        <v>9.7855956609299923</v>
      </c>
      <c r="I62" s="131">
        <f>Fishery!Y64</f>
        <v>1.2903824793012759</v>
      </c>
      <c r="J62" s="183">
        <f>Fishery!Z64</f>
        <v>0.59155312424028683</v>
      </c>
      <c r="K62" s="188">
        <f>Fishery!Q64</f>
        <v>250.50684608807717</v>
      </c>
    </row>
    <row r="63" spans="2:21" x14ac:dyDescent="0.2">
      <c r="B63" s="3">
        <v>3</v>
      </c>
      <c r="C63">
        <v>6</v>
      </c>
      <c r="E63" s="182">
        <f>Fishery!H65</f>
        <v>9.0109073768100085</v>
      </c>
      <c r="F63" s="131">
        <f>Fishery!I65</f>
        <v>1.3258072899814384</v>
      </c>
      <c r="G63" s="131">
        <f>Fishery!J65</f>
        <v>0.59206847141707852</v>
      </c>
      <c r="H63" s="182">
        <f>Fishery!X65</f>
        <v>9.0109073768100085</v>
      </c>
      <c r="I63" s="131">
        <f>Fishery!Y65</f>
        <v>1.3338048144497672</v>
      </c>
      <c r="J63" s="183">
        <f>Fishery!Z65</f>
        <v>0.59764497885963808</v>
      </c>
      <c r="K63" s="188">
        <f>Fishery!Q65</f>
        <v>236.98343561363237</v>
      </c>
    </row>
    <row r="64" spans="2:21" x14ac:dyDescent="0.2">
      <c r="B64" s="3">
        <v>3</v>
      </c>
      <c r="C64">
        <v>7</v>
      </c>
      <c r="E64" s="182">
        <f>Fishery!H66</f>
        <v>8.0956808525953772</v>
      </c>
      <c r="F64" s="131">
        <f>Fishery!I66</f>
        <v>1.2955634462640557</v>
      </c>
      <c r="G64" s="131">
        <f>Fishery!J66</f>
        <v>0.58592667434176327</v>
      </c>
      <c r="H64" s="182">
        <f>Fishery!X66</f>
        <v>8.0956808525953772</v>
      </c>
      <c r="I64" s="131">
        <f>Fishery!Y66</f>
        <v>1.3033785340525037</v>
      </c>
      <c r="J64" s="183">
        <f>Fishery!Z66</f>
        <v>0.59144533412184019</v>
      </c>
      <c r="K64" s="188">
        <f>Fishery!Q66</f>
        <v>217.9824650322129</v>
      </c>
    </row>
    <row r="65" spans="2:11" x14ac:dyDescent="0.2">
      <c r="B65" s="3">
        <v>3</v>
      </c>
      <c r="C65">
        <v>8</v>
      </c>
      <c r="E65" s="182">
        <f>Fishery!H67</f>
        <v>7.3068228084669435</v>
      </c>
      <c r="F65" s="131">
        <f>Fishery!I67</f>
        <v>1.2195295413760325</v>
      </c>
      <c r="G65" s="131">
        <f>Fishery!J67</f>
        <v>0.56954379628077278</v>
      </c>
      <c r="H65" s="182">
        <f>Fishery!X67</f>
        <v>7.3068228084669435</v>
      </c>
      <c r="I65" s="131">
        <f>Fishery!Y67</f>
        <v>1.2268859780321781</v>
      </c>
      <c r="J65" s="183">
        <f>Fishery!Z67</f>
        <v>0.57490815086500124</v>
      </c>
      <c r="K65" s="188">
        <f>Fishery!Q67</f>
        <v>199.651262881756</v>
      </c>
    </row>
    <row r="66" spans="2:11" x14ac:dyDescent="0.2">
      <c r="B66" s="3">
        <v>3</v>
      </c>
      <c r="C66">
        <v>9</v>
      </c>
      <c r="E66" s="182">
        <f>Fishery!H68</f>
        <v>6.8422591802497745</v>
      </c>
      <c r="F66" s="131">
        <f>Fishery!I68</f>
        <v>1.133453530613989</v>
      </c>
      <c r="G66" s="131">
        <f>Fishery!J68</f>
        <v>0.54723015569900624</v>
      </c>
      <c r="H66" s="182">
        <f>Fishery!X68</f>
        <v>6.8422591802497745</v>
      </c>
      <c r="I66" s="131">
        <f>Fishery!Y68</f>
        <v>1.1402907402245395</v>
      </c>
      <c r="J66" s="183">
        <f>Fishery!Z68</f>
        <v>0.55238434509325762</v>
      </c>
      <c r="K66" s="188">
        <f>Fishery!Q68</f>
        <v>187.12902498370048</v>
      </c>
    </row>
    <row r="67" spans="2:11" x14ac:dyDescent="0.2">
      <c r="B67" s="3">
        <v>3</v>
      </c>
      <c r="C67">
        <v>10</v>
      </c>
      <c r="E67" s="182">
        <f>Fishery!H69</f>
        <v>6.9089300596913983</v>
      </c>
      <c r="F67" s="131">
        <f>Fishery!I69</f>
        <v>1.0686558177298318</v>
      </c>
      <c r="G67" s="131">
        <f>Fishery!J69</f>
        <v>0.52397406543134839</v>
      </c>
      <c r="H67" s="182">
        <f>Fishery!X69</f>
        <v>6.9089300596913983</v>
      </c>
      <c r="I67" s="131">
        <f>Fishery!Y69</f>
        <v>1.0751021550784789</v>
      </c>
      <c r="J67" s="183">
        <f>Fishery!Z69</f>
        <v>0.52890921299729232</v>
      </c>
      <c r="K67" s="188">
        <f>Fishery!Q69</f>
        <v>185.6106360512691</v>
      </c>
    </row>
    <row r="68" spans="2:11" x14ac:dyDescent="0.2">
      <c r="B68" s="3">
        <v>3</v>
      </c>
      <c r="C68">
        <v>11</v>
      </c>
      <c r="E68" s="182">
        <f>Fishery!H70</f>
        <v>7.7078080896377923</v>
      </c>
      <c r="F68" s="131">
        <f>Fishery!I70</f>
        <v>1.0528558836838879</v>
      </c>
      <c r="G68" s="131">
        <f>Fishery!J70</f>
        <v>0.50563798693810713</v>
      </c>
      <c r="H68" s="182">
        <f>Fishery!X70</f>
        <v>7.7078080896377923</v>
      </c>
      <c r="I68" s="131">
        <f>Fishery!Y70</f>
        <v>1.059206912792729</v>
      </c>
      <c r="J68" s="183">
        <f>Fishery!Z70</f>
        <v>0.51040043272525137</v>
      </c>
      <c r="K68" s="188">
        <f>Fishery!Q70</f>
        <v>250.10928230614161</v>
      </c>
    </row>
    <row r="69" spans="2:11" x14ac:dyDescent="0.2">
      <c r="B69" s="1">
        <v>3</v>
      </c>
      <c r="C69" s="2">
        <v>12</v>
      </c>
      <c r="E69" s="182">
        <f>Fishery!H71</f>
        <v>9.0251961898912807</v>
      </c>
      <c r="F69" s="131">
        <f>Fishery!I71</f>
        <v>1.1078435935987641</v>
      </c>
      <c r="G69" s="131">
        <f>Fishery!J71</f>
        <v>0.49955580456649634</v>
      </c>
      <c r="H69" s="182">
        <f>Fishery!X71</f>
        <v>9.0251961898912807</v>
      </c>
      <c r="I69" s="131">
        <f>Fishery!Y71</f>
        <v>1.1145263191455601</v>
      </c>
      <c r="J69" s="183">
        <f>Fishery!Z71</f>
        <v>0.50426096418337529</v>
      </c>
      <c r="K69" s="188">
        <f>Fishery!Q71</f>
        <v>284.15832904874242</v>
      </c>
    </row>
    <row r="70" spans="2:11" x14ac:dyDescent="0.2">
      <c r="B70" s="4">
        <v>4</v>
      </c>
      <c r="C70">
        <v>1</v>
      </c>
      <c r="E70" s="182">
        <f>Fishery!H72</f>
        <v>9.6601719437630109</v>
      </c>
      <c r="F70" s="131">
        <f>Fishery!I72</f>
        <v>1.2364827543721768</v>
      </c>
      <c r="G70" s="131">
        <f>Fishery!J72</f>
        <v>0.51082877024148332</v>
      </c>
      <c r="H70" s="182">
        <f>Fishery!X72</f>
        <v>9.6601719437630109</v>
      </c>
      <c r="I70" s="131">
        <f>Fishery!Y72</f>
        <v>1.2439414560684818</v>
      </c>
      <c r="J70" s="183">
        <f>Fishery!Z72</f>
        <v>0.51564010639033642</v>
      </c>
      <c r="K70" s="188">
        <f>Fishery!Q72</f>
        <v>305.22342669795989</v>
      </c>
    </row>
    <row r="71" spans="2:11" x14ac:dyDescent="0.2">
      <c r="B71" s="4">
        <v>4</v>
      </c>
      <c r="C71">
        <v>2</v>
      </c>
      <c r="E71" s="182">
        <f>Fishery!H73</f>
        <v>9.2347010785052657</v>
      </c>
      <c r="F71" s="131">
        <f>Fishery!I73</f>
        <v>1.3731282664230364</v>
      </c>
      <c r="G71" s="131">
        <f>Fishery!J73</f>
        <v>0.52769039907478832</v>
      </c>
      <c r="H71" s="182">
        <f>Fishery!X73</f>
        <v>9.2347010785052657</v>
      </c>
      <c r="I71" s="131">
        <f>Fishery!Y73</f>
        <v>1.3814112401190295</v>
      </c>
      <c r="J71" s="183">
        <f>Fishery!Z73</f>
        <v>0.53266054962302589</v>
      </c>
      <c r="K71" s="188">
        <f>Fishery!Q73</f>
        <v>300.99883785832583</v>
      </c>
    </row>
    <row r="72" spans="2:11" x14ac:dyDescent="0.2">
      <c r="B72" s="4">
        <v>4</v>
      </c>
      <c r="C72">
        <v>3</v>
      </c>
      <c r="E72" s="182">
        <f>Fishery!H74</f>
        <v>8.3094531696865044</v>
      </c>
      <c r="F72" s="131">
        <f>Fishery!I74</f>
        <v>1.4140702320714045</v>
      </c>
      <c r="G72" s="131">
        <f>Fishery!J74</f>
        <v>0.53342140508307945</v>
      </c>
      <c r="H72" s="182">
        <f>Fishery!X74</f>
        <v>8.3094531696865044</v>
      </c>
      <c r="I72" s="131">
        <f>Fishery!Y74</f>
        <v>1.4226001755755504</v>
      </c>
      <c r="J72" s="183">
        <f>Fishery!Z74</f>
        <v>0.53844553418143659</v>
      </c>
      <c r="K72" s="188">
        <f>Fishery!Q74</f>
        <v>224.26067094420304</v>
      </c>
    </row>
    <row r="73" spans="2:11" x14ac:dyDescent="0.2">
      <c r="B73" s="4">
        <v>4</v>
      </c>
      <c r="C73">
        <v>4</v>
      </c>
      <c r="E73" s="182">
        <f>Fishery!H75</f>
        <v>7.2914671779363864</v>
      </c>
      <c r="F73" s="131">
        <f>Fishery!I75</f>
        <v>1.3579582153093095</v>
      </c>
      <c r="G73" s="131">
        <f>Fishery!J75</f>
        <v>0.52544143098784668</v>
      </c>
      <c r="H73" s="182">
        <f>Fishery!X75</f>
        <v>7.2914671779363864</v>
      </c>
      <c r="I73" s="131">
        <f>Fishery!Y75</f>
        <v>1.3661496803404425</v>
      </c>
      <c r="J73" s="183">
        <f>Fishery!Z75</f>
        <v>0.53039039921025477</v>
      </c>
      <c r="K73" s="188">
        <f>Fishery!Q75</f>
        <v>202.37044256018856</v>
      </c>
    </row>
    <row r="74" spans="2:11" x14ac:dyDescent="0.2">
      <c r="B74" s="4">
        <v>4</v>
      </c>
      <c r="C74">
        <v>5</v>
      </c>
      <c r="E74" s="182">
        <f>Fishery!H76</f>
        <v>6.3966969103596067</v>
      </c>
      <c r="F74" s="131">
        <f>Fishery!I76</f>
        <v>1.2497605112261907</v>
      </c>
      <c r="G74" s="131">
        <f>Fishery!J76</f>
        <v>0.50720017439619669</v>
      </c>
      <c r="H74" s="182">
        <f>Fishery!X76</f>
        <v>6.3966969103596067</v>
      </c>
      <c r="I74" s="131">
        <f>Fishery!Y76</f>
        <v>1.257299306904575</v>
      </c>
      <c r="J74" s="183">
        <f>Fishery!Z76</f>
        <v>0.51197733393758937</v>
      </c>
      <c r="K74" s="188">
        <f>Fishery!Q76</f>
        <v>180.88643281865626</v>
      </c>
    </row>
    <row r="75" spans="2:11" x14ac:dyDescent="0.2">
      <c r="B75" s="4">
        <v>4</v>
      </c>
      <c r="C75">
        <v>6</v>
      </c>
      <c r="E75" s="182">
        <f>Fishery!H77</f>
        <v>5.7765570150981524</v>
      </c>
      <c r="F75" s="131">
        <f>Fishery!I77</f>
        <v>1.1300924588792733</v>
      </c>
      <c r="G75" s="131">
        <f>Fishery!J77</f>
        <v>0.48292775016876999</v>
      </c>
      <c r="H75" s="182">
        <f>Fishery!X77</f>
        <v>5.7765570150981524</v>
      </c>
      <c r="I75" s="131">
        <f>Fishery!Y77</f>
        <v>1.1369093938589319</v>
      </c>
      <c r="J75" s="183">
        <f>Fishery!Z77</f>
        <v>0.48747629535069642</v>
      </c>
      <c r="K75" s="188">
        <f>Fishery!Q77</f>
        <v>164.19457998310168</v>
      </c>
    </row>
    <row r="76" spans="2:11" x14ac:dyDescent="0.2">
      <c r="B76" s="4">
        <v>4</v>
      </c>
      <c r="C76">
        <v>7</v>
      </c>
      <c r="E76" s="182">
        <f>Fishery!H78</f>
        <v>5.6123987627779339</v>
      </c>
      <c r="F76" s="131">
        <f>Fishery!I78</f>
        <v>1.0300136438057601</v>
      </c>
      <c r="G76" s="131">
        <f>Fishery!J78</f>
        <v>0.45680696694403539</v>
      </c>
      <c r="H76" s="182">
        <f>Fishery!X78</f>
        <v>5.6123987627779339</v>
      </c>
      <c r="I76" s="131">
        <f>Fishery!Y78</f>
        <v>1.0362268841320856</v>
      </c>
      <c r="J76" s="183">
        <f>Fishery!Z78</f>
        <v>0.4611094886521741</v>
      </c>
      <c r="K76" s="188">
        <f>Fishery!Q78</f>
        <v>156.95695205606953</v>
      </c>
    </row>
    <row r="77" spans="2:11" x14ac:dyDescent="0.2">
      <c r="B77" s="4">
        <v>4</v>
      </c>
      <c r="C77">
        <v>8</v>
      </c>
      <c r="E77" s="182">
        <f>Fishery!H79</f>
        <v>6.2063793179350792</v>
      </c>
      <c r="F77" s="131">
        <f>Fishery!I79</f>
        <v>0.97777723048025222</v>
      </c>
      <c r="G77" s="131">
        <f>Fishery!J79</f>
        <v>0.43344804891452232</v>
      </c>
      <c r="H77" s="182">
        <f>Fishery!X79</f>
        <v>6.2063793179350792</v>
      </c>
      <c r="I77" s="131">
        <f>Fishery!Y79</f>
        <v>0.98367537071860467</v>
      </c>
      <c r="J77" s="183">
        <f>Fishery!Z79</f>
        <v>0.43753056029187959</v>
      </c>
      <c r="K77" s="188">
        <f>Fishery!Q79</f>
        <v>166.11384593683326</v>
      </c>
    </row>
    <row r="78" spans="2:11" x14ac:dyDescent="0.2">
      <c r="B78" s="4">
        <v>4</v>
      </c>
      <c r="C78">
        <v>9</v>
      </c>
      <c r="E78" s="182">
        <f>Fishery!H80</f>
        <v>7.8296032303835643</v>
      </c>
      <c r="F78" s="131">
        <f>Fishery!I80</f>
        <v>1.0018309020044676</v>
      </c>
      <c r="G78" s="131">
        <f>Fishery!J80</f>
        <v>0.41939638287620878</v>
      </c>
      <c r="H78" s="182">
        <f>Fishery!X80</f>
        <v>7.8296032303835643</v>
      </c>
      <c r="I78" s="131">
        <f>Fishery!Y80</f>
        <v>1.0078741386139305</v>
      </c>
      <c r="J78" s="183">
        <f>Fishery!Z80</f>
        <v>0.4233465460134116</v>
      </c>
      <c r="K78" s="188">
        <f>Fishery!Q80</f>
        <v>198.06853136835164</v>
      </c>
    </row>
    <row r="79" spans="2:11" x14ac:dyDescent="0.2">
      <c r="B79" s="4">
        <v>4</v>
      </c>
      <c r="C79">
        <v>10</v>
      </c>
      <c r="E79" s="182">
        <f>Fishery!H81</f>
        <v>9.4561408092763326</v>
      </c>
      <c r="F79" s="131">
        <f>Fishery!I81</f>
        <v>1.1209598190856702</v>
      </c>
      <c r="G79" s="131">
        <f>Fishery!J81</f>
        <v>0.42425115382082346</v>
      </c>
      <c r="H79" s="182">
        <f>Fishery!X81</f>
        <v>9.4561408092763326</v>
      </c>
      <c r="I79" s="131">
        <f>Fishery!Y81</f>
        <v>1.1277216642262837</v>
      </c>
      <c r="J79" s="183">
        <f>Fishery!Z81</f>
        <v>0.42824704252459755</v>
      </c>
      <c r="K79" s="188">
        <f>Fishery!Q81</f>
        <v>233.73520989120004</v>
      </c>
    </row>
    <row r="80" spans="2:11" x14ac:dyDescent="0.2">
      <c r="B80" s="4">
        <v>4</v>
      </c>
      <c r="C80">
        <v>11</v>
      </c>
      <c r="E80" s="182">
        <f>Fishery!H82</f>
        <v>9.5738812770969872</v>
      </c>
      <c r="F80" s="131">
        <f>Fishery!I82</f>
        <v>1.3253379618985823</v>
      </c>
      <c r="G80" s="131">
        <f>Fishery!J82</f>
        <v>0.44735282670156007</v>
      </c>
      <c r="H80" s="182">
        <f>Fishery!X82</f>
        <v>9.5738812770969872</v>
      </c>
      <c r="I80" s="131">
        <f>Fishery!Y82</f>
        <v>1.3333326552896838</v>
      </c>
      <c r="J80" s="183">
        <f>Fishery!Z82</f>
        <v>0.45156630282465188</v>
      </c>
      <c r="K80" s="188">
        <f>Fishery!Q82</f>
        <v>304.1364746413015</v>
      </c>
    </row>
    <row r="81" spans="2:11" x14ac:dyDescent="0.2">
      <c r="B81" s="5">
        <v>4</v>
      </c>
      <c r="C81" s="2">
        <v>12</v>
      </c>
      <c r="E81" s="182">
        <f>Fishery!H83</f>
        <v>8.9765064786222588</v>
      </c>
      <c r="F81" s="131">
        <f>Fishery!I83</f>
        <v>1.4644518598901637</v>
      </c>
      <c r="G81" s="131">
        <f>Fishery!J83</f>
        <v>0.46498554514313106</v>
      </c>
      <c r="H81" s="182">
        <f>Fishery!X83</f>
        <v>8.9765064786222588</v>
      </c>
      <c r="I81" s="131">
        <f>Fishery!Y83</f>
        <v>1.4732857150595111</v>
      </c>
      <c r="J81" s="183">
        <f>Fishery!Z83</f>
        <v>0.4693650983170522</v>
      </c>
      <c r="K81" s="188">
        <f>Fishery!Q83</f>
        <v>295.85372170172468</v>
      </c>
    </row>
    <row r="82" spans="2:11" x14ac:dyDescent="0.2">
      <c r="B82" s="3">
        <v>5</v>
      </c>
      <c r="C82">
        <v>1</v>
      </c>
      <c r="E82" s="182">
        <f>Fishery!H84</f>
        <v>8.0044451156509275</v>
      </c>
      <c r="F82" s="131">
        <f>Fishery!I84</f>
        <v>1.4828572961174644</v>
      </c>
      <c r="G82" s="131">
        <f>Fishery!J84</f>
        <v>0.47028385882810375</v>
      </c>
      <c r="H82" s="182">
        <f>Fishery!X84</f>
        <v>8.0044451156509275</v>
      </c>
      <c r="I82" s="131">
        <f>Fishery!Y84</f>
        <v>1.4918021764167011</v>
      </c>
      <c r="J82" s="183">
        <f>Fishery!Z84</f>
        <v>0.47471331515870968</v>
      </c>
      <c r="K82" s="188">
        <f>Fishery!Q84</f>
        <v>273.12153343793915</v>
      </c>
    </row>
    <row r="83" spans="2:11" x14ac:dyDescent="0.2">
      <c r="B83" s="3">
        <v>5</v>
      </c>
      <c r="C83">
        <v>2</v>
      </c>
      <c r="E83" s="182">
        <f>Fishery!H85</f>
        <v>6.9860340967975301</v>
      </c>
      <c r="F83" s="131">
        <f>Fishery!I85</f>
        <v>1.4047367074337378</v>
      </c>
      <c r="G83" s="131">
        <f>Fishery!J85</f>
        <v>0.46333737163844491</v>
      </c>
      <c r="H83" s="182">
        <f>Fishery!X85</f>
        <v>6.9860340967975301</v>
      </c>
      <c r="I83" s="131">
        <f>Fishery!Y85</f>
        <v>1.4132103493228378</v>
      </c>
      <c r="J83" s="183">
        <f>Fishery!Z85</f>
        <v>0.46770140118248332</v>
      </c>
      <c r="K83" s="188">
        <f>Fishery!Q85</f>
        <v>244.9093904932671</v>
      </c>
    </row>
    <row r="84" spans="2:11" x14ac:dyDescent="0.2">
      <c r="B84" s="3">
        <v>5</v>
      </c>
      <c r="C84">
        <v>3</v>
      </c>
      <c r="E84" s="182">
        <f>Fishery!H86</f>
        <v>6.1056961585987795</v>
      </c>
      <c r="F84" s="131">
        <f>Fishery!I86</f>
        <v>1.2800304837707361</v>
      </c>
      <c r="G84" s="131">
        <f>Fishery!J86</f>
        <v>0.44743335642886561</v>
      </c>
      <c r="H84" s="182">
        <f>Fishery!X86</f>
        <v>6.1056961585987795</v>
      </c>
      <c r="I84" s="131">
        <f>Fishery!Y86</f>
        <v>1.2877518737431102</v>
      </c>
      <c r="J84" s="183">
        <f>Fishery!Z86</f>
        <v>0.45164759103622965</v>
      </c>
      <c r="K84" s="188">
        <f>Fishery!Q86</f>
        <v>174.27128995424081</v>
      </c>
    </row>
    <row r="85" spans="2:11" x14ac:dyDescent="0.2">
      <c r="B85" s="3">
        <v>5</v>
      </c>
      <c r="C85">
        <v>4</v>
      </c>
      <c r="E85" s="182">
        <f>Fishery!H87</f>
        <v>5.4969044155296087</v>
      </c>
      <c r="F85" s="131">
        <f>Fishery!I87</f>
        <v>1.1485221250996598</v>
      </c>
      <c r="G85" s="131">
        <f>Fishery!J87</f>
        <v>0.42621158301604556</v>
      </c>
      <c r="H85" s="182">
        <f>Fishery!X87</f>
        <v>5.4969044155296087</v>
      </c>
      <c r="I85" s="131">
        <f>Fishery!Y87</f>
        <v>1.1554502313691841</v>
      </c>
      <c r="J85" s="183">
        <f>Fishery!Z87</f>
        <v>0.43022593638822465</v>
      </c>
      <c r="K85" s="188">
        <f>Fishery!Q87</f>
        <v>157.51932955689941</v>
      </c>
    </row>
    <row r="86" spans="2:11" x14ac:dyDescent="0.2">
      <c r="B86" s="3">
        <v>5</v>
      </c>
      <c r="C86">
        <v>5</v>
      </c>
      <c r="E86" s="182">
        <f>Fishery!H88</f>
        <v>5.3355999971489236</v>
      </c>
      <c r="F86" s="131">
        <f>Fishery!I88</f>
        <v>1.0397706065753509</v>
      </c>
      <c r="G86" s="131">
        <f>Fishery!J88</f>
        <v>0.40323800952068767</v>
      </c>
      <c r="H86" s="182">
        <f>Fishery!X88</f>
        <v>5.3355999971489236</v>
      </c>
      <c r="I86" s="131">
        <f>Fishery!Y88</f>
        <v>1.0460427027769428</v>
      </c>
      <c r="J86" s="183">
        <f>Fishery!Z88</f>
        <v>0.40703598200152757</v>
      </c>
      <c r="K86" s="188">
        <f>Fishery!Q88</f>
        <v>150.16050351550928</v>
      </c>
    </row>
    <row r="87" spans="2:11" x14ac:dyDescent="0.2">
      <c r="B87" s="3">
        <v>5</v>
      </c>
      <c r="C87">
        <v>6</v>
      </c>
      <c r="E87" s="182">
        <f>Fishery!H89</f>
        <v>5.9442081626769872</v>
      </c>
      <c r="F87" s="131">
        <f>Fishery!I89</f>
        <v>0.98155355554733292</v>
      </c>
      <c r="G87" s="131">
        <f>Fishery!J89</f>
        <v>0.38250832905676141</v>
      </c>
      <c r="H87" s="182">
        <f>Fishery!X89</f>
        <v>5.9442081626769872</v>
      </c>
      <c r="I87" s="131">
        <f>Fishery!Y89</f>
        <v>0.98747447530451327</v>
      </c>
      <c r="J87" s="183">
        <f>Fishery!Z89</f>
        <v>0.38611105517173372</v>
      </c>
      <c r="K87" s="188">
        <f>Fishery!Q89</f>
        <v>159.49522657978378</v>
      </c>
    </row>
    <row r="88" spans="2:11" x14ac:dyDescent="0.2">
      <c r="B88" s="3">
        <v>5</v>
      </c>
      <c r="C88">
        <v>7</v>
      </c>
      <c r="E88" s="182">
        <f>Fishery!H90</f>
        <v>7.6774387330220533</v>
      </c>
      <c r="F88" s="131">
        <f>Fishery!I90</f>
        <v>1.0029994657332173</v>
      </c>
      <c r="G88" s="131">
        <f>Fishery!J90</f>
        <v>0.36993050053112969</v>
      </c>
      <c r="H88" s="182">
        <f>Fishery!X90</f>
        <v>7.6774387330220533</v>
      </c>
      <c r="I88" s="131">
        <f>Fishery!Y90</f>
        <v>1.009049751343756</v>
      </c>
      <c r="J88" s="183">
        <f>Fishery!Z90</f>
        <v>0.37341476001973944</v>
      </c>
      <c r="K88" s="188">
        <f>Fishery!Q90</f>
        <v>193.55751980302995</v>
      </c>
    </row>
    <row r="89" spans="2:11" x14ac:dyDescent="0.2">
      <c r="B89" s="3">
        <v>5</v>
      </c>
      <c r="C89">
        <v>8</v>
      </c>
      <c r="E89" s="182">
        <f>Fishery!H91</f>
        <v>9.510581972981667</v>
      </c>
      <c r="F89" s="131">
        <f>Fishery!I91</f>
        <v>1.1224409399320876</v>
      </c>
      <c r="G89" s="131">
        <f>Fishery!J91</f>
        <v>0.37495027615507792</v>
      </c>
      <c r="H89" s="182">
        <f>Fishery!X91</f>
        <v>9.510581972981667</v>
      </c>
      <c r="I89" s="131">
        <f>Fishery!Y91</f>
        <v>1.1292117194784019</v>
      </c>
      <c r="J89" s="183">
        <f>Fishery!Z91</f>
        <v>0.37848181533763919</v>
      </c>
      <c r="K89" s="188">
        <f>Fishery!Q91</f>
        <v>233.26596844655549</v>
      </c>
    </row>
    <row r="90" spans="2:11" x14ac:dyDescent="0.2">
      <c r="B90" s="3">
        <v>5</v>
      </c>
      <c r="C90">
        <v>9</v>
      </c>
      <c r="E90" s="182">
        <f>Fishery!H92</f>
        <v>9.7236134381838344</v>
      </c>
      <c r="F90" s="131">
        <f>Fishery!I92</f>
        <v>1.3390095387399263</v>
      </c>
      <c r="G90" s="131">
        <f>Fishery!J92</f>
        <v>0.39863152605224528</v>
      </c>
      <c r="H90" s="182">
        <f>Fishery!X92</f>
        <v>9.7236134381838344</v>
      </c>
      <c r="I90" s="131">
        <f>Fishery!Y92</f>
        <v>1.3470867017109853</v>
      </c>
      <c r="J90" s="183">
        <f>Fishery!Z92</f>
        <v>0.4023861115084657</v>
      </c>
      <c r="K90" s="188">
        <f>Fishery!Q92</f>
        <v>245.10568270288908</v>
      </c>
    </row>
    <row r="91" spans="2:11" x14ac:dyDescent="0.2">
      <c r="B91" s="3">
        <v>5</v>
      </c>
      <c r="C91">
        <v>10</v>
      </c>
      <c r="E91" s="182">
        <f>Fishery!H93</f>
        <v>9.1905995571588193</v>
      </c>
      <c r="F91" s="131">
        <f>Fishery!I93</f>
        <v>1.4952837626322844</v>
      </c>
      <c r="G91" s="131">
        <f>Fishery!J93</f>
        <v>0.41835209487550523</v>
      </c>
      <c r="H91" s="182">
        <f>Fishery!X93</f>
        <v>9.1905995571588193</v>
      </c>
      <c r="I91" s="131">
        <f>Fishery!Y93</f>
        <v>1.5043036017666083</v>
      </c>
      <c r="J91" s="183">
        <f>Fishery!Z93</f>
        <v>0.42229242219119539</v>
      </c>
      <c r="K91" s="188">
        <f>Fishery!Q93</f>
        <v>240.34973646582378</v>
      </c>
    </row>
    <row r="92" spans="2:11" x14ac:dyDescent="0.2">
      <c r="B92" s="3">
        <v>5</v>
      </c>
      <c r="C92">
        <v>11</v>
      </c>
      <c r="E92" s="182">
        <f>Fishery!H94</f>
        <v>8.2228671674065072</v>
      </c>
      <c r="F92" s="131">
        <f>Fishery!I94</f>
        <v>1.5266408283334283</v>
      </c>
      <c r="G92" s="131">
        <f>Fishery!J94</f>
        <v>0.42714753898068492</v>
      </c>
      <c r="H92" s="182">
        <f>Fishery!X94</f>
        <v>8.2228671674065072</v>
      </c>
      <c r="I92" s="131">
        <f>Fishery!Y94</f>
        <v>1.5358498193166632</v>
      </c>
      <c r="J92" s="183">
        <f>Fishery!Z94</f>
        <v>0.4311707078288684</v>
      </c>
      <c r="K92" s="188">
        <f>Fishery!Q94</f>
        <v>278.46839061439607</v>
      </c>
    </row>
    <row r="93" spans="2:11" x14ac:dyDescent="0.2">
      <c r="B93" s="1">
        <v>5</v>
      </c>
      <c r="C93" s="2">
        <v>12</v>
      </c>
      <c r="E93" s="182">
        <f>Fishery!H95</f>
        <v>7.1786081767289245</v>
      </c>
      <c r="F93" s="131">
        <f>Fishery!I95</f>
        <v>1.4521602748325111</v>
      </c>
      <c r="G93" s="131">
        <f>Fishery!J95</f>
        <v>0.4242211894584525</v>
      </c>
      <c r="H93" s="182">
        <f>Fishery!X95</f>
        <v>7.1786081767289245</v>
      </c>
      <c r="I93" s="131">
        <f>Fishery!Y95</f>
        <v>1.4609199847976528</v>
      </c>
      <c r="J93" s="183">
        <f>Fishery!Z95</f>
        <v>0.42821679593728501</v>
      </c>
      <c r="K93" s="188">
        <f>Fishery!Q95</f>
        <v>249.93297343452303</v>
      </c>
    </row>
    <row r="94" spans="2:11" x14ac:dyDescent="0.2">
      <c r="B94" s="4">
        <v>6</v>
      </c>
      <c r="C94">
        <v>1</v>
      </c>
      <c r="E94" s="182">
        <f>Fishery!H96</f>
        <v>6.2522892160338586</v>
      </c>
      <c r="F94" s="131">
        <f>Fishery!I96</f>
        <v>1.3244220938439981</v>
      </c>
      <c r="G94" s="131">
        <f>Fishery!J96</f>
        <v>0.41232450615677746</v>
      </c>
      <c r="H94" s="182">
        <f>Fishery!X96</f>
        <v>6.2522892160338586</v>
      </c>
      <c r="I94" s="131">
        <f>Fishery!Y96</f>
        <v>1.3324112625429128</v>
      </c>
      <c r="J94" s="183">
        <f>Fishery!Z96</f>
        <v>0.41620806150271517</v>
      </c>
      <c r="K94" s="188">
        <f>Fishery!Q96</f>
        <v>221.78156897737102</v>
      </c>
    </row>
    <row r="95" spans="2:11" x14ac:dyDescent="0.2">
      <c r="B95" s="4">
        <v>6</v>
      </c>
      <c r="C95">
        <v>2</v>
      </c>
      <c r="E95" s="182">
        <f>Fishery!H97</f>
        <v>5.5748277080247517</v>
      </c>
      <c r="F95" s="131">
        <f>Fishery!I97</f>
        <v>1.1855229152359554</v>
      </c>
      <c r="G95" s="131">
        <f>Fishery!J97</f>
        <v>0.39470499698694833</v>
      </c>
      <c r="H95" s="182">
        <f>Fishery!X97</f>
        <v>5.5748277080247517</v>
      </c>
      <c r="I95" s="131">
        <f>Fishery!Y97</f>
        <v>1.1926742173852269</v>
      </c>
      <c r="J95" s="183">
        <f>Fishery!Z97</f>
        <v>0.39842259969604893</v>
      </c>
      <c r="K95" s="188">
        <f>Fishery!Q97</f>
        <v>199.01721554272171</v>
      </c>
    </row>
    <row r="96" spans="2:11" x14ac:dyDescent="0.2">
      <c r="B96" s="4">
        <v>6</v>
      </c>
      <c r="C96">
        <v>3</v>
      </c>
      <c r="E96" s="182">
        <f>Fishery!H98</f>
        <v>5.304841639752774</v>
      </c>
      <c r="F96" s="131">
        <f>Fishery!I98</f>
        <v>1.0656106223118385</v>
      </c>
      <c r="G96" s="131">
        <f>Fishery!J98</f>
        <v>0.37458358784829243</v>
      </c>
      <c r="H96" s="182">
        <f>Fishery!X98</f>
        <v>5.304841639752774</v>
      </c>
      <c r="I96" s="131">
        <f>Fishery!Y98</f>
        <v>1.0720385904562655</v>
      </c>
      <c r="J96" s="183">
        <f>Fishery!Z98</f>
        <v>0.3781116733085722</v>
      </c>
      <c r="K96" s="188">
        <f>Fishery!Q98</f>
        <v>149.47100028027248</v>
      </c>
    </row>
    <row r="97" spans="2:11" x14ac:dyDescent="0.2">
      <c r="B97" s="4">
        <v>6</v>
      </c>
      <c r="C97">
        <v>4</v>
      </c>
      <c r="E97" s="182">
        <f>Fishery!H99</f>
        <v>5.7396400237516305</v>
      </c>
      <c r="F97" s="131">
        <f>Fishery!I99</f>
        <v>0.99167047756391147</v>
      </c>
      <c r="G97" s="131">
        <f>Fishery!J99</f>
        <v>0.35547710741014832</v>
      </c>
      <c r="H97" s="182">
        <f>Fishery!X99</f>
        <v>5.7396400237516305</v>
      </c>
      <c r="I97" s="131">
        <f>Fishery!Y99</f>
        <v>0.99765242453974057</v>
      </c>
      <c r="J97" s="183">
        <f>Fishery!Z99</f>
        <v>0.35882523491706941</v>
      </c>
      <c r="K97" s="188">
        <f>Fishery!Q99</f>
        <v>154.96718962845972</v>
      </c>
    </row>
    <row r="98" spans="2:11" x14ac:dyDescent="0.2">
      <c r="B98" s="4">
        <v>6</v>
      </c>
      <c r="C98">
        <v>5</v>
      </c>
      <c r="E98" s="182">
        <f>Fishery!H100</f>
        <v>7.310210245760997</v>
      </c>
      <c r="F98" s="131">
        <f>Fishery!I100</f>
        <v>0.99281096363578702</v>
      </c>
      <c r="G98" s="131">
        <f>Fishery!J100</f>
        <v>0.34239169413426712</v>
      </c>
      <c r="H98" s="182">
        <f>Fishery!X100</f>
        <v>7.310210245760997</v>
      </c>
      <c r="I98" s="131">
        <f>Fishery!Y100</f>
        <v>0.99879979024286758</v>
      </c>
      <c r="J98" s="183">
        <f>Fishery!Z100</f>
        <v>0.34561657423308478</v>
      </c>
      <c r="K98" s="188">
        <f>Fishery!Q100</f>
        <v>185.19341807781882</v>
      </c>
    </row>
    <row r="99" spans="2:11" x14ac:dyDescent="0.2">
      <c r="B99" s="4">
        <v>6</v>
      </c>
      <c r="C99">
        <v>6</v>
      </c>
      <c r="E99" s="182">
        <f>Fishery!H101</f>
        <v>9.4603820798720051</v>
      </c>
      <c r="F99" s="131">
        <f>Fishery!I101</f>
        <v>1.088558001335161</v>
      </c>
      <c r="G99" s="131">
        <f>Fishery!J101</f>
        <v>0.34379013028764127</v>
      </c>
      <c r="H99" s="182">
        <f>Fishery!X101</f>
        <v>9.4603820798720051</v>
      </c>
      <c r="I99" s="131">
        <f>Fishery!Y101</f>
        <v>1.0951243924816412</v>
      </c>
      <c r="J99" s="183">
        <f>Fishery!Z101</f>
        <v>0.34702818181847012</v>
      </c>
      <c r="K99" s="188">
        <f>Fishery!Q101</f>
        <v>230.20625607485601</v>
      </c>
    </row>
    <row r="100" spans="2:11" x14ac:dyDescent="0.2">
      <c r="B100" s="4">
        <v>6</v>
      </c>
      <c r="C100">
        <v>7</v>
      </c>
      <c r="E100" s="182">
        <f>Fishery!H102</f>
        <v>9.7480719022796247</v>
      </c>
      <c r="F100" s="131">
        <f>Fishery!I102</f>
        <v>1.284029458026213</v>
      </c>
      <c r="G100" s="131">
        <f>Fishery!J102</f>
        <v>0.36540109692859413</v>
      </c>
      <c r="H100" s="182">
        <f>Fishery!X102</f>
        <v>9.7480719022796247</v>
      </c>
      <c r="I100" s="131">
        <f>Fishery!Y102</f>
        <v>1.2917749705801254</v>
      </c>
      <c r="J100" s="183">
        <f>Fishery!Z102</f>
        <v>0.36884269538369296</v>
      </c>
      <c r="K100" s="188">
        <f>Fishery!Q102</f>
        <v>242.75961152482489</v>
      </c>
    </row>
    <row r="101" spans="2:11" x14ac:dyDescent="0.2">
      <c r="B101" s="4">
        <v>6</v>
      </c>
      <c r="C101">
        <v>8</v>
      </c>
      <c r="E101" s="182">
        <f>Fishery!H103</f>
        <v>9.2606779898881921</v>
      </c>
      <c r="F101" s="131">
        <f>Fishery!I103</f>
        <v>1.4351778459485183</v>
      </c>
      <c r="G101" s="131">
        <f>Fishery!J103</f>
        <v>0.38506493506025385</v>
      </c>
      <c r="H101" s="182">
        <f>Fishery!X103</f>
        <v>9.2606779898881921</v>
      </c>
      <c r="I101" s="131">
        <f>Fishery!Y103</f>
        <v>1.4438351146376482</v>
      </c>
      <c r="J101" s="183">
        <f>Fishery!Z103</f>
        <v>0.38869174104621146</v>
      </c>
      <c r="K101" s="188">
        <f>Fishery!Q103</f>
        <v>238.72689977449411</v>
      </c>
    </row>
    <row r="102" spans="2:11" x14ac:dyDescent="0.2">
      <c r="B102" s="4">
        <v>6</v>
      </c>
      <c r="C102">
        <v>9</v>
      </c>
      <c r="E102" s="182">
        <f>Fishery!H104</f>
        <v>8.3334459180613134</v>
      </c>
      <c r="F102" s="131">
        <f>Fishery!I104</f>
        <v>1.4724177906592253</v>
      </c>
      <c r="G102" s="131">
        <f>Fishery!J104</f>
        <v>0.39533167305295402</v>
      </c>
      <c r="H102" s="182">
        <f>Fishery!X104</f>
        <v>8.3334459180613134</v>
      </c>
      <c r="I102" s="131">
        <f>Fishery!Y104</f>
        <v>1.4812996978544744</v>
      </c>
      <c r="J102" s="183">
        <f>Fishery!Z104</f>
        <v>0.39905517822758835</v>
      </c>
      <c r="K102" s="188">
        <f>Fishery!Q104</f>
        <v>222.17651030886634</v>
      </c>
    </row>
    <row r="103" spans="2:11" x14ac:dyDescent="0.2">
      <c r="B103" s="4">
        <v>6</v>
      </c>
      <c r="C103">
        <v>10</v>
      </c>
      <c r="E103" s="182">
        <f>Fishery!H105</f>
        <v>7.3203279385799984</v>
      </c>
      <c r="F103" s="131">
        <f>Fishery!I105</f>
        <v>1.4092317459666792</v>
      </c>
      <c r="G103" s="131">
        <f>Fishery!J105</f>
        <v>0.39496436478333519</v>
      </c>
      <c r="H103" s="182">
        <f>Fishery!X105</f>
        <v>7.3203279385799984</v>
      </c>
      <c r="I103" s="131">
        <f>Fishery!Y105</f>
        <v>1.4177325027924106</v>
      </c>
      <c r="J103" s="183">
        <f>Fishery!Z105</f>
        <v>0.39868441039645236</v>
      </c>
      <c r="K103" s="188">
        <f>Fishery!Q105</f>
        <v>200.39838986028079</v>
      </c>
    </row>
    <row r="104" spans="2:11" x14ac:dyDescent="0.2">
      <c r="B104" s="4">
        <v>6</v>
      </c>
      <c r="C104">
        <v>11</v>
      </c>
      <c r="E104" s="182">
        <f>Fishery!H106</f>
        <v>6.4190745494143844</v>
      </c>
      <c r="F104" s="131">
        <f>Fishery!I106</f>
        <v>1.2935588414239803</v>
      </c>
      <c r="G104" s="131">
        <f>Fishery!J106</f>
        <v>0.38616956501425476</v>
      </c>
      <c r="H104" s="182">
        <f>Fishery!X106</f>
        <v>6.4190745494143844</v>
      </c>
      <c r="I104" s="131">
        <f>Fishery!Y106</f>
        <v>1.3013618370506344</v>
      </c>
      <c r="J104" s="183">
        <f>Fishery!Z106</f>
        <v>0.38980677516367845</v>
      </c>
      <c r="K104" s="188">
        <f>Fishery!Q106</f>
        <v>223.56389040208575</v>
      </c>
    </row>
    <row r="105" spans="2:11" x14ac:dyDescent="0.2">
      <c r="B105" s="5">
        <v>6</v>
      </c>
      <c r="C105" s="2">
        <v>12</v>
      </c>
      <c r="E105" s="182">
        <f>Fishery!H107</f>
        <v>5.7700310923085549</v>
      </c>
      <c r="F105" s="131">
        <f>Fishery!I107</f>
        <v>1.1656833729358085</v>
      </c>
      <c r="G105" s="131">
        <f>Fishery!J107</f>
        <v>0.37181334757902779</v>
      </c>
      <c r="H105" s="182">
        <f>Fishery!X107</f>
        <v>5.7700310923085549</v>
      </c>
      <c r="I105" s="131">
        <f>Fishery!Y107</f>
        <v>1.172714999151643</v>
      </c>
      <c r="J105" s="183">
        <f>Fishery!Z107</f>
        <v>0.37531534101410269</v>
      </c>
      <c r="K105" s="188">
        <f>Fishery!Q107</f>
        <v>202.06330775876751</v>
      </c>
    </row>
    <row r="106" spans="2:11" x14ac:dyDescent="0.2">
      <c r="B106" s="3">
        <v>7</v>
      </c>
      <c r="C106">
        <v>1</v>
      </c>
      <c r="E106" s="182">
        <f>Fishery!H108</f>
        <v>5.5462715170234365</v>
      </c>
      <c r="F106" s="131">
        <f>Fishery!I108</f>
        <v>1.0556851678632069</v>
      </c>
      <c r="G106" s="131">
        <f>Fishery!J108</f>
        <v>0.35491551015119804</v>
      </c>
      <c r="H106" s="182">
        <f>Fishery!X108</f>
        <v>5.5462715170234365</v>
      </c>
      <c r="I106" s="131">
        <f>Fishery!Y108</f>
        <v>1.0620532637581661</v>
      </c>
      <c r="J106" s="183">
        <f>Fishery!Z108</f>
        <v>0.35825834814948043</v>
      </c>
      <c r="K106" s="188">
        <f>Fishery!Q108</f>
        <v>191.53647023320829</v>
      </c>
    </row>
    <row r="107" spans="2:11" x14ac:dyDescent="0.2">
      <c r="B107" s="3">
        <v>7</v>
      </c>
      <c r="C107">
        <v>2</v>
      </c>
      <c r="E107" s="182">
        <f>Fishery!H109</f>
        <v>6.0591657332671218</v>
      </c>
      <c r="F107" s="131">
        <f>Fishery!I109</f>
        <v>0.99108143767554702</v>
      </c>
      <c r="G107" s="131">
        <f>Fishery!J109</f>
        <v>0.33894724350043953</v>
      </c>
      <c r="H107" s="182">
        <f>Fishery!X109</f>
        <v>6.0591657332671218</v>
      </c>
      <c r="I107" s="131">
        <f>Fishery!Y109</f>
        <v>0.9970598314495227</v>
      </c>
      <c r="J107" s="183">
        <f>Fishery!Z109</f>
        <v>0.3421396813978525</v>
      </c>
      <c r="K107" s="188">
        <f>Fishery!Q109</f>
        <v>200.80818071687312</v>
      </c>
    </row>
    <row r="108" spans="2:11" x14ac:dyDescent="0.2">
      <c r="B108" s="3">
        <v>7</v>
      </c>
      <c r="C108">
        <v>3</v>
      </c>
      <c r="E108" s="182">
        <f>Fishery!H110</f>
        <v>7.7023322891127188</v>
      </c>
      <c r="F108" s="131">
        <f>Fishery!I110</f>
        <v>1.0007738929714585</v>
      </c>
      <c r="G108" s="131">
        <f>Fishery!J110</f>
        <v>0.32897655114348456</v>
      </c>
      <c r="H108" s="182">
        <f>Fishery!X110</f>
        <v>7.7023322891127188</v>
      </c>
      <c r="I108" s="131">
        <f>Fishery!Y110</f>
        <v>1.0068107534992172</v>
      </c>
      <c r="J108" s="183">
        <f>Fishery!Z110</f>
        <v>0.33207507821331544</v>
      </c>
      <c r="K108" s="188">
        <f>Fishery!Q110</f>
        <v>192.66091963444657</v>
      </c>
    </row>
    <row r="109" spans="2:11" x14ac:dyDescent="0.2">
      <c r="B109" s="3">
        <v>7</v>
      </c>
      <c r="C109">
        <v>4</v>
      </c>
      <c r="E109" s="182">
        <f>Fishery!H111</f>
        <v>9.7308187950525156</v>
      </c>
      <c r="F109" s="131">
        <f>Fishery!I111</f>
        <v>1.1032973518941767</v>
      </c>
      <c r="G109" s="131">
        <f>Fishery!J111</f>
        <v>0.3332837121739321</v>
      </c>
      <c r="H109" s="182">
        <f>Fishery!X111</f>
        <v>9.7308187950525156</v>
      </c>
      <c r="I109" s="131">
        <f>Fishery!Y111</f>
        <v>1.1099526536369657</v>
      </c>
      <c r="J109" s="183">
        <f>Fishery!Z111</f>
        <v>0.33642280704411404</v>
      </c>
      <c r="K109" s="188">
        <f>Fishery!Q111</f>
        <v>235.61218615044712</v>
      </c>
    </row>
    <row r="110" spans="2:11" x14ac:dyDescent="0.2">
      <c r="B110" s="3">
        <v>7</v>
      </c>
      <c r="C110">
        <v>5</v>
      </c>
      <c r="E110" s="182">
        <f>Fishery!H112</f>
        <v>9.9033759419927101</v>
      </c>
      <c r="F110" s="131">
        <f>Fishery!I112</f>
        <v>1.2984895972392656</v>
      </c>
      <c r="G110" s="131">
        <f>Fishery!J112</f>
        <v>0.35580482471115787</v>
      </c>
      <c r="H110" s="182">
        <f>Fishery!X112</f>
        <v>9.9033759419927101</v>
      </c>
      <c r="I110" s="131">
        <f>Fishery!Y112</f>
        <v>1.3063223361329677</v>
      </c>
      <c r="J110" s="183">
        <f>Fishery!Z112</f>
        <v>0.3591560388846663</v>
      </c>
      <c r="K110" s="188">
        <f>Fishery!Q112</f>
        <v>245.94193842568342</v>
      </c>
    </row>
    <row r="111" spans="2:11" x14ac:dyDescent="0.2">
      <c r="B111" s="3">
        <v>7</v>
      </c>
      <c r="C111">
        <v>6</v>
      </c>
      <c r="E111" s="182">
        <f>Fishery!H113</f>
        <v>9.3262472928784614</v>
      </c>
      <c r="F111" s="131">
        <f>Fishery!I113</f>
        <v>1.435494955614415</v>
      </c>
      <c r="G111" s="131">
        <f>Fishery!J113</f>
        <v>0.37519815068444401</v>
      </c>
      <c r="H111" s="182">
        <f>Fishery!X113</f>
        <v>9.3262472928784614</v>
      </c>
      <c r="I111" s="131">
        <f>Fishery!Y113</f>
        <v>1.4441541371700162</v>
      </c>
      <c r="J111" s="183">
        <f>Fishery!Z113</f>
        <v>0.37873202451954052</v>
      </c>
      <c r="K111" s="188">
        <f>Fishery!Q113</f>
        <v>239.69917459312154</v>
      </c>
    </row>
    <row r="112" spans="2:11" x14ac:dyDescent="0.2">
      <c r="B112" s="3">
        <v>7</v>
      </c>
      <c r="C112">
        <v>7</v>
      </c>
      <c r="E112" s="182">
        <f>Fishery!H114</f>
        <v>8.3634822803491637</v>
      </c>
      <c r="F112" s="131">
        <f>Fishery!I114</f>
        <v>1.457057237360091</v>
      </c>
      <c r="G112" s="131">
        <f>Fishery!J114</f>
        <v>0.38503044519370078</v>
      </c>
      <c r="H112" s="182">
        <f>Fishery!X114</f>
        <v>8.3634822803491637</v>
      </c>
      <c r="I112" s="131">
        <f>Fishery!Y114</f>
        <v>1.4658464867446723</v>
      </c>
      <c r="J112" s="183">
        <f>Fishery!Z114</f>
        <v>0.38865692633041066</v>
      </c>
      <c r="K112" s="188">
        <f>Fishery!Q114</f>
        <v>221.94070476769892</v>
      </c>
    </row>
    <row r="113" spans="2:11" x14ac:dyDescent="0.2">
      <c r="B113" s="3">
        <v>7</v>
      </c>
      <c r="C113">
        <v>8</v>
      </c>
      <c r="E113" s="182">
        <f>Fishery!H115</f>
        <v>7.3469841609112434</v>
      </c>
      <c r="F113" s="131">
        <f>Fishery!I115</f>
        <v>1.3855588450703182</v>
      </c>
      <c r="G113" s="131">
        <f>Fishery!J115</f>
        <v>0.38469128358947235</v>
      </c>
      <c r="H113" s="182">
        <f>Fishery!X115</f>
        <v>7.3469841609112434</v>
      </c>
      <c r="I113" s="131">
        <f>Fishery!Y115</f>
        <v>1.393916802406572</v>
      </c>
      <c r="J113" s="183">
        <f>Fishery!Z115</f>
        <v>0.38831457026928828</v>
      </c>
      <c r="K113" s="188">
        <f>Fishery!Q115</f>
        <v>199.83161515291388</v>
      </c>
    </row>
    <row r="114" spans="2:11" x14ac:dyDescent="0.2">
      <c r="B114" s="3">
        <v>7</v>
      </c>
      <c r="C114">
        <v>9</v>
      </c>
      <c r="E114" s="182">
        <f>Fishery!H116</f>
        <v>6.4683864393610166</v>
      </c>
      <c r="F114" s="131">
        <f>Fishery!I116</f>
        <v>1.2684406026771995</v>
      </c>
      <c r="G114" s="131">
        <f>Fishery!J116</f>
        <v>0.37637602416784166</v>
      </c>
      <c r="H114" s="182">
        <f>Fishery!X116</f>
        <v>6.4683864393610166</v>
      </c>
      <c r="I114" s="131">
        <f>Fishery!Y116</f>
        <v>1.2760920802585867</v>
      </c>
      <c r="J114" s="183">
        <f>Fishery!Z116</f>
        <v>0.37992099202426111</v>
      </c>
      <c r="K114" s="188">
        <f>Fishery!Q116</f>
        <v>178.69496296300272</v>
      </c>
    </row>
    <row r="115" spans="2:11" x14ac:dyDescent="0.2">
      <c r="B115" s="3">
        <v>7</v>
      </c>
      <c r="C115">
        <v>10</v>
      </c>
      <c r="E115" s="182">
        <f>Fishery!H117</f>
        <v>5.8737193687811162</v>
      </c>
      <c r="F115" s="131">
        <f>Fishery!I117</f>
        <v>1.1441617733717862</v>
      </c>
      <c r="G115" s="131">
        <f>Fishery!J117</f>
        <v>0.36288787743129408</v>
      </c>
      <c r="H115" s="182">
        <f>Fishery!X117</f>
        <v>5.8737193687811162</v>
      </c>
      <c r="I115" s="131">
        <f>Fishery!Y117</f>
        <v>1.1510635771613817</v>
      </c>
      <c r="J115" s="183">
        <f>Fishery!Z117</f>
        <v>0.36630580465931684</v>
      </c>
      <c r="K115" s="188">
        <f>Fishery!Q117</f>
        <v>162.69709591122526</v>
      </c>
    </row>
    <row r="116" spans="2:11" x14ac:dyDescent="0.2">
      <c r="B116" s="3">
        <v>7</v>
      </c>
      <c r="C116">
        <v>11</v>
      </c>
      <c r="E116" s="182">
        <f>Fishery!H118</f>
        <v>5.7593809189787759</v>
      </c>
      <c r="F116" s="131">
        <f>Fishery!I118</f>
        <v>1.0420561160198705</v>
      </c>
      <c r="G116" s="131">
        <f>Fishery!J118</f>
        <v>0.34726090342206051</v>
      </c>
      <c r="H116" s="182">
        <f>Fishery!X118</f>
        <v>5.7593809189787759</v>
      </c>
      <c r="I116" s="131">
        <f>Fishery!Y118</f>
        <v>1.0483419988538358</v>
      </c>
      <c r="J116" s="183">
        <f>Fishery!Z118</f>
        <v>0.35053164507768048</v>
      </c>
      <c r="K116" s="188">
        <f>Fishery!Q118</f>
        <v>195.87667137587326</v>
      </c>
    </row>
    <row r="117" spans="2:11" x14ac:dyDescent="0.2">
      <c r="B117" s="1">
        <v>7</v>
      </c>
      <c r="C117" s="2">
        <v>12</v>
      </c>
      <c r="E117" s="182">
        <f>Fishery!H119</f>
        <v>6.4715119334306896</v>
      </c>
      <c r="F117" s="131">
        <f>Fishery!I119</f>
        <v>0.98994786702538484</v>
      </c>
      <c r="G117" s="131">
        <f>Fishery!J119</f>
        <v>0.33316342369725166</v>
      </c>
      <c r="H117" s="182">
        <f>Fishery!X119</f>
        <v>6.4715119334306896</v>
      </c>
      <c r="I117" s="131">
        <f>Fishery!Y119</f>
        <v>0.99591942288326241</v>
      </c>
      <c r="J117" s="183">
        <f>Fishery!Z119</f>
        <v>0.33630138560795703</v>
      </c>
      <c r="K117" s="188">
        <f>Fishery!Q119</f>
        <v>210.57663026361382</v>
      </c>
    </row>
    <row r="118" spans="2:11" x14ac:dyDescent="0.2">
      <c r="B118" s="4">
        <v>8</v>
      </c>
      <c r="C118">
        <v>1</v>
      </c>
      <c r="E118" s="182">
        <f>Fishery!H120</f>
        <v>8.3254588162294567</v>
      </c>
      <c r="F118" s="131">
        <f>Fishery!I120</f>
        <v>1.0154287867246719</v>
      </c>
      <c r="G118" s="131">
        <f>Fishery!J120</f>
        <v>0.32616971392663519</v>
      </c>
      <c r="H118" s="182">
        <f>Fishery!X120</f>
        <v>8.3254588162294567</v>
      </c>
      <c r="I118" s="131">
        <f>Fishery!Y120</f>
        <v>1.0215540483890497</v>
      </c>
      <c r="J118" s="183">
        <f>Fishery!Z120</f>
        <v>0.32924180427607741</v>
      </c>
      <c r="K118" s="188">
        <f>Fishery!Q120</f>
        <v>256.48002597527721</v>
      </c>
    </row>
    <row r="119" spans="2:11" x14ac:dyDescent="0.2">
      <c r="B119" s="4">
        <v>8</v>
      </c>
      <c r="C119">
        <v>2</v>
      </c>
      <c r="E119" s="182">
        <f>Fishery!H121</f>
        <v>10.102622354240831</v>
      </c>
      <c r="F119" s="131">
        <f>Fishery!I121</f>
        <v>1.1328851136560014</v>
      </c>
      <c r="G119" s="131">
        <f>Fishery!J121</f>
        <v>0.33482522881896687</v>
      </c>
      <c r="H119" s="182">
        <f>Fishery!X121</f>
        <v>10.102622354240831</v>
      </c>
      <c r="I119" s="131">
        <f>Fishery!Y121</f>
        <v>1.1397188944661794</v>
      </c>
      <c r="J119" s="183">
        <f>Fishery!Z121</f>
        <v>0.3379788427514851</v>
      </c>
      <c r="K119" s="188">
        <f>Fishery!Q121</f>
        <v>304.81789173954189</v>
      </c>
    </row>
    <row r="120" spans="2:11" x14ac:dyDescent="0.2">
      <c r="B120" s="4">
        <v>8</v>
      </c>
      <c r="C120">
        <v>3</v>
      </c>
      <c r="E120" s="182">
        <f>Fishery!H122</f>
        <v>10.208617525861058</v>
      </c>
      <c r="F120" s="131">
        <f>Fishery!I122</f>
        <v>1.3326115397471336</v>
      </c>
      <c r="G120" s="131">
        <f>Fishery!J122</f>
        <v>0.35901821090664604</v>
      </c>
      <c r="H120" s="182">
        <f>Fishery!X122</f>
        <v>10.208617525861058</v>
      </c>
      <c r="I120" s="131">
        <f>Fishery!Y122</f>
        <v>1.3406501087582108</v>
      </c>
      <c r="J120" s="183">
        <f>Fishery!Z122</f>
        <v>0.36239969095800484</v>
      </c>
      <c r="K120" s="188">
        <f>Fishery!Q122</f>
        <v>253.0854489142209</v>
      </c>
    </row>
    <row r="121" spans="2:11" x14ac:dyDescent="0.2">
      <c r="B121" s="4">
        <v>8</v>
      </c>
      <c r="C121">
        <v>4</v>
      </c>
      <c r="E121" s="182">
        <f>Fishery!H123</f>
        <v>9.5536966694722789</v>
      </c>
      <c r="F121" s="131">
        <f>Fishery!I123</f>
        <v>1.4632499639739249</v>
      </c>
      <c r="G121" s="131">
        <f>Fishery!J123</f>
        <v>0.3792890790529766</v>
      </c>
      <c r="H121" s="182">
        <f>Fishery!X123</f>
        <v>9.5536966694722789</v>
      </c>
      <c r="I121" s="131">
        <f>Fishery!Y123</f>
        <v>1.4720765690760333</v>
      </c>
      <c r="J121" s="183">
        <f>Fishery!Z123</f>
        <v>0.38286148406072529</v>
      </c>
      <c r="K121" s="188">
        <f>Fishery!Q123</f>
        <v>245.15095088100543</v>
      </c>
    </row>
    <row r="122" spans="2:11" x14ac:dyDescent="0.2">
      <c r="B122" s="4">
        <v>8</v>
      </c>
      <c r="C122">
        <v>5</v>
      </c>
      <c r="E122" s="182">
        <f>Fishery!H124</f>
        <v>8.5244356458943109</v>
      </c>
      <c r="F122" s="131">
        <f>Fishery!I124</f>
        <v>1.4730198849212968</v>
      </c>
      <c r="G122" s="131">
        <f>Fishery!J124</f>
        <v>0.38945449953224365</v>
      </c>
      <c r="H122" s="182">
        <f>Fishery!X124</f>
        <v>8.5244356458943109</v>
      </c>
      <c r="I122" s="131">
        <f>Fishery!Y124</f>
        <v>1.4819054240648912</v>
      </c>
      <c r="J122" s="183">
        <f>Fishery!Z124</f>
        <v>0.39312264945075193</v>
      </c>
      <c r="K122" s="188">
        <f>Fishery!Q124</f>
        <v>225.72986074079253</v>
      </c>
    </row>
    <row r="123" spans="2:11" x14ac:dyDescent="0.2">
      <c r="B123" s="4">
        <v>8</v>
      </c>
      <c r="C123">
        <v>6</v>
      </c>
      <c r="E123" s="182">
        <f>Fishery!H125</f>
        <v>7.4621622697966457</v>
      </c>
      <c r="F123" s="131">
        <f>Fishery!I125</f>
        <v>1.3908312369550409</v>
      </c>
      <c r="G123" s="131">
        <f>Fishery!J125</f>
        <v>0.38914153616447517</v>
      </c>
      <c r="H123" s="182">
        <f>Fishery!X125</f>
        <v>7.4621622697966457</v>
      </c>
      <c r="I123" s="131">
        <f>Fishery!Y125</f>
        <v>1.3992209983727952</v>
      </c>
      <c r="J123" s="183">
        <f>Fishery!Z125</f>
        <v>0.39280673837907104</v>
      </c>
      <c r="K123" s="188">
        <f>Fishery!Q125</f>
        <v>202.38741829694658</v>
      </c>
    </row>
    <row r="124" spans="2:11" x14ac:dyDescent="0.2">
      <c r="B124" s="4">
        <v>8</v>
      </c>
      <c r="C124">
        <v>7</v>
      </c>
      <c r="E124" s="182">
        <f>Fishery!H126</f>
        <v>6.5599893719261413</v>
      </c>
      <c r="F124" s="131">
        <f>Fishery!I126</f>
        <v>1.266470524866069</v>
      </c>
      <c r="G124" s="131">
        <f>Fishery!J126</f>
        <v>0.38069532578083126</v>
      </c>
      <c r="H124" s="182">
        <f>Fishery!X126</f>
        <v>6.5599893719261413</v>
      </c>
      <c r="I124" s="131">
        <f>Fishery!Y126</f>
        <v>1.2741101185593391</v>
      </c>
      <c r="J124" s="183">
        <f>Fishery!Z126</f>
        <v>0.38428097578594522</v>
      </c>
      <c r="K124" s="188">
        <f>Fishery!Q126</f>
        <v>180.5553656927201</v>
      </c>
    </row>
    <row r="125" spans="2:11" x14ac:dyDescent="0.2">
      <c r="B125" s="4">
        <v>8</v>
      </c>
      <c r="C125">
        <v>8</v>
      </c>
      <c r="E125" s="182">
        <f>Fishery!H127</f>
        <v>5.9662205952719143</v>
      </c>
      <c r="F125" s="131">
        <f>Fishery!I127</f>
        <v>1.1383857530758994</v>
      </c>
      <c r="G125" s="131">
        <f>Fishery!J127</f>
        <v>0.36703465609165925</v>
      </c>
      <c r="H125" s="182">
        <f>Fishery!X127</f>
        <v>5.9662205952719143</v>
      </c>
      <c r="I125" s="131">
        <f>Fishery!Y127</f>
        <v>1.1452527148005922</v>
      </c>
      <c r="J125" s="183">
        <f>Fishery!Z127</f>
        <v>0.37049164052873562</v>
      </c>
      <c r="K125" s="188">
        <f>Fishery!Q127</f>
        <v>164.44769438167336</v>
      </c>
    </row>
    <row r="126" spans="2:11" x14ac:dyDescent="0.2">
      <c r="B126" s="4">
        <v>8</v>
      </c>
      <c r="C126">
        <v>9</v>
      </c>
      <c r="E126" s="182">
        <f>Fishery!H128</f>
        <v>5.8879552189301094</v>
      </c>
      <c r="F126" s="131">
        <f>Fishery!I128</f>
        <v>1.0354414609130869</v>
      </c>
      <c r="G126" s="131">
        <f>Fishery!J128</f>
        <v>0.35131256199554611</v>
      </c>
      <c r="H126" s="182">
        <f>Fishery!X128</f>
        <v>5.8879552189301094</v>
      </c>
      <c r="I126" s="131">
        <f>Fishery!Y128</f>
        <v>1.0416874428757372</v>
      </c>
      <c r="J126" s="183">
        <f>Fishery!Z128</f>
        <v>0.35462146495392161</v>
      </c>
      <c r="K126" s="188">
        <f>Fishery!Q128</f>
        <v>159.12507488555261</v>
      </c>
    </row>
    <row r="127" spans="2:11" x14ac:dyDescent="0.2">
      <c r="B127" s="4">
        <v>8</v>
      </c>
      <c r="C127">
        <v>10</v>
      </c>
      <c r="E127" s="182">
        <f>Fishery!H129</f>
        <v>6.6911291663867818</v>
      </c>
      <c r="F127" s="131">
        <f>Fishery!I129</f>
        <v>0.98500999466940953</v>
      </c>
      <c r="G127" s="131">
        <f>Fishery!J129</f>
        <v>0.33737737710882965</v>
      </c>
      <c r="H127" s="182">
        <f>Fishery!X129</f>
        <v>6.6911291663867818</v>
      </c>
      <c r="I127" s="131">
        <f>Fishery!Y129</f>
        <v>0.99095176433189736</v>
      </c>
      <c r="J127" s="183">
        <f>Fishery!Z129</f>
        <v>0.34055502892652506</v>
      </c>
      <c r="K127" s="188">
        <f>Fishery!Q129</f>
        <v>172.71820634961571</v>
      </c>
    </row>
    <row r="128" spans="2:11" x14ac:dyDescent="0.2">
      <c r="B128" s="4">
        <v>8</v>
      </c>
      <c r="C128">
        <v>11</v>
      </c>
      <c r="E128" s="182">
        <f>Fishery!H130</f>
        <v>8.6600876446439976</v>
      </c>
      <c r="F128" s="131">
        <f>Fishery!I130</f>
        <v>1.0128998840948431</v>
      </c>
      <c r="G128" s="131">
        <f>Fishery!J130</f>
        <v>0.33112783725481276</v>
      </c>
      <c r="H128" s="182">
        <f>Fishery!X130</f>
        <v>8.6600876446439976</v>
      </c>
      <c r="I128" s="131">
        <f>Fishery!Y130</f>
        <v>1.0190098909323597</v>
      </c>
      <c r="J128" s="183">
        <f>Fishery!Z130</f>
        <v>0.33424662661454774</v>
      </c>
      <c r="K128" s="188">
        <f>Fishery!Q130</f>
        <v>264.72907096077643</v>
      </c>
    </row>
    <row r="129" spans="2:11" x14ac:dyDescent="0.2">
      <c r="B129" s="5">
        <v>8</v>
      </c>
      <c r="C129" s="2">
        <v>12</v>
      </c>
      <c r="E129" s="182">
        <f>Fishery!H131</f>
        <v>10.362901120018941</v>
      </c>
      <c r="F129" s="131">
        <f>Fishery!I131</f>
        <v>1.1298596446087266</v>
      </c>
      <c r="G129" s="131">
        <f>Fishery!J131</f>
        <v>0.34135208555474628</v>
      </c>
      <c r="H129" s="182">
        <f>Fishery!X131</f>
        <v>10.362901120018941</v>
      </c>
      <c r="I129" s="131">
        <f>Fishery!Y131</f>
        <v>1.1366751752079451</v>
      </c>
      <c r="J129" s="183">
        <f>Fishery!Z131</f>
        <v>0.3445671739060534</v>
      </c>
      <c r="K129" s="188">
        <f>Fishery!Q131</f>
        <v>311.29858524626434</v>
      </c>
    </row>
    <row r="130" spans="2:11" x14ac:dyDescent="0.2">
      <c r="B130" s="3">
        <v>9</v>
      </c>
      <c r="C130">
        <v>1</v>
      </c>
      <c r="E130" s="182">
        <f>Fishery!H132</f>
        <v>10.403509144884428</v>
      </c>
      <c r="F130" s="131">
        <f>Fishery!I132</f>
        <v>1.3209820379877701</v>
      </c>
      <c r="G130" s="131">
        <f>Fishery!J132</f>
        <v>0.36638981735258197</v>
      </c>
      <c r="H130" s="182">
        <f>Fishery!X132</f>
        <v>10.403509144884428</v>
      </c>
      <c r="I130" s="131">
        <f>Fishery!Y132</f>
        <v>1.3289504556083866</v>
      </c>
      <c r="J130" s="183">
        <f>Fishery!Z132</f>
        <v>0.36984072825559711</v>
      </c>
      <c r="K130" s="188">
        <f>Fishery!Q132</f>
        <v>320.93424031668638</v>
      </c>
    </row>
    <row r="131" spans="2:11" x14ac:dyDescent="0.2">
      <c r="B131" s="3">
        <v>9</v>
      </c>
      <c r="C131">
        <v>2</v>
      </c>
      <c r="E131" s="182">
        <f>Fishery!H133</f>
        <v>9.6813023101399622</v>
      </c>
      <c r="F131" s="131">
        <f>Fishery!I133</f>
        <v>1.4390798242778484</v>
      </c>
      <c r="G131" s="131">
        <f>Fishery!J133</f>
        <v>0.38699843574170922</v>
      </c>
      <c r="H131" s="182">
        <f>Fishery!X133</f>
        <v>9.6813023101399622</v>
      </c>
      <c r="I131" s="131">
        <f>Fishery!Y133</f>
        <v>1.447760630450442</v>
      </c>
      <c r="J131" s="183">
        <f>Fishery!Z133</f>
        <v>0.39064345276483708</v>
      </c>
      <c r="K131" s="188">
        <f>Fishery!Q133</f>
        <v>308.88885191298641</v>
      </c>
    </row>
    <row r="132" spans="2:11" x14ac:dyDescent="0.2">
      <c r="B132" s="3">
        <v>9</v>
      </c>
      <c r="C132">
        <v>3</v>
      </c>
      <c r="E132" s="182">
        <f>Fishery!H134</f>
        <v>8.6135407180223122</v>
      </c>
      <c r="F132" s="131">
        <f>Fishery!I134</f>
        <v>1.43873102402637</v>
      </c>
      <c r="G132" s="131">
        <f>Fishery!J134</f>
        <v>0.39708399845239756</v>
      </c>
      <c r="H132" s="182">
        <f>Fishery!X134</f>
        <v>8.6135407180223122</v>
      </c>
      <c r="I132" s="131">
        <f>Fishery!Y134</f>
        <v>1.4474097261687875</v>
      </c>
      <c r="J132" s="183">
        <f>Fishery!Z134</f>
        <v>0.40082400823098147</v>
      </c>
      <c r="K132" s="188">
        <f>Fishery!Q134</f>
        <v>226.6133085230851</v>
      </c>
    </row>
    <row r="133" spans="2:11" x14ac:dyDescent="0.2">
      <c r="B133" s="3">
        <v>9</v>
      </c>
      <c r="C133">
        <v>4</v>
      </c>
      <c r="E133" s="182">
        <f>Fishery!H135</f>
        <v>7.5360534290496188</v>
      </c>
      <c r="F133" s="131">
        <f>Fishery!I135</f>
        <v>1.3526102901557051</v>
      </c>
      <c r="G133" s="131">
        <f>Fishery!J135</f>
        <v>0.39655510123728127</v>
      </c>
      <c r="H133" s="182">
        <f>Fishery!X135</f>
        <v>7.5360534290496188</v>
      </c>
      <c r="I133" s="131">
        <f>Fishery!Y135</f>
        <v>1.3607694954741378</v>
      </c>
      <c r="J133" s="183">
        <f>Fishery!Z135</f>
        <v>0.40029012949869475</v>
      </c>
      <c r="K133" s="188">
        <f>Fishery!Q135</f>
        <v>202.84162915050061</v>
      </c>
    </row>
    <row r="134" spans="2:11" x14ac:dyDescent="0.2">
      <c r="B134" s="3">
        <v>9</v>
      </c>
      <c r="C134">
        <v>5</v>
      </c>
      <c r="E134" s="182">
        <f>Fishery!H136</f>
        <v>6.6402261733637049</v>
      </c>
      <c r="F134" s="131">
        <f>Fishery!I136</f>
        <v>1.2292570882129568</v>
      </c>
      <c r="G134" s="131">
        <f>Fishery!J136</f>
        <v>0.3878708904684563</v>
      </c>
      <c r="H134" s="182">
        <f>Fishery!X136</f>
        <v>6.6402261733637049</v>
      </c>
      <c r="I134" s="131">
        <f>Fishery!Y136</f>
        <v>1.2366722033018076</v>
      </c>
      <c r="J134" s="183">
        <f>Fishery!Z136</f>
        <v>0.3915241248693232</v>
      </c>
      <c r="K134" s="188">
        <f>Fishery!Q136</f>
        <v>181.15786955620885</v>
      </c>
    </row>
    <row r="135" spans="2:11" x14ac:dyDescent="0.2">
      <c r="B135" s="3">
        <v>9</v>
      </c>
      <c r="C135">
        <v>6</v>
      </c>
      <c r="E135" s="182">
        <f>Fishery!H137</f>
        <v>6.0801393909269912</v>
      </c>
      <c r="F135" s="131">
        <f>Fishery!I137</f>
        <v>1.1054411694529722</v>
      </c>
      <c r="G135" s="131">
        <f>Fishery!J137</f>
        <v>0.37405592628161349</v>
      </c>
      <c r="H135" s="182">
        <f>Fishery!X137</f>
        <v>6.0801393909269912</v>
      </c>
      <c r="I135" s="131">
        <f>Fishery!Y137</f>
        <v>1.112109403115439</v>
      </c>
      <c r="J135" s="183">
        <f>Fishery!Z137</f>
        <v>0.37757904186290836</v>
      </c>
      <c r="K135" s="188">
        <f>Fishery!Q137</f>
        <v>165.83828441982905</v>
      </c>
    </row>
    <row r="136" spans="2:11" x14ac:dyDescent="0.2">
      <c r="B136" s="3">
        <v>9</v>
      </c>
      <c r="C136">
        <v>7</v>
      </c>
      <c r="E136" s="182">
        <f>Fishery!H138</f>
        <v>6.0804346499269517</v>
      </c>
      <c r="F136" s="131">
        <f>Fishery!I138</f>
        <v>1.009150466609338</v>
      </c>
      <c r="G136" s="131">
        <f>Fishery!J138</f>
        <v>0.35842102406115228</v>
      </c>
      <c r="H136" s="182">
        <f>Fishery!X138</f>
        <v>6.0804346499269517</v>
      </c>
      <c r="I136" s="131">
        <f>Fishery!Y138</f>
        <v>1.015237856239732</v>
      </c>
      <c r="J136" s="183">
        <f>Fishery!Z138</f>
        <v>0.36179687939670663</v>
      </c>
      <c r="K136" s="188">
        <f>Fishery!Q138</f>
        <v>162.26241928956605</v>
      </c>
    </row>
    <row r="137" spans="2:11" x14ac:dyDescent="0.2">
      <c r="B137" s="3">
        <v>9</v>
      </c>
      <c r="C137">
        <v>8</v>
      </c>
      <c r="E137" s="182">
        <f>Fishery!H139</f>
        <v>7.0244331016712236</v>
      </c>
      <c r="F137" s="131">
        <f>Fishery!I139</f>
        <v>0.96720265569055863</v>
      </c>
      <c r="G137" s="131">
        <f>Fishery!J139</f>
        <v>0.34511062409973153</v>
      </c>
      <c r="H137" s="182">
        <f>Fishery!X139</f>
        <v>7.0244331016712236</v>
      </c>
      <c r="I137" s="131">
        <f>Fishery!Y139</f>
        <v>0.97303700806074822</v>
      </c>
      <c r="J137" s="183">
        <f>Fishery!Z139</f>
        <v>0.34836111294807764</v>
      </c>
      <c r="K137" s="188">
        <f>Fishery!Q139</f>
        <v>178.89151580781538</v>
      </c>
    </row>
    <row r="138" spans="2:11" x14ac:dyDescent="0.2">
      <c r="B138" s="3">
        <v>9</v>
      </c>
      <c r="C138">
        <v>9</v>
      </c>
      <c r="E138" s="182">
        <f>Fishery!H140</f>
        <v>9.0921343562610062</v>
      </c>
      <c r="F138" s="131">
        <f>Fishery!I140</f>
        <v>1.0030855011686359</v>
      </c>
      <c r="G138" s="131">
        <f>Fishery!J140</f>
        <v>0.34054834572259268</v>
      </c>
      <c r="H138" s="182">
        <f>Fishery!X140</f>
        <v>9.0921343562610062</v>
      </c>
      <c r="I138" s="131">
        <f>Fishery!Y140</f>
        <v>1.009136305761462</v>
      </c>
      <c r="J138" s="183">
        <f>Fishery!Z140</f>
        <v>0.34375586390022522</v>
      </c>
      <c r="K138" s="188">
        <f>Fishery!Q140</f>
        <v>220.19070745744457</v>
      </c>
    </row>
    <row r="139" spans="2:11" x14ac:dyDescent="0.2">
      <c r="B139" s="3">
        <v>9</v>
      </c>
      <c r="C139">
        <v>10</v>
      </c>
      <c r="E139" s="182">
        <f>Fishery!H141</f>
        <v>10.561640296727605</v>
      </c>
      <c r="F139" s="131">
        <f>Fishery!I141</f>
        <v>1.1247338840775569</v>
      </c>
      <c r="G139" s="131">
        <f>Fishery!J141</f>
        <v>0.35357177456667332</v>
      </c>
      <c r="H139" s="182">
        <f>Fishery!X141</f>
        <v>10.561640296727605</v>
      </c>
      <c r="I139" s="131">
        <f>Fishery!Y141</f>
        <v>1.1315184951037904</v>
      </c>
      <c r="J139" s="183">
        <f>Fishery!Z141</f>
        <v>0.35690195634046534</v>
      </c>
      <c r="K139" s="188">
        <f>Fishery!Q141</f>
        <v>253.13905402586846</v>
      </c>
    </row>
    <row r="140" spans="2:11" x14ac:dyDescent="0.2">
      <c r="B140" s="3">
        <v>9</v>
      </c>
      <c r="C140">
        <v>11</v>
      </c>
      <c r="E140" s="182">
        <f>Fishery!H142</f>
        <v>10.498325255857686</v>
      </c>
      <c r="F140" s="131">
        <f>Fishery!I142</f>
        <v>1.3048752842199198</v>
      </c>
      <c r="G140" s="131">
        <f>Fishery!J142</f>
        <v>0.37928137531245759</v>
      </c>
      <c r="H140" s="182">
        <f>Fishery!X142</f>
        <v>10.498325255857686</v>
      </c>
      <c r="I140" s="131">
        <f>Fishery!Y142</f>
        <v>1.3127465428051794</v>
      </c>
      <c r="J140" s="183">
        <f>Fishery!Z142</f>
        <v>0.38285370776108785</v>
      </c>
      <c r="K140" s="188">
        <f>Fishery!Q142</f>
        <v>323.11544302298137</v>
      </c>
    </row>
    <row r="141" spans="2:11" x14ac:dyDescent="0.2">
      <c r="B141" s="1">
        <v>9</v>
      </c>
      <c r="C141" s="2">
        <v>12</v>
      </c>
      <c r="E141" s="182">
        <f>Fishery!H143</f>
        <v>9.6945503852967398</v>
      </c>
      <c r="F141" s="131">
        <f>Fishery!I143</f>
        <v>1.4061161581123469</v>
      </c>
      <c r="G141" s="131">
        <f>Fishery!J143</f>
        <v>0.39956937435589512</v>
      </c>
      <c r="H141" s="182">
        <f>Fishery!X143</f>
        <v>9.6945503852967398</v>
      </c>
      <c r="I141" s="131">
        <f>Fishery!Y143</f>
        <v>1.4145981211131489</v>
      </c>
      <c r="J141" s="183">
        <f>Fishery!Z143</f>
        <v>0.40333279311146819</v>
      </c>
      <c r="K141" s="188">
        <f>Fishery!Q143</f>
        <v>308.39587850742424</v>
      </c>
    </row>
    <row r="142" spans="2:11" x14ac:dyDescent="0.2">
      <c r="B142" s="4">
        <v>10</v>
      </c>
      <c r="C142">
        <v>1</v>
      </c>
      <c r="E142" s="182">
        <f>Fishery!H144</f>
        <v>8.5958925916767122</v>
      </c>
      <c r="F142" s="131">
        <f>Fishery!I144</f>
        <v>1.3931780413748853</v>
      </c>
      <c r="G142" s="131">
        <f>Fishery!J144</f>
        <v>0.40873372831106602</v>
      </c>
      <c r="H142" s="182">
        <f>Fishery!X144</f>
        <v>8.5958925916767122</v>
      </c>
      <c r="I142" s="131">
        <f>Fishery!Y144</f>
        <v>1.4015819591680889</v>
      </c>
      <c r="J142" s="183">
        <f>Fishery!Z144</f>
        <v>0.41258346324543332</v>
      </c>
      <c r="K142" s="188">
        <f>Fishery!Q144</f>
        <v>281.48058041864482</v>
      </c>
    </row>
    <row r="143" spans="2:11" x14ac:dyDescent="0.2">
      <c r="B143" s="4">
        <v>10</v>
      </c>
      <c r="C143">
        <v>2</v>
      </c>
      <c r="E143" s="182">
        <f>Fishery!H145</f>
        <v>7.5191382829851667</v>
      </c>
      <c r="F143" s="131">
        <f>Fishery!I145</f>
        <v>1.3029828640849919</v>
      </c>
      <c r="G143" s="131">
        <f>Fishery!J145</f>
        <v>0.40719650679533276</v>
      </c>
      <c r="H143" s="182">
        <f>Fishery!X145</f>
        <v>7.5191382829851667</v>
      </c>
      <c r="I143" s="131">
        <f>Fishery!Y145</f>
        <v>1.3108427072281674</v>
      </c>
      <c r="J143" s="183">
        <f>Fishery!Z145</f>
        <v>0.41103176312184103</v>
      </c>
      <c r="K143" s="188">
        <f>Fishery!Q145</f>
        <v>251.58052659010048</v>
      </c>
    </row>
    <row r="144" spans="2:11" x14ac:dyDescent="0.2">
      <c r="B144" s="4">
        <v>10</v>
      </c>
      <c r="C144">
        <v>3</v>
      </c>
      <c r="E144" s="182">
        <f>Fishery!H146</f>
        <v>6.6492121116508738</v>
      </c>
      <c r="F144" s="131">
        <f>Fishery!I146</f>
        <v>1.1817817540531221</v>
      </c>
      <c r="G144" s="131">
        <f>Fishery!J146</f>
        <v>0.39760753772237978</v>
      </c>
      <c r="H144" s="182">
        <f>Fishery!X146</f>
        <v>6.6492121116508738</v>
      </c>
      <c r="I144" s="131">
        <f>Fishery!Y146</f>
        <v>1.188910488798876</v>
      </c>
      <c r="J144" s="183">
        <f>Fishery!Z146</f>
        <v>0.40135247855332751</v>
      </c>
      <c r="K144" s="188">
        <f>Fishery!Q146</f>
        <v>180.12535636987315</v>
      </c>
    </row>
    <row r="145" spans="2:11" x14ac:dyDescent="0.2">
      <c r="B145" s="4">
        <v>10</v>
      </c>
      <c r="C145">
        <v>4</v>
      </c>
      <c r="E145" s="182">
        <f>Fishery!H147</f>
        <v>6.1464753591422223</v>
      </c>
      <c r="F145" s="131">
        <f>Fishery!I147</f>
        <v>1.0640385686644942</v>
      </c>
      <c r="G145" s="131">
        <f>Fishery!J147</f>
        <v>0.38313617737499139</v>
      </c>
      <c r="H145" s="182">
        <f>Fishery!X147</f>
        <v>6.1464753591422223</v>
      </c>
      <c r="I145" s="131">
        <f>Fishery!Y147</f>
        <v>1.070457053879083</v>
      </c>
      <c r="J145" s="183">
        <f>Fishery!Z147</f>
        <v>0.38674481699657393</v>
      </c>
      <c r="K145" s="188">
        <f>Fishery!Q147</f>
        <v>166.09677499350011</v>
      </c>
    </row>
    <row r="146" spans="2:11" x14ac:dyDescent="0.2">
      <c r="B146" s="4">
        <v>10</v>
      </c>
      <c r="C146">
        <v>5</v>
      </c>
      <c r="E146" s="182">
        <f>Fishery!H148</f>
        <v>6.2568748826566996</v>
      </c>
      <c r="F146" s="131">
        <f>Fishery!I148</f>
        <v>0.97667842067272348</v>
      </c>
      <c r="G146" s="131">
        <f>Fishery!J148</f>
        <v>0.36729249782236123</v>
      </c>
      <c r="H146" s="182">
        <f>Fishery!X148</f>
        <v>6.2568748826566996</v>
      </c>
      <c r="I146" s="131">
        <f>Fishery!Y148</f>
        <v>0.98256993267906356</v>
      </c>
      <c r="J146" s="183">
        <f>Fishery!Z148</f>
        <v>0.37075191078991959</v>
      </c>
      <c r="K146" s="188">
        <f>Fishery!Q148</f>
        <v>164.94580232996728</v>
      </c>
    </row>
    <row r="147" spans="2:11" x14ac:dyDescent="0.2">
      <c r="B147" s="4">
        <v>10</v>
      </c>
      <c r="C147">
        <v>6</v>
      </c>
      <c r="E147" s="182">
        <f>Fishery!H149</f>
        <v>7.3766313030717034</v>
      </c>
      <c r="F147" s="131">
        <f>Fishery!I149</f>
        <v>0.94585302765698021</v>
      </c>
      <c r="G147" s="131">
        <f>Fishery!J149</f>
        <v>0.35460179313054896</v>
      </c>
      <c r="H147" s="182">
        <f>Fishery!X149</f>
        <v>7.3766313030717034</v>
      </c>
      <c r="I147" s="131">
        <f>Fishery!Y149</f>
        <v>0.95155859496626494</v>
      </c>
      <c r="J147" s="183">
        <f>Fishery!Z149</f>
        <v>0.35794167632649859</v>
      </c>
      <c r="K147" s="188">
        <f>Fishery!Q149</f>
        <v>185.37595133925265</v>
      </c>
    </row>
    <row r="148" spans="2:11" x14ac:dyDescent="0.2">
      <c r="B148" s="4">
        <v>10</v>
      </c>
      <c r="C148">
        <v>7</v>
      </c>
      <c r="E148" s="182">
        <f>Fishery!H150</f>
        <v>9.5154584412738306</v>
      </c>
      <c r="F148" s="131">
        <f>Fishery!I150</f>
        <v>0.99234090785762685</v>
      </c>
      <c r="G148" s="131">
        <f>Fishery!J150</f>
        <v>0.35214500088746126</v>
      </c>
      <c r="H148" s="182">
        <f>Fishery!X150</f>
        <v>9.5154584412738306</v>
      </c>
      <c r="I148" s="131">
        <f>Fishery!Y150</f>
        <v>0.99832689899788229</v>
      </c>
      <c r="J148" s="183">
        <f>Fishery!Z150</f>
        <v>0.35546174432696409</v>
      </c>
      <c r="K148" s="188">
        <f>Fishery!Q150</f>
        <v>228.46803493180261</v>
      </c>
    </row>
    <row r="149" spans="2:11" x14ac:dyDescent="0.2">
      <c r="B149" s="4">
        <v>10</v>
      </c>
      <c r="C149">
        <v>8</v>
      </c>
      <c r="E149" s="182">
        <f>Fishery!H151</f>
        <v>10.661946191364947</v>
      </c>
      <c r="F149" s="131">
        <f>Fishery!I151</f>
        <v>1.1218083135804424</v>
      </c>
      <c r="G149" s="131">
        <f>Fishery!J151</f>
        <v>0.36846499464076904</v>
      </c>
      <c r="H149" s="182">
        <f>Fishery!X151</f>
        <v>10.661946191364947</v>
      </c>
      <c r="I149" s="131">
        <f>Fishery!Y151</f>
        <v>1.1285752770029771</v>
      </c>
      <c r="J149" s="183">
        <f>Fishery!Z151</f>
        <v>0.37193545098852732</v>
      </c>
      <c r="K149" s="188">
        <f>Fishery!Q151</f>
        <v>255.47685631950429</v>
      </c>
    </row>
    <row r="150" spans="2:11" x14ac:dyDescent="0.2">
      <c r="B150" s="4">
        <v>10</v>
      </c>
      <c r="C150">
        <v>9</v>
      </c>
      <c r="E150" s="182">
        <f>Fishery!H152</f>
        <v>10.463508328514369</v>
      </c>
      <c r="F150" s="131">
        <f>Fishery!I152</f>
        <v>1.2878941081524269</v>
      </c>
      <c r="G150" s="131">
        <f>Fishery!J152</f>
        <v>0.39424399335026172</v>
      </c>
      <c r="H150" s="182">
        <f>Fishery!X152</f>
        <v>10.463508328514369</v>
      </c>
      <c r="I150" s="131">
        <f>Fishery!Y152</f>
        <v>1.2956629330189049</v>
      </c>
      <c r="J150" s="183">
        <f>Fishery!Z152</f>
        <v>0.39795725401053667</v>
      </c>
      <c r="K150" s="188">
        <f>Fishery!Q152</f>
        <v>257.74922182050375</v>
      </c>
    </row>
    <row r="151" spans="2:11" x14ac:dyDescent="0.2">
      <c r="B151" s="4">
        <v>10</v>
      </c>
      <c r="C151">
        <v>10</v>
      </c>
      <c r="E151" s="182">
        <f>Fishery!H153</f>
        <v>9.572952223978934</v>
      </c>
      <c r="F151" s="131">
        <f>Fishery!I153</f>
        <v>1.3685109867881293</v>
      </c>
      <c r="G151" s="131">
        <f>Fishery!J153</f>
        <v>0.41326774640370623</v>
      </c>
      <c r="H151" s="182">
        <f>Fishery!X153</f>
        <v>9.572952223978934</v>
      </c>
      <c r="I151" s="131">
        <f>Fishery!Y153</f>
        <v>1.3767661081656624</v>
      </c>
      <c r="J151" s="183">
        <f>Fishery!Z153</f>
        <v>0.41716018583402109</v>
      </c>
      <c r="K151" s="188">
        <f>Fishery!Q153</f>
        <v>243.58188784673041</v>
      </c>
    </row>
    <row r="152" spans="2:11" x14ac:dyDescent="0.2">
      <c r="B152" s="4">
        <v>10</v>
      </c>
      <c r="C152">
        <v>11</v>
      </c>
      <c r="E152" s="182">
        <f>Fishery!H154</f>
        <v>8.4550965788206476</v>
      </c>
      <c r="F152" s="131">
        <f>Fishery!I154</f>
        <v>1.3412274325857809</v>
      </c>
      <c r="G152" s="131">
        <f>Fishery!J154</f>
        <v>0.4205747653703818</v>
      </c>
      <c r="H152" s="182">
        <f>Fishery!X154</f>
        <v>8.4550965788206476</v>
      </c>
      <c r="I152" s="131">
        <f>Fishery!Y154</f>
        <v>1.3493179743189228</v>
      </c>
      <c r="J152" s="183">
        <f>Fishery!Z154</f>
        <v>0.42453602732312057</v>
      </c>
      <c r="K152" s="188">
        <f>Fishery!Q154</f>
        <v>276.44627292006737</v>
      </c>
    </row>
    <row r="153" spans="2:11" x14ac:dyDescent="0.2">
      <c r="B153" s="5">
        <v>10</v>
      </c>
      <c r="C153" s="2">
        <v>12</v>
      </c>
      <c r="E153" s="182">
        <f>Fishery!H155</f>
        <v>7.3963553357148477</v>
      </c>
      <c r="F153" s="131">
        <f>Fishery!I155</f>
        <v>1.2467620314921313</v>
      </c>
      <c r="G153" s="131">
        <f>Fishery!J155</f>
        <v>0.41726379093380311</v>
      </c>
      <c r="H153" s="182">
        <f>Fishery!X155</f>
        <v>7.3963553357148477</v>
      </c>
      <c r="I153" s="131">
        <f>Fishery!Y155</f>
        <v>1.2542827397642824</v>
      </c>
      <c r="J153" s="183">
        <f>Fishery!Z155</f>
        <v>0.42119386785562224</v>
      </c>
      <c r="K153" s="188">
        <f>Fishery!Q155</f>
        <v>246.74327541261997</v>
      </c>
    </row>
    <row r="154" spans="2:11" x14ac:dyDescent="0.2">
      <c r="B154" s="3">
        <v>11</v>
      </c>
      <c r="C154">
        <v>1</v>
      </c>
      <c r="E154" s="182">
        <f>Fishery!H156</f>
        <v>6.5708637127701888</v>
      </c>
      <c r="F154" s="131">
        <f>Fishery!I156</f>
        <v>1.1282765329667439</v>
      </c>
      <c r="G154" s="131">
        <f>Fishery!J156</f>
        <v>0.40620936634485055</v>
      </c>
      <c r="H154" s="182">
        <f>Fishery!X156</f>
        <v>6.5708637127701888</v>
      </c>
      <c r="I154" s="131">
        <f>Fishery!Y156</f>
        <v>1.1350825139321745</v>
      </c>
      <c r="J154" s="183">
        <f>Fishery!Z156</f>
        <v>0.41003532510471796</v>
      </c>
      <c r="K154" s="188">
        <f>Fishery!Q156</f>
        <v>221.45191833607271</v>
      </c>
    </row>
    <row r="155" spans="2:11" x14ac:dyDescent="0.2">
      <c r="B155" s="3">
        <v>11</v>
      </c>
      <c r="C155">
        <v>2</v>
      </c>
      <c r="E155" s="182">
        <f>Fishery!H157</f>
        <v>6.1454948858483114</v>
      </c>
      <c r="F155" s="131">
        <f>Fishery!I157</f>
        <v>1.0175453131129395</v>
      </c>
      <c r="G155" s="131">
        <f>Fishery!J157</f>
        <v>0.39072106864302841</v>
      </c>
      <c r="H155" s="182">
        <f>Fishery!X157</f>
        <v>6.1454948858483114</v>
      </c>
      <c r="I155" s="131">
        <f>Fishery!Y157</f>
        <v>1.0236833420714075</v>
      </c>
      <c r="J155" s="183">
        <f>Fishery!Z157</f>
        <v>0.39440114797918646</v>
      </c>
      <c r="K155" s="188">
        <f>Fishery!Q157</f>
        <v>206.04074890964512</v>
      </c>
    </row>
    <row r="156" spans="2:11" x14ac:dyDescent="0.2">
      <c r="B156" s="3">
        <v>11</v>
      </c>
      <c r="C156">
        <v>3</v>
      </c>
      <c r="E156" s="182">
        <f>Fishery!H158</f>
        <v>6.3900575838432312</v>
      </c>
      <c r="F156" s="131">
        <f>Fishery!I158</f>
        <v>0.94034028135302861</v>
      </c>
      <c r="G156" s="131">
        <f>Fishery!J158</f>
        <v>0.37450595195989056</v>
      </c>
      <c r="H156" s="182">
        <f>Fishery!X158</f>
        <v>6.3900575838432312</v>
      </c>
      <c r="I156" s="131">
        <f>Fishery!Y158</f>
        <v>0.94601259471674626</v>
      </c>
      <c r="J156" s="183">
        <f>Fishery!Z158</f>
        <v>0.3780333061920601</v>
      </c>
      <c r="K156" s="188">
        <f>Fishery!Q158</f>
        <v>166.60937810371402</v>
      </c>
    </row>
    <row r="157" spans="2:11" x14ac:dyDescent="0.2">
      <c r="B157" s="3">
        <v>11</v>
      </c>
      <c r="C157">
        <v>4</v>
      </c>
      <c r="E157" s="182">
        <f>Fishery!H159</f>
        <v>7.7052336224392235</v>
      </c>
      <c r="F157" s="131">
        <f>Fishery!I159</f>
        <v>0.92204687707909516</v>
      </c>
      <c r="G157" s="131">
        <f>Fishery!J159</f>
        <v>0.36250517887602213</v>
      </c>
      <c r="H157" s="182">
        <f>Fishery!X159</f>
        <v>7.7052336224392235</v>
      </c>
      <c r="I157" s="131">
        <f>Fishery!Y159</f>
        <v>0.92760884111120534</v>
      </c>
      <c r="J157" s="183">
        <f>Fishery!Z159</f>
        <v>0.36591950158624881</v>
      </c>
      <c r="K157" s="188">
        <f>Fishery!Q159</f>
        <v>191.27111460221241</v>
      </c>
    </row>
    <row r="158" spans="2:11" x14ac:dyDescent="0.2">
      <c r="B158" s="3">
        <v>11</v>
      </c>
      <c r="C158">
        <v>5</v>
      </c>
      <c r="E158" s="182">
        <f>Fishery!H160</f>
        <v>9.8651965669969304</v>
      </c>
      <c r="F158" s="131">
        <f>Fishery!I160</f>
        <v>0.98062499526570468</v>
      </c>
      <c r="G158" s="131">
        <f>Fishery!J160</f>
        <v>0.36249884344252314</v>
      </c>
      <c r="H158" s="182">
        <f>Fishery!X160</f>
        <v>9.8651965669969304</v>
      </c>
      <c r="I158" s="131">
        <f>Fishery!Y160</f>
        <v>0.98654031376874451</v>
      </c>
      <c r="J158" s="183">
        <f>Fishery!Z160</f>
        <v>0.36591310648128655</v>
      </c>
      <c r="K158" s="188">
        <f>Fishery!Q160</f>
        <v>235.2404110856904</v>
      </c>
    </row>
    <row r="159" spans="2:11" x14ac:dyDescent="0.2">
      <c r="B159" s="3">
        <v>11</v>
      </c>
      <c r="C159">
        <v>6</v>
      </c>
      <c r="E159" s="182">
        <f>Fishery!H161</f>
        <v>10.650327143002198</v>
      </c>
      <c r="F159" s="131">
        <f>Fishery!I161</f>
        <v>1.1197956062175649</v>
      </c>
      <c r="G159" s="131">
        <f>Fishery!J161</f>
        <v>0.38214031638925761</v>
      </c>
      <c r="H159" s="182">
        <f>Fishery!X161</f>
        <v>10.650327143002198</v>
      </c>
      <c r="I159" s="131">
        <f>Fishery!Y161</f>
        <v>1.1265504286023305</v>
      </c>
      <c r="J159" s="183">
        <f>Fishery!Z161</f>
        <v>0.38573957630820976</v>
      </c>
      <c r="K159" s="188">
        <f>Fishery!Q161</f>
        <v>255.62361913487382</v>
      </c>
    </row>
    <row r="160" spans="2:11" x14ac:dyDescent="0.2">
      <c r="B160" s="3">
        <v>11</v>
      </c>
      <c r="C160">
        <v>7</v>
      </c>
      <c r="E160" s="182">
        <f>Fishery!H162</f>
        <v>10.296806641045679</v>
      </c>
      <c r="F160" s="131">
        <f>Fishery!I162</f>
        <v>1.2686758412091037</v>
      </c>
      <c r="G160" s="131">
        <f>Fishery!J162</f>
        <v>0.40714577514114297</v>
      </c>
      <c r="H160" s="182">
        <f>Fishery!X162</f>
        <v>10.296806641045679</v>
      </c>
      <c r="I160" s="131">
        <f>Fishery!Y162</f>
        <v>1.2763287377945414</v>
      </c>
      <c r="J160" s="183">
        <f>Fishery!Z162</f>
        <v>0.41098055364209418</v>
      </c>
      <c r="K160" s="188">
        <f>Fishery!Q162</f>
        <v>254.29828511695331</v>
      </c>
    </row>
    <row r="161" spans="2:11" x14ac:dyDescent="0.2">
      <c r="B161" s="3">
        <v>11</v>
      </c>
      <c r="C161">
        <v>8</v>
      </c>
      <c r="E161" s="182">
        <f>Fishery!H163</f>
        <v>9.3247909588697375</v>
      </c>
      <c r="F161" s="131">
        <f>Fishery!I163</f>
        <v>1.326120144260718</v>
      </c>
      <c r="G161" s="131">
        <f>Fishery!J163</f>
        <v>0.42392217109121372</v>
      </c>
      <c r="H161" s="182">
        <f>Fishery!X163</f>
        <v>9.3247909588697375</v>
      </c>
      <c r="I161" s="131">
        <f>Fishery!Y163</f>
        <v>1.3341195559262076</v>
      </c>
      <c r="J161" s="183">
        <f>Fishery!Z163</f>
        <v>0.42791496120972494</v>
      </c>
      <c r="K161" s="188">
        <f>Fishery!Q163</f>
        <v>237.72996713884402</v>
      </c>
    </row>
    <row r="162" spans="2:11" x14ac:dyDescent="0.2">
      <c r="B162" s="3">
        <v>11</v>
      </c>
      <c r="C162">
        <v>9</v>
      </c>
      <c r="E162" s="182">
        <f>Fishery!H164</f>
        <v>8.1992372334958965</v>
      </c>
      <c r="F162" s="131">
        <f>Fishery!I164</f>
        <v>1.2839664616061237</v>
      </c>
      <c r="G162" s="131">
        <f>Fishery!J164</f>
        <v>0.42860735514097043</v>
      </c>
      <c r="H162" s="182">
        <f>Fishery!X164</f>
        <v>8.1992372334958965</v>
      </c>
      <c r="I162" s="131">
        <f>Fishery!Y164</f>
        <v>1.2917115941535184</v>
      </c>
      <c r="J162" s="183">
        <f>Fishery!Z164</f>
        <v>0.43264427354022039</v>
      </c>
      <c r="K162" s="188">
        <f>Fishery!Q164</f>
        <v>214.59532876257248</v>
      </c>
    </row>
    <row r="163" spans="2:11" x14ac:dyDescent="0.2">
      <c r="B163" s="3">
        <v>11</v>
      </c>
      <c r="C163">
        <v>10</v>
      </c>
      <c r="E163" s="182">
        <f>Fishery!H165</f>
        <v>7.1695501433301354</v>
      </c>
      <c r="F163" s="131">
        <f>Fishery!I165</f>
        <v>1.1852462317643593</v>
      </c>
      <c r="G163" s="131">
        <f>Fishery!J165</f>
        <v>0.42299404558461834</v>
      </c>
      <c r="H163" s="182">
        <f>Fishery!X165</f>
        <v>7.1695501433301354</v>
      </c>
      <c r="I163" s="131">
        <f>Fishery!Y165</f>
        <v>1.1923958649057358</v>
      </c>
      <c r="J163" s="183">
        <f>Fishery!Z165</f>
        <v>0.42697809397975633</v>
      </c>
      <c r="K163" s="188">
        <f>Fishery!Q165</f>
        <v>191.18933092649388</v>
      </c>
    </row>
    <row r="164" spans="2:11" x14ac:dyDescent="0.2">
      <c r="B164" s="3">
        <v>11</v>
      </c>
      <c r="C164">
        <v>11</v>
      </c>
      <c r="E164" s="182">
        <f>Fishery!H166</f>
        <v>6.3952596915365962</v>
      </c>
      <c r="F164" s="131">
        <f>Fishery!I166</f>
        <v>1.0694319743519283</v>
      </c>
      <c r="G164" s="131">
        <f>Fishery!J166</f>
        <v>0.41014410241346605</v>
      </c>
      <c r="H164" s="182">
        <f>Fishery!X166</f>
        <v>6.3952596915365962</v>
      </c>
      <c r="I164" s="131">
        <f>Fishery!Y166</f>
        <v>1.0758829936265413</v>
      </c>
      <c r="J164" s="183">
        <f>Fishery!Z166</f>
        <v>0.41400712121964639</v>
      </c>
      <c r="K164" s="188">
        <f>Fishery!Q166</f>
        <v>214.97764465315419</v>
      </c>
    </row>
    <row r="165" spans="2:11" x14ac:dyDescent="0.2">
      <c r="B165" s="1">
        <v>11</v>
      </c>
      <c r="C165" s="2">
        <v>12</v>
      </c>
      <c r="E165" s="182">
        <f>Fishery!H167</f>
        <v>6.0476702888646949</v>
      </c>
      <c r="F165" s="131">
        <f>Fishery!I167</f>
        <v>0.96534879753263436</v>
      </c>
      <c r="G165" s="131">
        <f>Fishery!J167</f>
        <v>0.39343960102135012</v>
      </c>
      <c r="H165" s="182">
        <f>Fishery!X167</f>
        <v>6.0476702888646949</v>
      </c>
      <c r="I165" s="131">
        <f>Fishery!Y167</f>
        <v>0.97117196707399889</v>
      </c>
      <c r="J165" s="183">
        <f>Fishery!Z167</f>
        <v>0.39714528536228788</v>
      </c>
      <c r="K165" s="188">
        <f>Fishery!Q167</f>
        <v>201.67852946567777</v>
      </c>
    </row>
    <row r="166" spans="2:11" x14ac:dyDescent="0.2">
      <c r="B166" s="4">
        <v>12</v>
      </c>
      <c r="C166">
        <v>1</v>
      </c>
      <c r="E166" s="182">
        <f>Fishery!H168</f>
        <v>6.4193318431434898</v>
      </c>
      <c r="F166" s="131">
        <f>Fishery!I168</f>
        <v>0.89744080706178253</v>
      </c>
      <c r="G166" s="131">
        <f>Fishery!J168</f>
        <v>0.37670491230280151</v>
      </c>
      <c r="H166" s="182">
        <f>Fishery!X168</f>
        <v>6.4193318431434898</v>
      </c>
      <c r="I166" s="131">
        <f>Fishery!Y168</f>
        <v>0.90285434254886965</v>
      </c>
      <c r="J166" s="183">
        <f>Fishery!Z168</f>
        <v>0.38025297785352646</v>
      </c>
      <c r="K166" s="188">
        <f>Fishery!Q168</f>
        <v>207.34685083880976</v>
      </c>
    </row>
    <row r="167" spans="2:11" x14ac:dyDescent="0.2">
      <c r="B167" s="4">
        <v>12</v>
      </c>
      <c r="C167">
        <v>2</v>
      </c>
      <c r="E167" s="182">
        <f>Fishery!H169</f>
        <v>7.913312966160726</v>
      </c>
      <c r="F167" s="131">
        <f>Fishery!I169</f>
        <v>0.89021805516297214</v>
      </c>
      <c r="G167" s="131">
        <f>Fishery!J169</f>
        <v>0.36521349373515388</v>
      </c>
      <c r="H167" s="182">
        <f>Fishery!X169</f>
        <v>7.913312966160726</v>
      </c>
      <c r="I167" s="131">
        <f>Fishery!Y169</f>
        <v>0.89558802162198414</v>
      </c>
      <c r="J167" s="183">
        <f>Fishery!Z169</f>
        <v>0.36865332521454808</v>
      </c>
      <c r="K167" s="188">
        <f>Fishery!Q169</f>
        <v>242.99308345891816</v>
      </c>
    </row>
    <row r="168" spans="2:11" x14ac:dyDescent="0.2">
      <c r="B168" s="4">
        <v>12</v>
      </c>
      <c r="C168">
        <v>3</v>
      </c>
      <c r="E168" s="182">
        <f>Fishery!H170</f>
        <v>10.064982358338346</v>
      </c>
      <c r="F168" s="131">
        <f>Fishery!I170</f>
        <v>0.95928308639658688</v>
      </c>
      <c r="G168" s="131">
        <f>Fishery!J170</f>
        <v>0.36734156236231663</v>
      </c>
      <c r="H168" s="182">
        <f>Fishery!X170</f>
        <v>10.064982358338346</v>
      </c>
      <c r="I168" s="131">
        <f>Fishery!Y170</f>
        <v>0.96506966640220593</v>
      </c>
      <c r="J168" s="183">
        <f>Fishery!Z170</f>
        <v>0.37080143745340532</v>
      </c>
      <c r="K168" s="188">
        <f>Fishery!Q170</f>
        <v>238.60601434617496</v>
      </c>
    </row>
    <row r="169" spans="2:11" x14ac:dyDescent="0.2">
      <c r="B169" s="4">
        <v>12</v>
      </c>
      <c r="C169">
        <v>4</v>
      </c>
      <c r="E169" s="182">
        <f>Fishery!H171</f>
        <v>10.555753286557637</v>
      </c>
      <c r="F169" s="131">
        <f>Fishery!I171</f>
        <v>1.1067492189713504</v>
      </c>
      <c r="G169" s="131">
        <f>Fishery!J171</f>
        <v>0.38952432150188832</v>
      </c>
      <c r="H169" s="182">
        <f>Fishery!X171</f>
        <v>10.555753286557637</v>
      </c>
      <c r="I169" s="131">
        <f>Fishery!Y171</f>
        <v>1.1134253430399932</v>
      </c>
      <c r="J169" s="183">
        <f>Fishery!Z171</f>
        <v>0.3931931290516541</v>
      </c>
      <c r="K169" s="188">
        <f>Fishery!Q171</f>
        <v>253.59929571607663</v>
      </c>
    </row>
    <row r="170" spans="2:11" x14ac:dyDescent="0.2">
      <c r="B170" s="4">
        <v>12</v>
      </c>
      <c r="C170">
        <v>5</v>
      </c>
      <c r="E170" s="182">
        <f>Fishery!H172</f>
        <v>10.075360225892732</v>
      </c>
      <c r="F170" s="131">
        <f>Fishery!I172</f>
        <v>1.2397823280552167</v>
      </c>
      <c r="G170" s="131">
        <f>Fishery!J172</f>
        <v>0.4133328841454923</v>
      </c>
      <c r="H170" s="182">
        <f>Fishery!X172</f>
        <v>10.075360225892732</v>
      </c>
      <c r="I170" s="131">
        <f>Fishery!Y172</f>
        <v>1.2472609334143425</v>
      </c>
      <c r="J170" s="183">
        <f>Fishery!Z172</f>
        <v>0.41722593708778999</v>
      </c>
      <c r="K170" s="188">
        <f>Fishery!Q172</f>
        <v>249.25596414639193</v>
      </c>
    </row>
    <row r="171" spans="2:11" x14ac:dyDescent="0.2">
      <c r="B171" s="4">
        <v>12</v>
      </c>
      <c r="C171">
        <v>6</v>
      </c>
      <c r="E171" s="182">
        <f>Fishery!H173</f>
        <v>9.0626087432539446</v>
      </c>
      <c r="F171" s="131">
        <f>Fishery!I173</f>
        <v>1.2789162414861557</v>
      </c>
      <c r="G171" s="131">
        <f>Fishery!J173</f>
        <v>0.42780036637263363</v>
      </c>
      <c r="H171" s="182">
        <f>Fishery!X173</f>
        <v>9.0626087432539446</v>
      </c>
      <c r="I171" s="131">
        <f>Fishery!Y173</f>
        <v>1.2866309101348488</v>
      </c>
      <c r="J171" s="183">
        <f>Fishery!Z173</f>
        <v>0.43182968399749694</v>
      </c>
      <c r="K171" s="188">
        <f>Fishery!Q173</f>
        <v>231.23393822265902</v>
      </c>
    </row>
    <row r="172" spans="2:11" x14ac:dyDescent="0.2">
      <c r="B172" s="4">
        <v>12</v>
      </c>
      <c r="C172">
        <v>7</v>
      </c>
      <c r="E172" s="182">
        <f>Fishery!H174</f>
        <v>7.9495410137562326</v>
      </c>
      <c r="F172" s="131">
        <f>Fishery!I174</f>
        <v>1.2276815581654867</v>
      </c>
      <c r="G172" s="131">
        <f>Fishery!J174</f>
        <v>0.43027100717274513</v>
      </c>
      <c r="H172" s="182">
        <f>Fishery!X174</f>
        <v>7.9495410137562326</v>
      </c>
      <c r="I172" s="131">
        <f>Fishery!Y174</f>
        <v>1.2350871693541852</v>
      </c>
      <c r="J172" s="183">
        <f>Fishery!Z174</f>
        <v>0.4343235949892752</v>
      </c>
      <c r="K172" s="188">
        <f>Fishery!Q174</f>
        <v>207.98117901807535</v>
      </c>
    </row>
    <row r="173" spans="2:11" x14ac:dyDescent="0.2">
      <c r="B173" s="4">
        <v>12</v>
      </c>
      <c r="C173">
        <v>8</v>
      </c>
      <c r="E173" s="182">
        <f>Fishery!H175</f>
        <v>6.9561020634370534</v>
      </c>
      <c r="F173" s="131">
        <f>Fishery!I175</f>
        <v>1.128324002518212</v>
      </c>
      <c r="G173" s="131">
        <f>Fishery!J175</f>
        <v>0.42292401688118142</v>
      </c>
      <c r="H173" s="182">
        <f>Fishery!X175</f>
        <v>6.9561020634370534</v>
      </c>
      <c r="I173" s="131">
        <f>Fishery!Y175</f>
        <v>1.1351302698291033</v>
      </c>
      <c r="J173" s="183">
        <f>Fishery!Z175</f>
        <v>0.42690740569790109</v>
      </c>
      <c r="K173" s="188">
        <f>Fishery!Q175</f>
        <v>185.20574027061014</v>
      </c>
    </row>
    <row r="174" spans="2:11" x14ac:dyDescent="0.2">
      <c r="B174" s="4">
        <v>12</v>
      </c>
      <c r="C174">
        <v>9</v>
      </c>
      <c r="E174" s="182">
        <f>Fishery!H176</f>
        <v>6.2311112480836828</v>
      </c>
      <c r="F174" s="131">
        <f>Fishery!I176</f>
        <v>1.0167462010384842</v>
      </c>
      <c r="G174" s="131">
        <f>Fishery!J176</f>
        <v>0.4088734017863252</v>
      </c>
      <c r="H174" s="182">
        <f>Fishery!X176</f>
        <v>6.2311112480836828</v>
      </c>
      <c r="I174" s="131">
        <f>Fishery!Y176</f>
        <v>1.0228794095992846</v>
      </c>
      <c r="J174" s="183">
        <f>Fishery!Z176</f>
        <v>0.41272445226139753</v>
      </c>
      <c r="K174" s="188">
        <f>Fishery!Q176</f>
        <v>167.05645893759726</v>
      </c>
    </row>
    <row r="175" spans="2:11" x14ac:dyDescent="0.2">
      <c r="B175" s="4">
        <v>12</v>
      </c>
      <c r="C175">
        <v>10</v>
      </c>
      <c r="E175" s="182">
        <f>Fishery!H177</f>
        <v>5.9507488283429115</v>
      </c>
      <c r="F175" s="131">
        <f>Fishery!I177</f>
        <v>0.91939167891016049</v>
      </c>
      <c r="G175" s="131">
        <f>Fishery!J177</f>
        <v>0.39148858596610298</v>
      </c>
      <c r="H175" s="182">
        <f>Fishery!X177</f>
        <v>5.9507488283429115</v>
      </c>
      <c r="I175" s="131">
        <f>Fishery!Y177</f>
        <v>0.92493762627643639</v>
      </c>
      <c r="J175" s="183">
        <f>Fishery!Z177</f>
        <v>0.3951758943074708</v>
      </c>
      <c r="K175" s="188">
        <f>Fishery!Q177</f>
        <v>157.92088421189663</v>
      </c>
    </row>
    <row r="176" spans="2:11" x14ac:dyDescent="0.2">
      <c r="B176" s="4">
        <v>12</v>
      </c>
      <c r="C176">
        <v>11</v>
      </c>
      <c r="E176" s="182">
        <f>Fishery!H178</f>
        <v>6.4263150048904896</v>
      </c>
      <c r="F176" s="131">
        <f>Fishery!I178</f>
        <v>0.85970848065801697</v>
      </c>
      <c r="G176" s="131">
        <f>Fishery!J178</f>
        <v>0.37463803015714664</v>
      </c>
      <c r="H176" s="182">
        <f>Fishery!X178</f>
        <v>6.4263150048904896</v>
      </c>
      <c r="I176" s="131">
        <f>Fishery!Y178</f>
        <v>0.86489440749794899</v>
      </c>
      <c r="J176" s="183">
        <f>Fishery!Z178</f>
        <v>0.37816662839247722</v>
      </c>
      <c r="K176" s="188">
        <f>Fishery!Q178</f>
        <v>205.92499895099351</v>
      </c>
    </row>
    <row r="177" spans="2:11" x14ac:dyDescent="0.2">
      <c r="B177" s="5">
        <v>12</v>
      </c>
      <c r="C177" s="2">
        <v>12</v>
      </c>
      <c r="E177" s="182">
        <f>Fishery!H179</f>
        <v>8.055143823861215</v>
      </c>
      <c r="F177" s="131">
        <f>Fishery!I179</f>
        <v>0.86151733315739387</v>
      </c>
      <c r="G177" s="131">
        <f>Fishery!J179</f>
        <v>0.36382678511938349</v>
      </c>
      <c r="H177" s="182">
        <f>Fishery!X179</f>
        <v>8.055143823861215</v>
      </c>
      <c r="I177" s="131">
        <f>Fishery!Y179</f>
        <v>0.86671417134336592</v>
      </c>
      <c r="J177" s="183">
        <f>Fishery!Z179</f>
        <v>0.36725355562476908</v>
      </c>
      <c r="K177" s="188">
        <f>Fishery!Q179</f>
        <v>245.24472066696299</v>
      </c>
    </row>
    <row r="178" spans="2:11" x14ac:dyDescent="0.2">
      <c r="B178" s="3">
        <v>13</v>
      </c>
      <c r="C178">
        <v>1</v>
      </c>
      <c r="E178" s="182">
        <f>Fishery!H180</f>
        <v>10.158973114129871</v>
      </c>
      <c r="F178" s="131">
        <f>Fishery!I180</f>
        <v>0.9389558973078671</v>
      </c>
      <c r="G178" s="131">
        <f>Fishery!J180</f>
        <v>0.36783383795844365</v>
      </c>
      <c r="H178" s="182">
        <f>Fishery!X180</f>
        <v>10.158973114129871</v>
      </c>
      <c r="I178" s="131">
        <f>Fishery!Y180</f>
        <v>0.94461985980086738</v>
      </c>
      <c r="J178" s="183">
        <f>Fishery!Z180</f>
        <v>0.37129834963914676</v>
      </c>
      <c r="K178" s="188">
        <f>Fishery!Q180</f>
        <v>299.75382549531446</v>
      </c>
    </row>
    <row r="179" spans="2:11" x14ac:dyDescent="0.2">
      <c r="B179" s="3">
        <v>13</v>
      </c>
      <c r="C179">
        <v>2</v>
      </c>
      <c r="E179" s="182">
        <f>Fishery!H181</f>
        <v>10.434558739454923</v>
      </c>
      <c r="F179" s="131">
        <f>Fishery!I181</f>
        <v>1.0924088307934743</v>
      </c>
      <c r="G179" s="131">
        <f>Fishery!J181</f>
        <v>0.39169023721769392</v>
      </c>
      <c r="H179" s="182">
        <f>Fishery!X181</f>
        <v>10.434558739454923</v>
      </c>
      <c r="I179" s="131">
        <f>Fishery!Y181</f>
        <v>1.0989984508835944</v>
      </c>
      <c r="J179" s="183">
        <f>Fishery!Z181</f>
        <v>0.39537944484902499</v>
      </c>
      <c r="K179" s="188">
        <f>Fishery!Q181</f>
        <v>313.55972644437111</v>
      </c>
    </row>
    <row r="180" spans="2:11" x14ac:dyDescent="0.2">
      <c r="B180" s="3">
        <v>13</v>
      </c>
      <c r="C180">
        <v>3</v>
      </c>
      <c r="E180" s="182">
        <f>Fishery!H182</f>
        <v>9.8593419829584885</v>
      </c>
      <c r="F180" s="131">
        <f>Fishery!I182</f>
        <v>1.2126117827168821</v>
      </c>
      <c r="G180" s="131">
        <f>Fishery!J182</f>
        <v>0.41424746944653679</v>
      </c>
      <c r="H180" s="182">
        <f>Fishery!X182</f>
        <v>9.8593419829584885</v>
      </c>
      <c r="I180" s="131">
        <f>Fishery!Y182</f>
        <v>1.2199264901228113</v>
      </c>
      <c r="J180" s="183">
        <f>Fishery!Z182</f>
        <v>0.41814913658125369</v>
      </c>
      <c r="K180" s="188">
        <f>Fishery!Q182</f>
        <v>244.20584573303148</v>
      </c>
    </row>
    <row r="181" spans="2:11" x14ac:dyDescent="0.2">
      <c r="B181" s="3">
        <v>13</v>
      </c>
      <c r="C181">
        <v>4</v>
      </c>
      <c r="E181" s="182">
        <f>Fishery!H183</f>
        <v>8.8507205317438409</v>
      </c>
      <c r="F181" s="131">
        <f>Fishery!I183</f>
        <v>1.2389795455244392</v>
      </c>
      <c r="G181" s="131">
        <f>Fishery!J183</f>
        <v>0.42674146969805199</v>
      </c>
      <c r="H181" s="182">
        <f>Fishery!X183</f>
        <v>8.8507205317438409</v>
      </c>
      <c r="I181" s="131">
        <f>Fishery!Y183</f>
        <v>1.2464533083449991</v>
      </c>
      <c r="J181" s="183">
        <f>Fishery!Z183</f>
        <v>0.4307608139068802</v>
      </c>
      <c r="K181" s="188">
        <f>Fishery!Q183</f>
        <v>225.79264075734784</v>
      </c>
    </row>
    <row r="182" spans="2:11" x14ac:dyDescent="0.2">
      <c r="B182" s="3">
        <v>13</v>
      </c>
      <c r="C182">
        <v>5</v>
      </c>
      <c r="E182" s="182">
        <f>Fishery!H184</f>
        <v>7.7784458295924876</v>
      </c>
      <c r="F182" s="131">
        <f>Fishery!I184</f>
        <v>1.1844130042404317</v>
      </c>
      <c r="G182" s="131">
        <f>Fishery!J184</f>
        <v>0.42777557730536014</v>
      </c>
      <c r="H182" s="182">
        <f>Fishery!X184</f>
        <v>7.7784458295924876</v>
      </c>
      <c r="I182" s="131">
        <f>Fishery!Y184</f>
        <v>1.1915576111931905</v>
      </c>
      <c r="J182" s="183">
        <f>Fishery!Z184</f>
        <v>0.43180466144976498</v>
      </c>
      <c r="K182" s="188">
        <f>Fishery!Q184</f>
        <v>203.18229855539423</v>
      </c>
    </row>
    <row r="183" spans="2:11" x14ac:dyDescent="0.2">
      <c r="B183" s="3">
        <v>13</v>
      </c>
      <c r="C183">
        <v>6</v>
      </c>
      <c r="E183" s="182">
        <f>Fishery!H185</f>
        <v>6.8457322696481153</v>
      </c>
      <c r="F183" s="131">
        <f>Fishery!I185</f>
        <v>1.088479198652172</v>
      </c>
      <c r="G183" s="131">
        <f>Fishery!J185</f>
        <v>0.41963225502525903</v>
      </c>
      <c r="H183" s="182">
        <f>Fishery!X185</f>
        <v>6.8457322696481153</v>
      </c>
      <c r="I183" s="131">
        <f>Fishery!Y185</f>
        <v>1.0950451144457181</v>
      </c>
      <c r="J183" s="183">
        <f>Fishery!Z185</f>
        <v>0.4235846397683371</v>
      </c>
      <c r="K183" s="188">
        <f>Fishery!Q185</f>
        <v>181.67439974510521</v>
      </c>
    </row>
    <row r="184" spans="2:11" x14ac:dyDescent="0.2">
      <c r="B184" s="3">
        <v>13</v>
      </c>
      <c r="C184">
        <v>7</v>
      </c>
      <c r="E184" s="182">
        <f>Fishery!H186</f>
        <v>6.2035413954228682</v>
      </c>
      <c r="F184" s="131">
        <f>Fishery!I186</f>
        <v>0.98430216273090665</v>
      </c>
      <c r="G184" s="131">
        <f>Fishery!J186</f>
        <v>0.40540389577015545</v>
      </c>
      <c r="H184" s="182">
        <f>Fishery!X186</f>
        <v>6.2035413954228682</v>
      </c>
      <c r="I184" s="131">
        <f>Fishery!Y186</f>
        <v>0.99023966261505614</v>
      </c>
      <c r="J184" s="183">
        <f>Fishery!Z186</f>
        <v>0.40922226805502648</v>
      </c>
      <c r="K184" s="188">
        <f>Fishery!Q186</f>
        <v>165.36992327749536</v>
      </c>
    </row>
    <row r="185" spans="2:11" x14ac:dyDescent="0.2">
      <c r="B185" s="3">
        <v>13</v>
      </c>
      <c r="C185">
        <v>8</v>
      </c>
      <c r="E185" s="182">
        <f>Fishery!H187</f>
        <v>6.0480432122141998</v>
      </c>
      <c r="F185" s="131">
        <f>Fishery!I187</f>
        <v>0.89730376907374643</v>
      </c>
      <c r="G185" s="131">
        <f>Fishery!J187</f>
        <v>0.38849020182474536</v>
      </c>
      <c r="H185" s="182">
        <f>Fishery!X187</f>
        <v>6.0480432122141998</v>
      </c>
      <c r="I185" s="131">
        <f>Fishery!Y187</f>
        <v>0.90271647792134324</v>
      </c>
      <c r="J185" s="183">
        <f>Fishery!Z187</f>
        <v>0.39214926932525251</v>
      </c>
      <c r="K185" s="188">
        <f>Fishery!Q187</f>
        <v>159.01426970122336</v>
      </c>
    </row>
    <row r="186" spans="2:11" x14ac:dyDescent="0.2">
      <c r="B186" s="3">
        <v>13</v>
      </c>
      <c r="C186">
        <v>9</v>
      </c>
      <c r="E186" s="182">
        <f>Fishery!H188</f>
        <v>6.7170606910786299</v>
      </c>
      <c r="F186" s="131">
        <f>Fishery!I188</f>
        <v>0.8512090863654227</v>
      </c>
      <c r="G186" s="131">
        <f>Fishery!J188</f>
        <v>0.37297312892236245</v>
      </c>
      <c r="H186" s="182">
        <f>Fishery!X188</f>
        <v>6.7170606910786299</v>
      </c>
      <c r="I186" s="131">
        <f>Fishery!Y188</f>
        <v>0.85634374322491735</v>
      </c>
      <c r="J186" s="183">
        <f>Fishery!Z188</f>
        <v>0.3764860459745612</v>
      </c>
      <c r="K186" s="188">
        <f>Fishery!Q188</f>
        <v>170.08101460307472</v>
      </c>
    </row>
    <row r="187" spans="2:11" x14ac:dyDescent="0.2">
      <c r="B187" s="3">
        <v>13</v>
      </c>
      <c r="C187">
        <v>10</v>
      </c>
      <c r="E187" s="182">
        <f>Fishery!H189</f>
        <v>8.5214926618863149</v>
      </c>
      <c r="F187" s="131">
        <f>Fishery!I189</f>
        <v>0.86931428102067898</v>
      </c>
      <c r="G187" s="131">
        <f>Fishery!J189</f>
        <v>0.36490143059095748</v>
      </c>
      <c r="H187" s="182">
        <f>Fishery!X189</f>
        <v>8.5214926618863149</v>
      </c>
      <c r="I187" s="131">
        <f>Fishery!Y189</f>
        <v>0.87455815189517672</v>
      </c>
      <c r="J187" s="183">
        <f>Fishery!Z189</f>
        <v>0.36833832284536305</v>
      </c>
      <c r="K187" s="188">
        <f>Fishery!Q189</f>
        <v>205.56822810083588</v>
      </c>
    </row>
    <row r="188" spans="2:11" x14ac:dyDescent="0.2">
      <c r="B188" s="3">
        <v>13</v>
      </c>
      <c r="C188">
        <v>11</v>
      </c>
      <c r="E188" s="182">
        <f>Fishery!H190</f>
        <v>10.337579693505024</v>
      </c>
      <c r="F188" s="131">
        <f>Fishery!I190</f>
        <v>0.96396377408789036</v>
      </c>
      <c r="G188" s="131">
        <f>Fishery!J190</f>
        <v>0.37337096262545905</v>
      </c>
      <c r="H188" s="182">
        <f>Fishery!X190</f>
        <v>10.337579693505024</v>
      </c>
      <c r="I188" s="131">
        <f>Fishery!Y190</f>
        <v>0.96977858890155633</v>
      </c>
      <c r="J188" s="183">
        <f>Fishery!Z190</f>
        <v>0.37688762674866955</v>
      </c>
      <c r="K188" s="188">
        <f>Fishery!Q190</f>
        <v>305.32665150302518</v>
      </c>
    </row>
    <row r="189" spans="2:11" x14ac:dyDescent="0.2">
      <c r="B189" s="1">
        <v>13</v>
      </c>
      <c r="C189" s="2">
        <v>12</v>
      </c>
      <c r="E189" s="182">
        <f>Fishery!H191</f>
        <v>10.386200745254968</v>
      </c>
      <c r="F189" s="131">
        <f>Fishery!I191</f>
        <v>1.1274471022045292</v>
      </c>
      <c r="G189" s="131">
        <f>Fishery!J191</f>
        <v>0.39912515745681643</v>
      </c>
      <c r="H189" s="182">
        <f>Fishery!X191</f>
        <v>10.386200745254968</v>
      </c>
      <c r="I189" s="131">
        <f>Fishery!Y191</f>
        <v>1.1342480798841386</v>
      </c>
      <c r="J189" s="183">
        <f>Fishery!Z191</f>
        <v>0.40288439227258627</v>
      </c>
      <c r="K189" s="188">
        <f>Fishery!Q191</f>
        <v>314.08060743157284</v>
      </c>
    </row>
    <row r="190" spans="2:11" x14ac:dyDescent="0.2">
      <c r="B190" s="4">
        <v>14</v>
      </c>
      <c r="C190">
        <v>1</v>
      </c>
      <c r="E190" s="182">
        <f>Fishery!H192</f>
        <v>9.6826731459880744</v>
      </c>
      <c r="F190" s="131">
        <f>Fishery!I192</f>
        <v>1.2342033662267862</v>
      </c>
      <c r="G190" s="131">
        <f>Fishery!J192</f>
        <v>0.42037998164558998</v>
      </c>
      <c r="H190" s="182">
        <f>Fishery!X192</f>
        <v>9.6826731459880744</v>
      </c>
      <c r="I190" s="131">
        <f>Fishery!Y192</f>
        <v>1.2416483182155709</v>
      </c>
      <c r="J190" s="183">
        <f>Fishery!Z192</f>
        <v>0.42433940899144895</v>
      </c>
      <c r="K190" s="188">
        <f>Fishery!Q192</f>
        <v>302.0624502906532</v>
      </c>
    </row>
    <row r="191" spans="2:11" x14ac:dyDescent="0.2">
      <c r="B191" s="4">
        <v>14</v>
      </c>
      <c r="C191">
        <v>2</v>
      </c>
      <c r="E191" s="182">
        <f>Fishery!H193</f>
        <v>8.6383914499645336</v>
      </c>
      <c r="F191" s="131">
        <f>Fishery!I193</f>
        <v>1.2423857141362378</v>
      </c>
      <c r="G191" s="131">
        <f>Fishery!J193</f>
        <v>0.4305157429462102</v>
      </c>
      <c r="H191" s="182">
        <f>Fishery!X193</f>
        <v>8.6383914499645336</v>
      </c>
      <c r="I191" s="131">
        <f>Fishery!Y193</f>
        <v>1.2498800236207224</v>
      </c>
      <c r="J191" s="183">
        <f>Fishery!Z193</f>
        <v>0.43457063585231698</v>
      </c>
      <c r="K191" s="188">
        <f>Fishery!Q193</f>
        <v>277.35548047631141</v>
      </c>
    </row>
    <row r="192" spans="2:11" x14ac:dyDescent="0.2">
      <c r="B192" s="4">
        <v>14</v>
      </c>
      <c r="C192">
        <v>3</v>
      </c>
      <c r="E192" s="182">
        <f>Fishery!H194</f>
        <v>7.5768028338765987</v>
      </c>
      <c r="F192" s="131">
        <f>Fishery!I194</f>
        <v>1.1761008559056882</v>
      </c>
      <c r="G192" s="131">
        <f>Fishery!J194</f>
        <v>0.42939645349107813</v>
      </c>
      <c r="H192" s="182">
        <f>Fishery!X194</f>
        <v>7.5768028338765987</v>
      </c>
      <c r="I192" s="131">
        <f>Fishery!Y194</f>
        <v>1.1831953223816267</v>
      </c>
      <c r="J192" s="183">
        <f>Fishery!Z194</f>
        <v>0.43344080416047037</v>
      </c>
      <c r="K192" s="188">
        <f>Fishery!Q194</f>
        <v>199.03840589743743</v>
      </c>
    </row>
    <row r="193" spans="2:11" x14ac:dyDescent="0.2">
      <c r="B193" s="4">
        <v>14</v>
      </c>
      <c r="C193">
        <v>4</v>
      </c>
      <c r="E193" s="182">
        <f>Fishery!H195</f>
        <v>6.6846211265380351</v>
      </c>
      <c r="F193" s="131">
        <f>Fishery!I195</f>
        <v>1.0751715785920175</v>
      </c>
      <c r="G193" s="131">
        <f>Fishery!J195</f>
        <v>0.41959642631176874</v>
      </c>
      <c r="H193" s="182">
        <f>Fishery!X195</f>
        <v>6.6846211265380351</v>
      </c>
      <c r="I193" s="131">
        <f>Fishery!Y195</f>
        <v>1.0816572202628834</v>
      </c>
      <c r="J193" s="183">
        <f>Fishery!Z195</f>
        <v>0.42354847359541925</v>
      </c>
      <c r="K193" s="188">
        <f>Fishery!Q195</f>
        <v>178.10755298295055</v>
      </c>
    </row>
    <row r="194" spans="2:11" x14ac:dyDescent="0.2">
      <c r="B194" s="4">
        <v>14</v>
      </c>
      <c r="C194">
        <v>5</v>
      </c>
      <c r="E194" s="182">
        <f>Fishery!H196</f>
        <v>6.1128376562931708</v>
      </c>
      <c r="F194" s="131">
        <f>Fishery!I196</f>
        <v>0.97123986970253917</v>
      </c>
      <c r="G194" s="131">
        <f>Fishery!J196</f>
        <v>0.40430869922105367</v>
      </c>
      <c r="H194" s="182">
        <f>Fishery!X196</f>
        <v>6.1128376562931708</v>
      </c>
      <c r="I194" s="131">
        <f>Fishery!Y196</f>
        <v>0.97709857532382993</v>
      </c>
      <c r="J194" s="183">
        <f>Fishery!Z196</f>
        <v>0.4081167561927439</v>
      </c>
      <c r="K194" s="188">
        <f>Fishery!Q196</f>
        <v>163.14918020801508</v>
      </c>
    </row>
    <row r="195" spans="2:11" x14ac:dyDescent="0.2">
      <c r="B195" s="4">
        <v>14</v>
      </c>
      <c r="C195">
        <v>6</v>
      </c>
      <c r="E195" s="182">
        <f>Fishery!H197</f>
        <v>6.0770320870018226</v>
      </c>
      <c r="F195" s="131">
        <f>Fishery!I197</f>
        <v>0.88906632976517774</v>
      </c>
      <c r="G195" s="131">
        <f>Fishery!J197</f>
        <v>0.38702783055988138</v>
      </c>
      <c r="H195" s="182">
        <f>Fishery!X197</f>
        <v>6.0770320870018226</v>
      </c>
      <c r="I195" s="131">
        <f>Fishery!Y197</f>
        <v>0.89442934879516345</v>
      </c>
      <c r="J195" s="183">
        <f>Fishery!Z197</f>
        <v>0.39067312444359248</v>
      </c>
      <c r="K195" s="188">
        <f>Fishery!Q197</f>
        <v>159.26883298627953</v>
      </c>
    </row>
    <row r="196" spans="2:11" x14ac:dyDescent="0.2">
      <c r="B196" s="4">
        <v>14</v>
      </c>
      <c r="C196">
        <v>7</v>
      </c>
      <c r="E196" s="182">
        <f>Fishery!H198</f>
        <v>6.9427565983520303</v>
      </c>
      <c r="F196" s="131">
        <f>Fishery!I198</f>
        <v>0.85264713248250035</v>
      </c>
      <c r="G196" s="131">
        <f>Fishery!J198</f>
        <v>0.37208503392540471</v>
      </c>
      <c r="H196" s="182">
        <f>Fishery!X198</f>
        <v>6.9427565983520303</v>
      </c>
      <c r="I196" s="131">
        <f>Fishery!Y198</f>
        <v>0.85779046391264702</v>
      </c>
      <c r="J196" s="183">
        <f>Fishery!Z198</f>
        <v>0.37558958628905925</v>
      </c>
      <c r="K196" s="188">
        <f>Fishery!Q198</f>
        <v>174.49714640875212</v>
      </c>
    </row>
    <row r="197" spans="2:11" x14ac:dyDescent="0.2">
      <c r="B197" s="4">
        <v>14</v>
      </c>
      <c r="C197">
        <v>8</v>
      </c>
      <c r="E197" s="182">
        <f>Fishery!H199</f>
        <v>8.9153294757323351</v>
      </c>
      <c r="F197" s="131">
        <f>Fishery!I199</f>
        <v>0.8842969650246133</v>
      </c>
      <c r="G197" s="131">
        <f>Fishery!J199</f>
        <v>0.36610818638911796</v>
      </c>
      <c r="H197" s="182">
        <f>Fishery!X199</f>
        <v>8.9153294757323351</v>
      </c>
      <c r="I197" s="131">
        <f>Fishery!Y199</f>
        <v>0.88963121432954229</v>
      </c>
      <c r="J197" s="183">
        <f>Fishery!Z199</f>
        <v>0.36955644469832072</v>
      </c>
      <c r="K197" s="188">
        <f>Fishery!Q199</f>
        <v>213.7616813187127</v>
      </c>
    </row>
    <row r="198" spans="2:11" x14ac:dyDescent="0.2">
      <c r="B198" s="4">
        <v>14</v>
      </c>
      <c r="C198">
        <v>9</v>
      </c>
      <c r="E198" s="182">
        <f>Fishery!H200</f>
        <v>10.439251790504736</v>
      </c>
      <c r="F198" s="131">
        <f>Fishery!I200</f>
        <v>0.99406931042887292</v>
      </c>
      <c r="G198" s="131">
        <f>Fishery!J200</f>
        <v>0.37834677241160614</v>
      </c>
      <c r="H198" s="182">
        <f>Fishery!X200</f>
        <v>10.439251790504736</v>
      </c>
      <c r="I198" s="131">
        <f>Fishery!Y200</f>
        <v>1.0000657276257348</v>
      </c>
      <c r="J198" s="183">
        <f>Fishery!Z200</f>
        <v>0.38191030212831595</v>
      </c>
      <c r="K198" s="188">
        <f>Fishery!Q200</f>
        <v>247.36538737561244</v>
      </c>
    </row>
    <row r="199" spans="2:11" x14ac:dyDescent="0.2">
      <c r="B199" s="4">
        <v>14</v>
      </c>
      <c r="C199">
        <v>10</v>
      </c>
      <c r="E199" s="182">
        <f>Fishery!H201</f>
        <v>10.425943839163423</v>
      </c>
      <c r="F199" s="131">
        <f>Fishery!I201</f>
        <v>1.1626150121285219</v>
      </c>
      <c r="G199" s="131">
        <f>Fishery!J201</f>
        <v>0.40479871719733634</v>
      </c>
      <c r="H199" s="182">
        <f>Fishery!X201</f>
        <v>10.425943839163423</v>
      </c>
      <c r="I199" s="131">
        <f>Fishery!Y201</f>
        <v>1.1696281294020545</v>
      </c>
      <c r="J199" s="183">
        <f>Fishery!Z201</f>
        <v>0.40861138949482695</v>
      </c>
      <c r="K199" s="188">
        <f>Fishery!Q201</f>
        <v>253.34595659336202</v>
      </c>
    </row>
    <row r="200" spans="2:11" x14ac:dyDescent="0.2">
      <c r="B200" s="4">
        <v>14</v>
      </c>
      <c r="C200">
        <v>11</v>
      </c>
      <c r="E200" s="182">
        <f>Fishery!H202</f>
        <v>9.6756327341958333</v>
      </c>
      <c r="F200" s="131">
        <f>Fishery!I202</f>
        <v>1.2660758157022303</v>
      </c>
      <c r="G200" s="131">
        <f>Fishery!J202</f>
        <v>0.42582622051073088</v>
      </c>
      <c r="H200" s="182">
        <f>Fishery!X202</f>
        <v>9.6756327341958333</v>
      </c>
      <c r="I200" s="131">
        <f>Fishery!Y202</f>
        <v>1.2737130284339386</v>
      </c>
      <c r="J200" s="183">
        <f>Fishery!Z202</f>
        <v>0.42983694427420305</v>
      </c>
      <c r="K200" s="188">
        <f>Fishery!Q202</f>
        <v>303.38368670462643</v>
      </c>
    </row>
    <row r="201" spans="2:11" x14ac:dyDescent="0.2">
      <c r="B201" s="5">
        <v>14</v>
      </c>
      <c r="C201" s="2">
        <v>12</v>
      </c>
      <c r="E201" s="182">
        <f>Fishery!H203</f>
        <v>8.6049927138363973</v>
      </c>
      <c r="F201" s="131">
        <f>Fishery!I203</f>
        <v>1.267100907737635</v>
      </c>
      <c r="G201" s="131">
        <f>Fishery!J203</f>
        <v>0.43526286597900044</v>
      </c>
      <c r="H201" s="182">
        <f>Fishery!X203</f>
        <v>8.6049927138363973</v>
      </c>
      <c r="I201" s="131">
        <f>Fishery!Y203</f>
        <v>1.2747443040215816</v>
      </c>
      <c r="J201" s="183">
        <f>Fishery!Z203</f>
        <v>0.43936247054972222</v>
      </c>
      <c r="K201" s="188">
        <f>Fishery!Q203</f>
        <v>277.72034820079818</v>
      </c>
    </row>
    <row r="202" spans="2:11" x14ac:dyDescent="0.2">
      <c r="B202" s="3">
        <v>15</v>
      </c>
      <c r="C202">
        <v>1</v>
      </c>
      <c r="E202" s="182">
        <f>Fishery!H204</f>
        <v>7.5323103966865776</v>
      </c>
      <c r="F202" s="131">
        <f>Fishery!I204</f>
        <v>1.193953371496018</v>
      </c>
      <c r="G202" s="131">
        <f>Fishery!J204</f>
        <v>0.4333124302010028</v>
      </c>
      <c r="H202" s="182">
        <f>Fishery!X204</f>
        <v>7.5323103966865776</v>
      </c>
      <c r="I202" s="131">
        <f>Fishery!Y204</f>
        <v>1.2011555277782606</v>
      </c>
      <c r="J202" s="183">
        <f>Fishery!Z204</f>
        <v>0.43739366422818554</v>
      </c>
      <c r="K202" s="188">
        <f>Fishery!Q204</f>
        <v>248.5848690260427</v>
      </c>
    </row>
    <row r="203" spans="2:11" x14ac:dyDescent="0.2">
      <c r="B203" s="3">
        <v>15</v>
      </c>
      <c r="C203">
        <v>2</v>
      </c>
      <c r="E203" s="182">
        <f>Fishery!H205</f>
        <v>6.6412470882874635</v>
      </c>
      <c r="F203" s="131">
        <f>Fishery!I205</f>
        <v>1.0878576583360748</v>
      </c>
      <c r="G203" s="131">
        <f>Fishery!J205</f>
        <v>0.42271026513975768</v>
      </c>
      <c r="H203" s="182">
        <f>Fishery!X205</f>
        <v>6.6412470882874635</v>
      </c>
      <c r="I203" s="131">
        <f>Fishery!Y205</f>
        <v>1.094419824878939</v>
      </c>
      <c r="J203" s="183">
        <f>Fishery!Z205</f>
        <v>0.42669164069579135</v>
      </c>
      <c r="K203" s="188">
        <f>Fishery!Q205</f>
        <v>222.20980519444979</v>
      </c>
    </row>
    <row r="204" spans="2:11" x14ac:dyDescent="0.2">
      <c r="B204" s="3">
        <v>15</v>
      </c>
      <c r="C204">
        <v>3</v>
      </c>
      <c r="E204" s="182">
        <f>Fishery!H206</f>
        <v>6.0828121927559557</v>
      </c>
      <c r="F204" s="131">
        <f>Fishery!I206</f>
        <v>0.98072154007964618</v>
      </c>
      <c r="G204" s="131">
        <f>Fishery!J206</f>
        <v>0.40674396808742591</v>
      </c>
      <c r="H204" s="182">
        <f>Fishery!X206</f>
        <v>6.0828121927559557</v>
      </c>
      <c r="I204" s="131">
        <f>Fishery!Y206</f>
        <v>0.98663744095956507</v>
      </c>
      <c r="J204" s="183">
        <f>Fishery!Z206</f>
        <v>0.41057496209362071</v>
      </c>
      <c r="K204" s="188">
        <f>Fishery!Q206</f>
        <v>162.94536321104087</v>
      </c>
    </row>
    <row r="205" spans="2:11" x14ac:dyDescent="0.2">
      <c r="B205" s="3">
        <v>15</v>
      </c>
      <c r="C205">
        <v>4</v>
      </c>
      <c r="E205" s="182">
        <f>Fishery!H207</f>
        <v>6.0785912431074838</v>
      </c>
      <c r="F205" s="131">
        <f>Fishery!I207</f>
        <v>0.89741689427566318</v>
      </c>
      <c r="G205" s="131">
        <f>Fishery!J207</f>
        <v>0.38898104962509283</v>
      </c>
      <c r="H205" s="182">
        <f>Fishery!X207</f>
        <v>6.0785912431074838</v>
      </c>
      <c r="I205" s="131">
        <f>Fishery!Y207</f>
        <v>0.90283028551622702</v>
      </c>
      <c r="J205" s="183">
        <f>Fishery!Z207</f>
        <v>0.39264474026725327</v>
      </c>
      <c r="K205" s="188">
        <f>Fishery!Q207</f>
        <v>159.62894007984758</v>
      </c>
    </row>
    <row r="206" spans="2:11" x14ac:dyDescent="0.2">
      <c r="B206" s="3">
        <v>15</v>
      </c>
      <c r="C206">
        <v>5</v>
      </c>
      <c r="E206" s="182">
        <f>Fishery!H208</f>
        <v>7.0043045487312723</v>
      </c>
      <c r="F206" s="131">
        <f>Fishery!I208</f>
        <v>0.8621585792848373</v>
      </c>
      <c r="G206" s="131">
        <f>Fishery!J208</f>
        <v>0.37385969338086256</v>
      </c>
      <c r="H206" s="182">
        <f>Fishery!X208</f>
        <v>7.0043045487312723</v>
      </c>
      <c r="I206" s="131">
        <f>Fishery!Y208</f>
        <v>0.86735928559073383</v>
      </c>
      <c r="J206" s="183">
        <f>Fishery!Z208</f>
        <v>0.37738096070594324</v>
      </c>
      <c r="K206" s="188">
        <f>Fishery!Q208</f>
        <v>176.05779504243444</v>
      </c>
    </row>
    <row r="207" spans="2:11" x14ac:dyDescent="0.2">
      <c r="B207" s="3">
        <v>15</v>
      </c>
      <c r="C207">
        <v>6</v>
      </c>
      <c r="E207" s="182">
        <f>Fishery!H209</f>
        <v>9.0329668701526202</v>
      </c>
      <c r="F207" s="131">
        <f>Fishery!I209</f>
        <v>0.89683778797044789</v>
      </c>
      <c r="G207" s="131">
        <f>Fishery!J209</f>
        <v>0.36821873148912998</v>
      </c>
      <c r="H207" s="182">
        <f>Fishery!X209</f>
        <v>9.0329668701526202</v>
      </c>
      <c r="I207" s="131">
        <f>Fishery!Y209</f>
        <v>0.90224768593044169</v>
      </c>
      <c r="J207" s="183">
        <f>Fishery!Z209</f>
        <v>0.37168686836141496</v>
      </c>
      <c r="K207" s="188">
        <f>Fishery!Q209</f>
        <v>216.52313204306208</v>
      </c>
    </row>
    <row r="208" spans="2:11" x14ac:dyDescent="0.2">
      <c r="B208" s="3">
        <v>15</v>
      </c>
      <c r="C208">
        <v>7</v>
      </c>
      <c r="E208" s="182">
        <f>Fishery!H210</f>
        <v>10.478188132522407</v>
      </c>
      <c r="F208" s="131">
        <f>Fishery!I210</f>
        <v>1.010451835362685</v>
      </c>
      <c r="G208" s="131">
        <f>Fishery!J210</f>
        <v>0.38138119303051843</v>
      </c>
      <c r="H208" s="182">
        <f>Fishery!X210</f>
        <v>10.478188132522407</v>
      </c>
      <c r="I208" s="131">
        <f>Fishery!Y210</f>
        <v>1.0165470750995957</v>
      </c>
      <c r="J208" s="183">
        <f>Fishery!Z210</f>
        <v>0.38497330300438115</v>
      </c>
      <c r="K208" s="188">
        <f>Fishery!Q210</f>
        <v>248.74555065815991</v>
      </c>
    </row>
    <row r="209" spans="2:11" x14ac:dyDescent="0.2">
      <c r="B209" s="3">
        <v>15</v>
      </c>
      <c r="C209">
        <v>8</v>
      </c>
      <c r="E209" s="182">
        <f>Fishery!H211</f>
        <v>10.433754854236723</v>
      </c>
      <c r="F209" s="131">
        <f>Fishery!I211</f>
        <v>1.17906929736285</v>
      </c>
      <c r="G209" s="131">
        <f>Fishery!J211</f>
        <v>0.40791092035979148</v>
      </c>
      <c r="H209" s="182">
        <f>Fishery!X211</f>
        <v>10.433754854236723</v>
      </c>
      <c r="I209" s="131">
        <f>Fishery!Y211</f>
        <v>1.1861816700483605</v>
      </c>
      <c r="J209" s="183">
        <f>Fishery!Z211</f>
        <v>0.41175290552384408</v>
      </c>
      <c r="K209" s="188">
        <f>Fishery!Q211</f>
        <v>254.12431122017898</v>
      </c>
    </row>
    <row r="210" spans="2:11" x14ac:dyDescent="0.2">
      <c r="B210" s="3">
        <v>15</v>
      </c>
      <c r="C210">
        <v>9</v>
      </c>
      <c r="E210" s="182">
        <f>Fishery!H212</f>
        <v>9.6591039326837986</v>
      </c>
      <c r="F210" s="131">
        <f>Fishery!I212</f>
        <v>1.2793058209393711</v>
      </c>
      <c r="G210" s="131">
        <f>Fishery!J212</f>
        <v>0.42865828426491664</v>
      </c>
      <c r="H210" s="182">
        <f>Fishery!X212</f>
        <v>9.6591039326837986</v>
      </c>
      <c r="I210" s="131">
        <f>Fishery!Y212</f>
        <v>1.2870228396062251</v>
      </c>
      <c r="J210" s="183">
        <f>Fishery!Z212</f>
        <v>0.43269568234962941</v>
      </c>
      <c r="K210" s="188">
        <f>Fishery!Q212</f>
        <v>242.89880972566792</v>
      </c>
    </row>
    <row r="211" spans="2:11" x14ac:dyDescent="0.2">
      <c r="B211" s="3">
        <v>15</v>
      </c>
      <c r="C211">
        <v>10</v>
      </c>
      <c r="E211" s="182">
        <f>Fishery!H213</f>
        <v>8.5785583584355329</v>
      </c>
      <c r="F211" s="131">
        <f>Fishery!I213</f>
        <v>1.2760820530098071</v>
      </c>
      <c r="G211" s="131">
        <f>Fishery!J213</f>
        <v>0.43762363636976126</v>
      </c>
      <c r="H211" s="182">
        <f>Fishery!X213</f>
        <v>8.5785583584355329</v>
      </c>
      <c r="I211" s="131">
        <f>Fishery!Y213</f>
        <v>1.2837796252887195</v>
      </c>
      <c r="J211" s="183">
        <f>Fishery!Z213</f>
        <v>0.44174547629718552</v>
      </c>
      <c r="K211" s="188">
        <f>Fishery!Q213</f>
        <v>222.02404705369028</v>
      </c>
    </row>
    <row r="212" spans="2:11" x14ac:dyDescent="0.2">
      <c r="B212" s="3">
        <v>15</v>
      </c>
      <c r="C212">
        <v>11</v>
      </c>
      <c r="E212" s="182">
        <f>Fishery!H214</f>
        <v>7.5057283723371961</v>
      </c>
      <c r="F212" s="131">
        <f>Fishery!I214</f>
        <v>1.1996736333128615</v>
      </c>
      <c r="G212" s="131">
        <f>Fishery!J214</f>
        <v>0.43519746326334369</v>
      </c>
      <c r="H212" s="182">
        <f>Fishery!X214</f>
        <v>7.5057283723371961</v>
      </c>
      <c r="I212" s="131">
        <f>Fishery!Y214</f>
        <v>1.2069102953141413</v>
      </c>
      <c r="J212" s="183">
        <f>Fishery!Z214</f>
        <v>0.43929645182637678</v>
      </c>
      <c r="K212" s="188">
        <f>Fishery!Q214</f>
        <v>248.24151745513603</v>
      </c>
    </row>
    <row r="213" spans="2:11" x14ac:dyDescent="0.2">
      <c r="B213" s="1">
        <v>15</v>
      </c>
      <c r="C213" s="2">
        <v>12</v>
      </c>
      <c r="E213" s="182">
        <f>Fishery!H215</f>
        <v>6.6226173354926567</v>
      </c>
      <c r="F213" s="131">
        <f>Fishery!I215</f>
        <v>1.0916648533200226</v>
      </c>
      <c r="G213" s="131">
        <f>Fishery!J215</f>
        <v>0.42419149088210373</v>
      </c>
      <c r="H213" s="182">
        <f>Fishery!X215</f>
        <v>6.6226173354926567</v>
      </c>
      <c r="I213" s="131">
        <f>Fishery!Y215</f>
        <v>1.0982499855949881</v>
      </c>
      <c r="J213" s="183">
        <f>Fishery!Z215</f>
        <v>0.4281868176393499</v>
      </c>
      <c r="K213" s="188">
        <f>Fishery!Q215</f>
        <v>221.96750354715488</v>
      </c>
    </row>
    <row r="214" spans="2:11" x14ac:dyDescent="0.2">
      <c r="B214" s="4">
        <v>16</v>
      </c>
      <c r="C214">
        <v>1</v>
      </c>
      <c r="E214" s="182">
        <f>Fishery!H216</f>
        <v>6.081902683668365</v>
      </c>
      <c r="F214" s="131">
        <f>Fishery!I216</f>
        <v>0.98393267860425615</v>
      </c>
      <c r="G214" s="131">
        <f>Fishery!J216</f>
        <v>0.40794137424800375</v>
      </c>
      <c r="H214" s="182">
        <f>Fishery!X216</f>
        <v>6.081902683668365</v>
      </c>
      <c r="I214" s="131">
        <f>Fishery!Y216</f>
        <v>0.98986794968911795</v>
      </c>
      <c r="J214" s="183">
        <f>Fishery!Z216</f>
        <v>0.41178364624768848</v>
      </c>
      <c r="K214" s="188">
        <f>Fishery!Q216</f>
        <v>203.83588929580125</v>
      </c>
    </row>
    <row r="215" spans="2:11" x14ac:dyDescent="0.2">
      <c r="B215" s="4">
        <v>16</v>
      </c>
      <c r="C215">
        <v>2</v>
      </c>
      <c r="E215" s="182">
        <f>Fishery!H217</f>
        <v>6.1115287840678949</v>
      </c>
      <c r="F215" s="131">
        <f>Fishery!I217</f>
        <v>0.90143330261159049</v>
      </c>
      <c r="G215" s="131">
        <f>Fishery!J217</f>
        <v>0.39006801035380884</v>
      </c>
      <c r="H215" s="182">
        <f>Fishery!X217</f>
        <v>6.1115287840678949</v>
      </c>
      <c r="I215" s="131">
        <f>Fishery!Y217</f>
        <v>0.90687092159941751</v>
      </c>
      <c r="J215" s="183">
        <f>Fishery!Z217</f>
        <v>0.39374193873853802</v>
      </c>
      <c r="K215" s="188">
        <f>Fishery!Q217</f>
        <v>200.54269965085476</v>
      </c>
    </row>
    <row r="216" spans="2:11" x14ac:dyDescent="0.2">
      <c r="B216" s="4">
        <v>16</v>
      </c>
      <c r="C216">
        <v>3</v>
      </c>
      <c r="E216" s="182">
        <f>Fishery!H218</f>
        <v>7.0929017804169492</v>
      </c>
      <c r="F216" s="131">
        <f>Fishery!I218</f>
        <v>0.86856426374707996</v>
      </c>
      <c r="G216" s="131">
        <f>Fishery!J218</f>
        <v>0.37511162234191231</v>
      </c>
      <c r="H216" s="182">
        <f>Fishery!X218</f>
        <v>7.0929017804169492</v>
      </c>
      <c r="I216" s="131">
        <f>Fishery!Y218</f>
        <v>0.87380361037318766</v>
      </c>
      <c r="J216" s="183">
        <f>Fishery!Z218</f>
        <v>0.37864468119365907</v>
      </c>
      <c r="K216" s="188">
        <f>Fishery!Q218</f>
        <v>178.0294888569664</v>
      </c>
    </row>
    <row r="217" spans="2:11" x14ac:dyDescent="0.2">
      <c r="B217" s="4">
        <v>16</v>
      </c>
      <c r="C217">
        <v>4</v>
      </c>
      <c r="E217" s="182">
        <f>Fishery!H219</f>
        <v>9.1530939295169347</v>
      </c>
      <c r="F217" s="131">
        <f>Fishery!I219</f>
        <v>0.90678700153216163</v>
      </c>
      <c r="G217" s="131">
        <f>Fishery!J219</f>
        <v>0.37010096045600771</v>
      </c>
      <c r="H217" s="182">
        <f>Fishery!X219</f>
        <v>9.1530939295169347</v>
      </c>
      <c r="I217" s="131">
        <f>Fishery!Y219</f>
        <v>0.91225691506116136</v>
      </c>
      <c r="J217" s="183">
        <f>Fishery!Z219</f>
        <v>0.37358682545324634</v>
      </c>
      <c r="K217" s="188">
        <f>Fishery!Q219</f>
        <v>219.24286563343389</v>
      </c>
    </row>
    <row r="218" spans="2:11" x14ac:dyDescent="0.2">
      <c r="B218" s="4">
        <v>16</v>
      </c>
      <c r="C218">
        <v>5</v>
      </c>
      <c r="E218" s="182">
        <f>Fishery!H220</f>
        <v>10.499587981999914</v>
      </c>
      <c r="F218" s="131">
        <f>Fishery!I220</f>
        <v>1.0244119558374674</v>
      </c>
      <c r="G218" s="131">
        <f>Fishery!J220</f>
        <v>0.38428846463418842</v>
      </c>
      <c r="H218" s="182">
        <f>Fishery!X220</f>
        <v>10.499587981999914</v>
      </c>
      <c r="I218" s="131">
        <f>Fishery!Y220</f>
        <v>1.0305914057050067</v>
      </c>
      <c r="J218" s="183">
        <f>Fishery!Z220</f>
        <v>0.38790795728846411</v>
      </c>
      <c r="K218" s="188">
        <f>Fishery!Q220</f>
        <v>249.70236373517363</v>
      </c>
    </row>
    <row r="219" spans="2:11" x14ac:dyDescent="0.2">
      <c r="B219" s="4">
        <v>16</v>
      </c>
      <c r="C219">
        <v>6</v>
      </c>
      <c r="E219" s="182">
        <f>Fishery!H221</f>
        <v>10.416686434473812</v>
      </c>
      <c r="F219" s="131">
        <f>Fishery!I221</f>
        <v>1.1917196174661455</v>
      </c>
      <c r="G219" s="131">
        <f>Fishery!J221</f>
        <v>0.41074672471597701</v>
      </c>
      <c r="H219" s="182">
        <f>Fishery!X221</f>
        <v>10.416686434473812</v>
      </c>
      <c r="I219" s="131">
        <f>Fishery!Y221</f>
        <v>1.1989082993146261</v>
      </c>
      <c r="J219" s="183">
        <f>Fishery!Z221</f>
        <v>0.41461541943282854</v>
      </c>
      <c r="K219" s="188">
        <f>Fishery!Q221</f>
        <v>254.28722486654377</v>
      </c>
    </row>
    <row r="220" spans="2:11" x14ac:dyDescent="0.2">
      <c r="B220" s="4">
        <v>16</v>
      </c>
      <c r="C220">
        <v>7</v>
      </c>
      <c r="E220" s="182">
        <f>Fishery!H222</f>
        <v>9.6159038616382411</v>
      </c>
      <c r="F220" s="131">
        <f>Fishery!I222</f>
        <v>1.2873181513880232</v>
      </c>
      <c r="G220" s="131">
        <f>Fishery!J222</f>
        <v>0.43101553168881823</v>
      </c>
      <c r="H220" s="182">
        <f>Fishery!X222</f>
        <v>9.6159038616382411</v>
      </c>
      <c r="I220" s="131">
        <f>Fishery!Y222</f>
        <v>1.2950835019725668</v>
      </c>
      <c r="J220" s="183">
        <f>Fishery!Z222</f>
        <v>0.43507513194851233</v>
      </c>
      <c r="K220" s="188">
        <f>Fishery!Q222</f>
        <v>242.38872040099983</v>
      </c>
    </row>
    <row r="221" spans="2:11" x14ac:dyDescent="0.2">
      <c r="B221" s="4">
        <v>16</v>
      </c>
      <c r="C221">
        <v>8</v>
      </c>
      <c r="E221" s="182">
        <f>Fishery!H223</f>
        <v>8.5290452816664821</v>
      </c>
      <c r="F221" s="131">
        <f>Fishery!I223</f>
        <v>1.2792885847794373</v>
      </c>
      <c r="G221" s="131">
        <f>Fishery!J223</f>
        <v>0.43934243269617435</v>
      </c>
      <c r="H221" s="182">
        <f>Fishery!X223</f>
        <v>8.5290452816664821</v>
      </c>
      <c r="I221" s="131">
        <f>Fishery!Y223</f>
        <v>1.2870054994744609</v>
      </c>
      <c r="J221" s="183">
        <f>Fishery!Z223</f>
        <v>0.44348046142771369</v>
      </c>
      <c r="K221" s="188">
        <f>Fishery!Q223</f>
        <v>221.21670908275007</v>
      </c>
    </row>
    <row r="222" spans="2:11" x14ac:dyDescent="0.2">
      <c r="B222" s="4">
        <v>16</v>
      </c>
      <c r="C222">
        <v>9</v>
      </c>
      <c r="E222" s="182">
        <f>Fishery!H224</f>
        <v>7.461413039994385</v>
      </c>
      <c r="F222" s="131">
        <f>Fishery!I224</f>
        <v>1.1999184499744857</v>
      </c>
      <c r="G222" s="131">
        <f>Fishery!J224</f>
        <v>0.43634608411844134</v>
      </c>
      <c r="H222" s="182">
        <f>Fishery!X224</f>
        <v>7.461413039994385</v>
      </c>
      <c r="I222" s="131">
        <f>Fishery!Y224</f>
        <v>1.207156588756936</v>
      </c>
      <c r="J222" s="183">
        <f>Fishery!Z224</f>
        <v>0.44045589118145601</v>
      </c>
      <c r="K222" s="188">
        <f>Fishery!Q224</f>
        <v>197.77415308829464</v>
      </c>
    </row>
    <row r="223" spans="2:11" x14ac:dyDescent="0.2">
      <c r="B223" s="4">
        <v>16</v>
      </c>
      <c r="C223">
        <v>10</v>
      </c>
      <c r="E223" s="182">
        <f>Fishery!H225</f>
        <v>6.5922240884199699</v>
      </c>
      <c r="F223" s="131">
        <f>Fishery!I225</f>
        <v>1.0907327777497069</v>
      </c>
      <c r="G223" s="131">
        <f>Fishery!J225</f>
        <v>0.42490734653212647</v>
      </c>
      <c r="H223" s="182">
        <f>Fishery!X225</f>
        <v>6.5922240884199699</v>
      </c>
      <c r="I223" s="131">
        <f>Fishery!Y225</f>
        <v>1.0973122875656347</v>
      </c>
      <c r="J223" s="183">
        <f>Fishery!Z225</f>
        <v>0.42890941570946911</v>
      </c>
      <c r="K223" s="188">
        <f>Fishery!Q225</f>
        <v>176.97475710245428</v>
      </c>
    </row>
    <row r="224" spans="2:11" x14ac:dyDescent="0.2">
      <c r="B224" s="4">
        <v>16</v>
      </c>
      <c r="C224">
        <v>11</v>
      </c>
      <c r="E224" s="182">
        <f>Fishery!H226</f>
        <v>6.0762250899142085</v>
      </c>
      <c r="F224" s="131">
        <f>Fishery!I226</f>
        <v>0.98332160303259109</v>
      </c>
      <c r="G224" s="131">
        <f>Fishery!J226</f>
        <v>0.408398298297169</v>
      </c>
      <c r="H224" s="182">
        <f>Fishery!X226</f>
        <v>6.0762250899142085</v>
      </c>
      <c r="I224" s="131">
        <f>Fishery!Y226</f>
        <v>0.98925318799212125</v>
      </c>
      <c r="J224" s="183">
        <f>Fishery!Z226</f>
        <v>0.41224487392132264</v>
      </c>
      <c r="K224" s="188">
        <f>Fishery!Q226</f>
        <v>203.69141165733595</v>
      </c>
    </row>
    <row r="225" spans="2:11" x14ac:dyDescent="0.2">
      <c r="B225" s="5">
        <v>16</v>
      </c>
      <c r="C225" s="2">
        <v>12</v>
      </c>
      <c r="E225" s="182">
        <f>Fishery!H227</f>
        <v>6.1491522357302069</v>
      </c>
      <c r="F225" s="131">
        <f>Fishery!I227</f>
        <v>0.90264241426322944</v>
      </c>
      <c r="G225" s="131">
        <f>Fishery!J227</f>
        <v>0.39048928847054398</v>
      </c>
      <c r="H225" s="182">
        <f>Fishery!X227</f>
        <v>6.1491522357302069</v>
      </c>
      <c r="I225" s="131">
        <f>Fishery!Y227</f>
        <v>0.90808732684499882</v>
      </c>
      <c r="J225" s="183">
        <f>Fishery!Z227</f>
        <v>0.39416718474187207</v>
      </c>
      <c r="K225" s="188">
        <f>Fishery!Q227</f>
        <v>201.5244582663627</v>
      </c>
    </row>
    <row r="226" spans="2:11" x14ac:dyDescent="0.2">
      <c r="B226" s="3">
        <v>17</v>
      </c>
      <c r="C226">
        <v>1</v>
      </c>
      <c r="E226" s="182">
        <f>Fishery!H228</f>
        <v>7.1976906908564908</v>
      </c>
      <c r="F226" s="131">
        <f>Fishery!I228</f>
        <v>0.87324882265006998</v>
      </c>
      <c r="G226" s="131">
        <f>Fishery!J228</f>
        <v>0.37583518937824661</v>
      </c>
      <c r="H226" s="182">
        <f>Fishery!X228</f>
        <v>7.1976906908564908</v>
      </c>
      <c r="I226" s="131">
        <f>Fishery!Y228</f>
        <v>0.87851642743611769</v>
      </c>
      <c r="J226" s="183">
        <f>Fishery!Z228</f>
        <v>0.37937506328122156</v>
      </c>
      <c r="K226" s="188">
        <f>Fishery!Q228</f>
        <v>225.3059435165531</v>
      </c>
    </row>
    <row r="227" spans="2:11" x14ac:dyDescent="0.2">
      <c r="B227" s="3">
        <v>17</v>
      </c>
      <c r="C227">
        <v>2</v>
      </c>
      <c r="E227" s="182">
        <f>Fishery!H229</f>
        <v>9.2860542746046839</v>
      </c>
      <c r="F227" s="131">
        <f>Fishery!I229</f>
        <v>0.91605617506838877</v>
      </c>
      <c r="G227" s="131">
        <f>Fishery!J229</f>
        <v>0.37168230365804389</v>
      </c>
      <c r="H227" s="182">
        <f>Fishery!X229</f>
        <v>9.2860542746046839</v>
      </c>
      <c r="I227" s="131">
        <f>Fishery!Y229</f>
        <v>0.92158200203421847</v>
      </c>
      <c r="J227" s="183">
        <f>Fishery!Z229</f>
        <v>0.37518306283148189</v>
      </c>
      <c r="K227" s="188">
        <f>Fishery!Q229</f>
        <v>277.72664302998828</v>
      </c>
    </row>
    <row r="228" spans="2:11" x14ac:dyDescent="0.2">
      <c r="B228" s="3">
        <v>17</v>
      </c>
      <c r="C228">
        <v>3</v>
      </c>
      <c r="E228" s="182">
        <f>Fishery!H230</f>
        <v>10.506830631076696</v>
      </c>
      <c r="F228" s="131">
        <f>Fishery!I230</f>
        <v>1.0387164576676586</v>
      </c>
      <c r="G228" s="131">
        <f>Fishery!J230</f>
        <v>0.38711448872986132</v>
      </c>
      <c r="H228" s="182">
        <f>Fishery!X230</f>
        <v>10.506830631076696</v>
      </c>
      <c r="I228" s="131">
        <f>Fishery!Y230</f>
        <v>1.0449821950403722</v>
      </c>
      <c r="J228" s="183">
        <f>Fishery!Z230</f>
        <v>0.39076059881972625</v>
      </c>
      <c r="K228" s="188">
        <f>Fishery!Q230</f>
        <v>250.3916908144229</v>
      </c>
    </row>
    <row r="229" spans="2:11" x14ac:dyDescent="0.2">
      <c r="B229" s="3">
        <v>17</v>
      </c>
      <c r="C229">
        <v>4</v>
      </c>
      <c r="E229" s="182">
        <f>Fishery!H231</f>
        <v>10.37558791142213</v>
      </c>
      <c r="F229" s="131">
        <f>Fishery!I231</f>
        <v>1.2036607434341577</v>
      </c>
      <c r="G229" s="131">
        <f>Fishery!J231</f>
        <v>0.41336317081626667</v>
      </c>
      <c r="H229" s="182">
        <f>Fishery!X231</f>
        <v>10.37558791142213</v>
      </c>
      <c r="I229" s="131">
        <f>Fishery!Y231</f>
        <v>1.2109214564502373</v>
      </c>
      <c r="J229" s="183">
        <f>Fishery!Z231</f>
        <v>0.41725650901922784</v>
      </c>
      <c r="K229" s="188">
        <f>Fishery!Q231</f>
        <v>253.95210792062073</v>
      </c>
    </row>
    <row r="230" spans="2:11" x14ac:dyDescent="0.2">
      <c r="B230" s="3">
        <v>17</v>
      </c>
      <c r="C230">
        <v>5</v>
      </c>
      <c r="E230" s="182">
        <f>Fishery!H232</f>
        <v>9.5450790353337354</v>
      </c>
      <c r="F230" s="131">
        <f>Fishery!I232</f>
        <v>1.2931048434033048</v>
      </c>
      <c r="G230" s="131">
        <f>Fishery!J232</f>
        <v>0.43293209309420649</v>
      </c>
      <c r="H230" s="182">
        <f>Fishery!X232</f>
        <v>9.5450790353337354</v>
      </c>
      <c r="I230" s="131">
        <f>Fishery!Y232</f>
        <v>1.3009051004266141</v>
      </c>
      <c r="J230" s="183">
        <f>Fishery!Z232</f>
        <v>0.43700974484533656</v>
      </c>
      <c r="K230" s="188">
        <f>Fishery!Q232</f>
        <v>241.25493646857103</v>
      </c>
    </row>
    <row r="231" spans="2:11" x14ac:dyDescent="0.2">
      <c r="B231" s="3">
        <v>17</v>
      </c>
      <c r="C231">
        <v>6</v>
      </c>
      <c r="E231" s="182">
        <f>Fishery!H233</f>
        <v>8.4538928973002516</v>
      </c>
      <c r="F231" s="131">
        <f>Fishery!I233</f>
        <v>1.2793372638853389</v>
      </c>
      <c r="G231" s="131">
        <f>Fishery!J233</f>
        <v>0.44041896077565401</v>
      </c>
      <c r="H231" s="182">
        <f>Fishery!X233</f>
        <v>8.4538928973002516</v>
      </c>
      <c r="I231" s="131">
        <f>Fishery!Y233</f>
        <v>1.2870544722220882</v>
      </c>
      <c r="J231" s="183">
        <f>Fishery!Z233</f>
        <v>0.4445671289879074</v>
      </c>
      <c r="K231" s="188">
        <f>Fishery!Q233</f>
        <v>219.78808893034102</v>
      </c>
    </row>
    <row r="232" spans="2:11" x14ac:dyDescent="0.2">
      <c r="B232" s="3">
        <v>17</v>
      </c>
      <c r="C232">
        <v>7</v>
      </c>
      <c r="E232" s="182">
        <f>Fishery!H234</f>
        <v>7.3957054264352937</v>
      </c>
      <c r="F232" s="131">
        <f>Fishery!I234</f>
        <v>1.1968136699578495</v>
      </c>
      <c r="G232" s="131">
        <f>Fishery!J234</f>
        <v>0.43671787925682787</v>
      </c>
      <c r="H232" s="182">
        <f>Fishery!X234</f>
        <v>7.3957054264352937</v>
      </c>
      <c r="I232" s="131">
        <f>Fishery!Y234</f>
        <v>1.2040330801103252</v>
      </c>
      <c r="J232" s="183">
        <f>Fishery!Z234</f>
        <v>0.44083118814177097</v>
      </c>
      <c r="K232" s="188">
        <f>Fishery!Q234</f>
        <v>196.4061376613648</v>
      </c>
    </row>
    <row r="233" spans="2:11" x14ac:dyDescent="0.2">
      <c r="B233" s="3">
        <v>17</v>
      </c>
      <c r="C233">
        <v>8</v>
      </c>
      <c r="E233" s="182">
        <f>Fishery!H235</f>
        <v>6.5457389368242049</v>
      </c>
      <c r="F233" s="131">
        <f>Fishery!I235</f>
        <v>1.0867177902330405</v>
      </c>
      <c r="G233" s="131">
        <f>Fishery!J235</f>
        <v>0.42477809768762259</v>
      </c>
      <c r="H233" s="182">
        <f>Fishery!X235</f>
        <v>6.5457389368242049</v>
      </c>
      <c r="I233" s="131">
        <f>Fishery!Y235</f>
        <v>1.0932730808723601</v>
      </c>
      <c r="J233" s="183">
        <f>Fishery!Z235</f>
        <v>0.42877894951059131</v>
      </c>
      <c r="K233" s="188">
        <f>Fishery!Q235</f>
        <v>175.9362035758833</v>
      </c>
    </row>
    <row r="234" spans="2:11" x14ac:dyDescent="0.2">
      <c r="B234" s="3">
        <v>17</v>
      </c>
      <c r="C234">
        <v>9</v>
      </c>
      <c r="E234" s="182">
        <f>Fishery!H236</f>
        <v>6.0611116744902747</v>
      </c>
      <c r="F234" s="131">
        <f>Fishery!I236</f>
        <v>0.98015535204986337</v>
      </c>
      <c r="G234" s="131">
        <f>Fishery!J236</f>
        <v>0.40799930554108049</v>
      </c>
      <c r="H234" s="182">
        <f>Fishery!X236</f>
        <v>6.0611116744902747</v>
      </c>
      <c r="I234" s="131">
        <f>Fishery!Y236</f>
        <v>0.98606783757473326</v>
      </c>
      <c r="J234" s="183">
        <f>Fishery!Z236</f>
        <v>0.41184212317746538</v>
      </c>
      <c r="K234" s="188">
        <f>Fishery!Q236</f>
        <v>162.5444998002493</v>
      </c>
    </row>
    <row r="235" spans="2:11" x14ac:dyDescent="0.2">
      <c r="B235" s="3">
        <v>17</v>
      </c>
      <c r="C235">
        <v>10</v>
      </c>
      <c r="E235" s="182">
        <f>Fishery!H237</f>
        <v>6.1868371148899</v>
      </c>
      <c r="F235" s="131">
        <f>Fishery!I237</f>
        <v>0.90202379298276236</v>
      </c>
      <c r="G235" s="131">
        <f>Fishery!J237</f>
        <v>0.39009774086087684</v>
      </c>
      <c r="H235" s="182">
        <f>Fishery!X237</f>
        <v>6.1868371148899</v>
      </c>
      <c r="I235" s="131">
        <f>Fishery!Y237</f>
        <v>0.90746497392203396</v>
      </c>
      <c r="J235" s="183">
        <f>Fishery!Z237</f>
        <v>0.39377194926793779</v>
      </c>
      <c r="K235" s="188">
        <f>Fishery!Q237</f>
        <v>161.92167277417812</v>
      </c>
    </row>
    <row r="236" spans="2:11" x14ac:dyDescent="0.2">
      <c r="B236" s="3">
        <v>17</v>
      </c>
      <c r="C236">
        <v>11</v>
      </c>
      <c r="E236" s="182">
        <f>Fishery!H238</f>
        <v>7.314437701665585</v>
      </c>
      <c r="F236" s="131">
        <f>Fishery!I238</f>
        <v>0.87701346343916953</v>
      </c>
      <c r="G236" s="131">
        <f>Fishery!J238</f>
        <v>0.37585510915035897</v>
      </c>
      <c r="H236" s="182">
        <f>Fishery!X238</f>
        <v>7.314437701665585</v>
      </c>
      <c r="I236" s="131">
        <f>Fishery!Y238</f>
        <v>0.88230377726223408</v>
      </c>
      <c r="J236" s="183">
        <f>Fishery!Z238</f>
        <v>0.37939517067142675</v>
      </c>
      <c r="K236" s="188">
        <f>Fishery!Q238</f>
        <v>228.30139403197137</v>
      </c>
    </row>
    <row r="237" spans="2:11" x14ac:dyDescent="0.2">
      <c r="B237" s="1">
        <v>17</v>
      </c>
      <c r="C237" s="2">
        <v>12</v>
      </c>
      <c r="E237" s="182">
        <f>Fishery!H239</f>
        <v>9.4266963998012869</v>
      </c>
      <c r="F237" s="131">
        <f>Fishery!I239</f>
        <v>0.92536644029554527</v>
      </c>
      <c r="G237" s="131">
        <f>Fishery!J239</f>
        <v>0.37276128609172632</v>
      </c>
      <c r="H237" s="182">
        <f>Fishery!X239</f>
        <v>9.4266963998012869</v>
      </c>
      <c r="I237" s="131">
        <f>Fishery!Y239</f>
        <v>0.93094842857118487</v>
      </c>
      <c r="J237" s="183">
        <f>Fishery!Z239</f>
        <v>0.37627220786267174</v>
      </c>
      <c r="K237" s="188">
        <f>Fishery!Q239</f>
        <v>281.56838871623</v>
      </c>
    </row>
    <row r="238" spans="2:11" x14ac:dyDescent="0.2">
      <c r="B238" s="4">
        <v>18</v>
      </c>
      <c r="C238">
        <v>1</v>
      </c>
      <c r="E238" s="182">
        <f>Fishery!H240</f>
        <v>10.498241466644314</v>
      </c>
      <c r="F238" s="131">
        <f>Fishery!I240</f>
        <v>1.0540392713266218</v>
      </c>
      <c r="G238" s="131">
        <f>Fishery!J240</f>
        <v>0.38960785070819548</v>
      </c>
      <c r="H238" s="182">
        <f>Fishery!X240</f>
        <v>10.498241466644314</v>
      </c>
      <c r="I238" s="131">
        <f>Fishery!Y240</f>
        <v>1.0603974388572379</v>
      </c>
      <c r="J238" s="183">
        <f>Fishery!Z240</f>
        <v>0.39327744499338652</v>
      </c>
      <c r="K238" s="188">
        <f>Fishery!Q240</f>
        <v>313.49302033824148</v>
      </c>
    </row>
    <row r="239" spans="2:11" x14ac:dyDescent="0.2">
      <c r="B239" s="4">
        <v>18</v>
      </c>
      <c r="C239">
        <v>2</v>
      </c>
      <c r="E239" s="182">
        <f>Fishery!H241</f>
        <v>10.307863847039831</v>
      </c>
      <c r="F239" s="131">
        <f>Fishery!I241</f>
        <v>1.2153147214492099</v>
      </c>
      <c r="G239" s="131">
        <f>Fishery!J241</f>
        <v>0.41547044514120562</v>
      </c>
      <c r="H239" s="182">
        <f>Fishery!X241</f>
        <v>10.307863847039831</v>
      </c>
      <c r="I239" s="131">
        <f>Fishery!Y241</f>
        <v>1.2226457335012302</v>
      </c>
      <c r="J239" s="183">
        <f>Fishery!Z241</f>
        <v>0.41938363110084331</v>
      </c>
      <c r="K239" s="188">
        <f>Fishery!Q241</f>
        <v>316.34076244816157</v>
      </c>
    </row>
    <row r="240" spans="2:11" x14ac:dyDescent="0.2">
      <c r="B240" s="4">
        <v>18</v>
      </c>
      <c r="C240">
        <v>3</v>
      </c>
      <c r="E240" s="182">
        <f>Fishery!H242</f>
        <v>9.4439071612555736</v>
      </c>
      <c r="F240" s="131">
        <f>Fishery!I242</f>
        <v>1.2968545482405744</v>
      </c>
      <c r="G240" s="131">
        <f>Fishery!J242</f>
        <v>0.43408717244479955</v>
      </c>
      <c r="H240" s="182">
        <f>Fishery!X242</f>
        <v>9.4439071612555736</v>
      </c>
      <c r="I240" s="131">
        <f>Fishery!Y242</f>
        <v>1.3046774242043675</v>
      </c>
      <c r="J240" s="183">
        <f>Fishery!Z242</f>
        <v>0.43817570352645691</v>
      </c>
      <c r="K240" s="188">
        <f>Fishery!Q242</f>
        <v>239.44017518992314</v>
      </c>
    </row>
    <row r="241" spans="2:11" x14ac:dyDescent="0.2">
      <c r="B241" s="4">
        <v>18</v>
      </c>
      <c r="C241">
        <v>4</v>
      </c>
      <c r="E241" s="182">
        <f>Fishery!H243</f>
        <v>8.3501438732203734</v>
      </c>
      <c r="F241" s="131">
        <f>Fishery!I243</f>
        <v>1.2762748587731561</v>
      </c>
      <c r="G241" s="131">
        <f>Fishery!J243</f>
        <v>0.44051878261616439</v>
      </c>
      <c r="H241" s="182">
        <f>Fishery!X243</f>
        <v>8.3501438732203734</v>
      </c>
      <c r="I241" s="131">
        <f>Fishery!Y243</f>
        <v>1.2839735940935011</v>
      </c>
      <c r="J241" s="183">
        <f>Fishery!Z243</f>
        <v>0.44466789101906029</v>
      </c>
      <c r="K241" s="188">
        <f>Fishery!Q243</f>
        <v>217.67134643512057</v>
      </c>
    </row>
    <row r="242" spans="2:11" x14ac:dyDescent="0.2">
      <c r="B242" s="4">
        <v>18</v>
      </c>
      <c r="C242">
        <v>5</v>
      </c>
      <c r="E242" s="182">
        <f>Fishery!H244</f>
        <v>7.3054427502911921</v>
      </c>
      <c r="F242" s="131">
        <f>Fishery!I244</f>
        <v>1.1902875641421511</v>
      </c>
      <c r="G242" s="131">
        <f>Fishery!J244</f>
        <v>0.43597375094152152</v>
      </c>
      <c r="H242" s="182">
        <f>Fishery!X244</f>
        <v>7.3054427502911921</v>
      </c>
      <c r="I242" s="131">
        <f>Fishery!Y244</f>
        <v>1.1974676075696598</v>
      </c>
      <c r="J242" s="183">
        <f>Fishery!Z244</f>
        <v>0.44008005111499143</v>
      </c>
      <c r="K242" s="188">
        <f>Fishery!Q244</f>
        <v>194.41438253684251</v>
      </c>
    </row>
    <row r="243" spans="2:11" x14ac:dyDescent="0.2">
      <c r="B243" s="4">
        <v>18</v>
      </c>
      <c r="C243">
        <v>6</v>
      </c>
      <c r="E243" s="182">
        <f>Fishery!H245</f>
        <v>6.479736725610274</v>
      </c>
      <c r="F243" s="131">
        <f>Fishery!I245</f>
        <v>1.0794467303383803</v>
      </c>
      <c r="G243" s="131">
        <f>Fishery!J245</f>
        <v>0.42346554640944362</v>
      </c>
      <c r="H243" s="182">
        <f>Fishery!X245</f>
        <v>6.479736725610274</v>
      </c>
      <c r="I243" s="131">
        <f>Fishery!Y245</f>
        <v>1.0859581605465063</v>
      </c>
      <c r="J243" s="183">
        <f>Fishery!Z245</f>
        <v>0.42745403572313367</v>
      </c>
      <c r="K243" s="188">
        <f>Fishery!Q245</f>
        <v>174.37522676453486</v>
      </c>
    </row>
    <row r="244" spans="2:11" x14ac:dyDescent="0.2">
      <c r="B244" s="4">
        <v>18</v>
      </c>
      <c r="C244">
        <v>7</v>
      </c>
      <c r="E244" s="182">
        <f>Fishery!H246</f>
        <v>6.0327551590551742</v>
      </c>
      <c r="F244" s="131">
        <f>Fishery!I246</f>
        <v>0.97416962110204253</v>
      </c>
      <c r="G244" s="131">
        <f>Fishery!J246</f>
        <v>0.40640880490360037</v>
      </c>
      <c r="H244" s="182">
        <f>Fishery!X246</f>
        <v>6.0327551590551742</v>
      </c>
      <c r="I244" s="131">
        <f>Fishery!Y246</f>
        <v>0.98004599954703897</v>
      </c>
      <c r="J244" s="183">
        <f>Fishery!Z246</f>
        <v>0.41023664211277033</v>
      </c>
      <c r="K244" s="188">
        <f>Fishery!Q246</f>
        <v>161.74942706576869</v>
      </c>
    </row>
    <row r="245" spans="2:11" x14ac:dyDescent="0.2">
      <c r="B245" s="4">
        <v>18</v>
      </c>
      <c r="C245">
        <v>8</v>
      </c>
      <c r="E245" s="182">
        <f>Fishery!H247</f>
        <v>6.2202831378661338</v>
      </c>
      <c r="F245" s="131">
        <f>Fishery!I247</f>
        <v>0.89922139858129346</v>
      </c>
      <c r="G245" s="131">
        <f>Fishery!J247</f>
        <v>0.38855788449168277</v>
      </c>
      <c r="H245" s="182">
        <f>Fishery!X247</f>
        <v>6.2202831378661338</v>
      </c>
      <c r="I245" s="131">
        <f>Fishery!Y247</f>
        <v>0.90464567493875669</v>
      </c>
      <c r="J245" s="183">
        <f>Fishery!Z247</f>
        <v>0.39221758947402541</v>
      </c>
      <c r="K245" s="188">
        <f>Fishery!Q247</f>
        <v>162.43454226425524</v>
      </c>
    </row>
    <row r="246" spans="2:11" x14ac:dyDescent="0.2">
      <c r="B246" s="4">
        <v>18</v>
      </c>
      <c r="C246">
        <v>9</v>
      </c>
      <c r="E246" s="182">
        <f>Fishery!H248</f>
        <v>7.4380239839776578</v>
      </c>
      <c r="F246" s="131">
        <f>Fishery!I248</f>
        <v>0.87939167922799233</v>
      </c>
      <c r="G246" s="131">
        <f>Fishery!J248</f>
        <v>0.37482887805045384</v>
      </c>
      <c r="H246" s="182">
        <f>Fishery!X248</f>
        <v>7.4380239839776578</v>
      </c>
      <c r="I246" s="131">
        <f>Fishery!Y248</f>
        <v>0.88469633890592259</v>
      </c>
      <c r="J246" s="183">
        <f>Fishery!Z248</f>
        <v>0.37835927382230056</v>
      </c>
      <c r="K246" s="188">
        <f>Fishery!Q248</f>
        <v>185.09292213089466</v>
      </c>
    </row>
    <row r="247" spans="2:11" x14ac:dyDescent="0.2">
      <c r="B247" s="4">
        <v>18</v>
      </c>
      <c r="C247">
        <v>10</v>
      </c>
      <c r="E247" s="182">
        <f>Fishery!H249</f>
        <v>9.567638238205955</v>
      </c>
      <c r="F247" s="131">
        <f>Fishery!I249</f>
        <v>0.93411506966842872</v>
      </c>
      <c r="G247" s="131">
        <f>Fishery!J249</f>
        <v>0.37297349461265267</v>
      </c>
      <c r="H247" s="182">
        <f>Fishery!X249</f>
        <v>9.567638238205955</v>
      </c>
      <c r="I247" s="131">
        <f>Fishery!Y249</f>
        <v>0.93974983135842705</v>
      </c>
      <c r="J247" s="183">
        <f>Fishery!Z249</f>
        <v>0.37648641510917369</v>
      </c>
      <c r="K247" s="188">
        <f>Fishery!Q249</f>
        <v>228.28823944821332</v>
      </c>
    </row>
    <row r="248" spans="2:11" x14ac:dyDescent="0.2">
      <c r="B248" s="4">
        <v>18</v>
      </c>
      <c r="C248">
        <v>11</v>
      </c>
      <c r="E248" s="182">
        <f>Fishery!H250</f>
        <v>10.472228606363776</v>
      </c>
      <c r="F248" s="131">
        <f>Fishery!I250</f>
        <v>1.0695678714890935</v>
      </c>
      <c r="G248" s="131">
        <f>Fishery!J250</f>
        <v>0.39133701164899598</v>
      </c>
      <c r="H248" s="182">
        <f>Fishery!X250</f>
        <v>10.472228606363776</v>
      </c>
      <c r="I248" s="131">
        <f>Fishery!Y250</f>
        <v>1.0760197105213649</v>
      </c>
      <c r="J248" s="183">
        <f>Fishery!Z250</f>
        <v>0.39502289235935784</v>
      </c>
      <c r="K248" s="188">
        <f>Fishery!Q250</f>
        <v>313.54963279372117</v>
      </c>
    </row>
    <row r="249" spans="2:11" x14ac:dyDescent="0.2">
      <c r="B249" s="5">
        <v>18</v>
      </c>
      <c r="C249" s="2">
        <v>12</v>
      </c>
      <c r="E249" s="182">
        <f>Fishery!H251</f>
        <v>10.212736915419471</v>
      </c>
      <c r="F249" s="131">
        <f>Fishery!I251</f>
        <v>1.2256303033380476</v>
      </c>
      <c r="G249" s="131">
        <f>Fishery!J251</f>
        <v>0.41661651013565204</v>
      </c>
      <c r="H249" s="182">
        <f>Fishery!X251</f>
        <v>10.212736915419471</v>
      </c>
      <c r="I249" s="131">
        <f>Fishery!Y251</f>
        <v>1.2330235409632597</v>
      </c>
      <c r="J249" s="183">
        <f>Fishery!Z251</f>
        <v>0.4205404905224206</v>
      </c>
      <c r="K249" s="188">
        <f>Fishery!Q251</f>
        <v>314.48184589863598</v>
      </c>
    </row>
    <row r="250" spans="2:11" x14ac:dyDescent="0.2">
      <c r="B250" s="3">
        <v>19</v>
      </c>
      <c r="C250">
        <v>1</v>
      </c>
      <c r="E250" s="182">
        <f>Fishery!H252</f>
        <v>9.3128123197396011</v>
      </c>
      <c r="F250" s="131">
        <f>Fishery!I252</f>
        <v>1.2975123181999939</v>
      </c>
      <c r="G250" s="131">
        <f>Fishery!J252</f>
        <v>0.43403520199408191</v>
      </c>
      <c r="H250" s="182">
        <f>Fishery!X252</f>
        <v>9.3128123197396011</v>
      </c>
      <c r="I250" s="131">
        <f>Fishery!Y252</f>
        <v>1.3053391619586427</v>
      </c>
      <c r="J250" s="183">
        <f>Fishery!Z252</f>
        <v>0.43812324358234578</v>
      </c>
      <c r="K250" s="188">
        <f>Fishery!Q252</f>
        <v>296.13085608832347</v>
      </c>
    </row>
    <row r="251" spans="2:11" x14ac:dyDescent="0.2">
      <c r="B251" s="3">
        <v>19</v>
      </c>
      <c r="C251">
        <v>2</v>
      </c>
      <c r="E251" s="182">
        <f>Fishery!H253</f>
        <v>8.2180511746748248</v>
      </c>
      <c r="F251" s="131">
        <f>Fishery!I253</f>
        <v>1.2691982095803922</v>
      </c>
      <c r="G251" s="131">
        <f>Fishery!J253</f>
        <v>0.43922824436587232</v>
      </c>
      <c r="H251" s="182">
        <f>Fishery!X253</f>
        <v>8.2180511746748248</v>
      </c>
      <c r="I251" s="131">
        <f>Fishery!Y253</f>
        <v>1.2768542571922743</v>
      </c>
      <c r="J251" s="183">
        <f>Fishery!Z253</f>
        <v>0.44336519759330273</v>
      </c>
      <c r="K251" s="188">
        <f>Fishery!Q253</f>
        <v>268.53659192154527</v>
      </c>
    </row>
    <row r="252" spans="2:11" x14ac:dyDescent="0.2">
      <c r="B252" s="3">
        <v>19</v>
      </c>
      <c r="C252">
        <v>3</v>
      </c>
      <c r="E252" s="182">
        <f>Fishery!H254</f>
        <v>7.1899088420882</v>
      </c>
      <c r="F252" s="131">
        <f>Fishery!I254</f>
        <v>1.1795238130758385</v>
      </c>
      <c r="G252" s="131">
        <f>Fishery!J254</f>
        <v>0.43373306850106863</v>
      </c>
      <c r="H252" s="182">
        <f>Fishery!X254</f>
        <v>7.1899088420882</v>
      </c>
      <c r="I252" s="131">
        <f>Fishery!Y254</f>
        <v>1.1866389274875133</v>
      </c>
      <c r="J252" s="183">
        <f>Fishery!Z254</f>
        <v>0.43781826438861754</v>
      </c>
      <c r="K252" s="188">
        <f>Fishery!Q254</f>
        <v>191.74662805579587</v>
      </c>
    </row>
    <row r="253" spans="2:11" x14ac:dyDescent="0.2">
      <c r="B253" s="3">
        <v>19</v>
      </c>
      <c r="C253">
        <v>4</v>
      </c>
      <c r="E253" s="182">
        <f>Fishery!H255</f>
        <v>6.3917205264977506</v>
      </c>
      <c r="F253" s="131">
        <f>Fishery!I255</f>
        <v>1.0680937674047071</v>
      </c>
      <c r="G253" s="131">
        <f>Fishery!J255</f>
        <v>0.42061438774808751</v>
      </c>
      <c r="H253" s="182">
        <f>Fishery!X255</f>
        <v>6.3917205264977506</v>
      </c>
      <c r="I253" s="131">
        <f>Fishery!Y255</f>
        <v>1.0745367143577353</v>
      </c>
      <c r="J253" s="183">
        <f>Fishery!Z255</f>
        <v>0.42457602289158858</v>
      </c>
      <c r="K253" s="188">
        <f>Fishery!Q255</f>
        <v>172.20536829287772</v>
      </c>
    </row>
    <row r="254" spans="2:11" x14ac:dyDescent="0.2">
      <c r="B254" s="3">
        <v>19</v>
      </c>
      <c r="C254">
        <v>5</v>
      </c>
      <c r="E254" s="182">
        <f>Fishery!H256</f>
        <v>5.9856900433587859</v>
      </c>
      <c r="F254" s="131">
        <f>Fishery!I256</f>
        <v>0.96441671388337491</v>
      </c>
      <c r="G254" s="131">
        <f>Fishery!J256</f>
        <v>0.4032818217746138</v>
      </c>
      <c r="H254" s="182">
        <f>Fishery!X256</f>
        <v>5.9856900433587859</v>
      </c>
      <c r="I254" s="131">
        <f>Fishery!Y256</f>
        <v>0.97023426091696796</v>
      </c>
      <c r="J254" s="183">
        <f>Fishery!Z256</f>
        <v>0.40708020690934749</v>
      </c>
      <c r="K254" s="188">
        <f>Fishery!Q256</f>
        <v>160.42002983046459</v>
      </c>
    </row>
    <row r="255" spans="2:11" x14ac:dyDescent="0.2">
      <c r="B255" s="3">
        <v>19</v>
      </c>
      <c r="C255">
        <v>6</v>
      </c>
      <c r="E255" s="182">
        <f>Fishery!H257</f>
        <v>6.2392554452797615</v>
      </c>
      <c r="F255" s="131">
        <f>Fishery!I257</f>
        <v>0.89301552809386753</v>
      </c>
      <c r="G255" s="131">
        <f>Fishery!J257</f>
        <v>0.38551015328145233</v>
      </c>
      <c r="H255" s="182">
        <f>Fishery!X257</f>
        <v>6.2392554452797615</v>
      </c>
      <c r="I255" s="131">
        <f>Fishery!Y257</f>
        <v>0.89840236944743124</v>
      </c>
      <c r="J255" s="183">
        <f>Fishery!Z257</f>
        <v>0.38914115263835253</v>
      </c>
      <c r="K255" s="188">
        <f>Fishery!Q257</f>
        <v>162.50817375576065</v>
      </c>
    </row>
    <row r="256" spans="2:11" x14ac:dyDescent="0.2">
      <c r="B256" s="3">
        <v>19</v>
      </c>
      <c r="C256">
        <v>7</v>
      </c>
      <c r="E256" s="182">
        <f>Fishery!H258</f>
        <v>7.5520631743008799</v>
      </c>
      <c r="F256" s="131">
        <f>Fishery!I258</f>
        <v>0.87870221152216721</v>
      </c>
      <c r="G256" s="131">
        <f>Fishery!J258</f>
        <v>0.37234039312572859</v>
      </c>
      <c r="H256" s="182">
        <f>Fishery!X258</f>
        <v>7.5520631743008799</v>
      </c>
      <c r="I256" s="131">
        <f>Fishery!Y258</f>
        <v>0.88400271219834126</v>
      </c>
      <c r="J256" s="183">
        <f>Fishery!Z258</f>
        <v>0.37584735063768926</v>
      </c>
      <c r="K256" s="188">
        <f>Fishery!Q258</f>
        <v>187.2137100575207</v>
      </c>
    </row>
    <row r="257" spans="2:11" x14ac:dyDescent="0.2">
      <c r="B257" s="3">
        <v>19</v>
      </c>
      <c r="C257">
        <v>8</v>
      </c>
      <c r="E257" s="182">
        <f>Fishery!H259</f>
        <v>9.6925612542344055</v>
      </c>
      <c r="F257" s="131">
        <f>Fishery!I259</f>
        <v>0.94001796973210383</v>
      </c>
      <c r="G257" s="131">
        <f>Fishery!J259</f>
        <v>0.37178037007692905</v>
      </c>
      <c r="H257" s="182">
        <f>Fishery!X259</f>
        <v>9.6925612542344055</v>
      </c>
      <c r="I257" s="131">
        <f>Fishery!Y259</f>
        <v>0.94568833885015757</v>
      </c>
      <c r="J257" s="183">
        <f>Fishery!Z259</f>
        <v>0.37528205290724326</v>
      </c>
      <c r="K257" s="188">
        <f>Fishery!Q259</f>
        <v>230.87354694296238</v>
      </c>
    </row>
    <row r="258" spans="2:11" x14ac:dyDescent="0.2">
      <c r="B258" s="3">
        <v>19</v>
      </c>
      <c r="C258">
        <v>9</v>
      </c>
      <c r="E258" s="182">
        <f>Fishery!H260</f>
        <v>10.430499219084838</v>
      </c>
      <c r="F258" s="131">
        <f>Fishery!I260</f>
        <v>1.0823000712393356</v>
      </c>
      <c r="G258" s="131">
        <f>Fishery!J260</f>
        <v>0.39160173606465432</v>
      </c>
      <c r="H258" s="182">
        <f>Fishery!X260</f>
        <v>10.430499219084838</v>
      </c>
      <c r="I258" s="131">
        <f>Fishery!Y260</f>
        <v>1.0888287133483496</v>
      </c>
      <c r="J258" s="183">
        <f>Fishery!Z260</f>
        <v>0.39529011013135151</v>
      </c>
      <c r="K258" s="188">
        <f>Fishery!Q260</f>
        <v>250.44235379465951</v>
      </c>
    </row>
    <row r="259" spans="2:11" x14ac:dyDescent="0.2">
      <c r="B259" s="3">
        <v>19</v>
      </c>
      <c r="C259">
        <v>10</v>
      </c>
      <c r="E259" s="182">
        <f>Fishery!H261</f>
        <v>10.099540648018941</v>
      </c>
      <c r="F259" s="131">
        <f>Fishery!I261</f>
        <v>1.2320174119172158</v>
      </c>
      <c r="G259" s="131">
        <f>Fishery!J261</f>
        <v>0.41616000614451115</v>
      </c>
      <c r="H259" s="182">
        <f>Fishery!X261</f>
        <v>10.099540648018941</v>
      </c>
      <c r="I259" s="131">
        <f>Fishery!Y261</f>
        <v>1.2394491778093411</v>
      </c>
      <c r="J259" s="183">
        <f>Fishery!Z261</f>
        <v>0.42007968686320574</v>
      </c>
      <c r="K259" s="188">
        <f>Fishery!Q261</f>
        <v>249.56920117746088</v>
      </c>
    </row>
    <row r="260" spans="2:11" x14ac:dyDescent="0.2">
      <c r="B260" s="3">
        <v>19</v>
      </c>
      <c r="C260">
        <v>11</v>
      </c>
      <c r="E260" s="182">
        <f>Fishery!H262</f>
        <v>9.1658778643706089</v>
      </c>
      <c r="F260" s="131">
        <f>Fishery!I262</f>
        <v>1.2935619250763841</v>
      </c>
      <c r="G260" s="131">
        <f>Fishery!J262</f>
        <v>0.43227803761935268</v>
      </c>
      <c r="H260" s="182">
        <f>Fishery!X262</f>
        <v>9.1658778643706089</v>
      </c>
      <c r="I260" s="131">
        <f>Fishery!Y262</f>
        <v>1.3013649393042224</v>
      </c>
      <c r="J260" s="183">
        <f>Fishery!Z262</f>
        <v>0.43634952902687479</v>
      </c>
      <c r="K260" s="188">
        <f>Fishery!Q262</f>
        <v>292.32309086786859</v>
      </c>
    </row>
    <row r="261" spans="2:11" x14ac:dyDescent="0.2">
      <c r="B261" s="1">
        <v>19</v>
      </c>
      <c r="C261" s="2">
        <v>12</v>
      </c>
      <c r="E261" s="182">
        <f>Fishery!H263</f>
        <v>8.0716724337637036</v>
      </c>
      <c r="F261" s="131">
        <f>Fishery!I263</f>
        <v>1.2575935104372957</v>
      </c>
      <c r="G261" s="131">
        <f>Fishery!J263</f>
        <v>0.43621843242916303</v>
      </c>
      <c r="H261" s="182">
        <f>Fishery!X263</f>
        <v>8.0716724337637036</v>
      </c>
      <c r="I261" s="131">
        <f>Fishery!Y263</f>
        <v>1.2651795562728669</v>
      </c>
      <c r="J261" s="183">
        <f>Fishery!Z263</f>
        <v>0.44032703718090854</v>
      </c>
      <c r="K261" s="188">
        <f>Fishery!Q263</f>
        <v>264.38608628995422</v>
      </c>
    </row>
    <row r="262" spans="2:11" x14ac:dyDescent="0.2">
      <c r="B262" s="4">
        <v>20</v>
      </c>
      <c r="C262">
        <v>1</v>
      </c>
      <c r="E262" s="182">
        <f>Fishery!H264</f>
        <v>7.0604118176038302</v>
      </c>
      <c r="F262" s="131">
        <f>Fishery!I264</f>
        <v>1.164528007419835</v>
      </c>
      <c r="G262" s="131">
        <f>Fishery!J264</f>
        <v>0.42980695261849394</v>
      </c>
      <c r="H262" s="182">
        <f>Fishery!X264</f>
        <v>7.0604118176038302</v>
      </c>
      <c r="I262" s="131">
        <f>Fishery!Y264</f>
        <v>1.1715526642487506</v>
      </c>
      <c r="J262" s="183">
        <f>Fishery!Z264</f>
        <v>0.43385516965056159</v>
      </c>
      <c r="K262" s="188">
        <f>Fishery!Q264</f>
        <v>235.77173766958916</v>
      </c>
    </row>
    <row r="263" spans="2:11" x14ac:dyDescent="0.2">
      <c r="B263" s="4">
        <v>20</v>
      </c>
      <c r="C263">
        <v>2</v>
      </c>
      <c r="E263" s="182">
        <f>Fishery!H265</f>
        <v>6.2880505205842923</v>
      </c>
      <c r="F263" s="131">
        <f>Fishery!I265</f>
        <v>1.0527512615413483</v>
      </c>
      <c r="G263" s="131">
        <f>Fishery!J265</f>
        <v>0.41613095413685791</v>
      </c>
      <c r="H263" s="182">
        <f>Fishery!X265</f>
        <v>6.2880505205842923</v>
      </c>
      <c r="I263" s="131">
        <f>Fishery!Y265</f>
        <v>1.0591016595493112</v>
      </c>
      <c r="J263" s="183">
        <f>Fishery!Z265</f>
        <v>0.42005036122379413</v>
      </c>
      <c r="K263" s="188">
        <f>Fishery!Q265</f>
        <v>211.93817295655617</v>
      </c>
    </row>
    <row r="264" spans="2:11" x14ac:dyDescent="0.2">
      <c r="B264" s="4">
        <v>20</v>
      </c>
      <c r="C264">
        <v>3</v>
      </c>
      <c r="E264" s="182">
        <f>Fishery!H266</f>
        <v>5.9182700070502028</v>
      </c>
      <c r="F264" s="131">
        <f>Fishery!I266</f>
        <v>0.95070158719891795</v>
      </c>
      <c r="G264" s="131">
        <f>Fishery!J266</f>
        <v>0.39856647251439009</v>
      </c>
      <c r="H264" s="182">
        <f>Fishery!X266</f>
        <v>5.9182700070502028</v>
      </c>
      <c r="I264" s="131">
        <f>Fishery!Y266</f>
        <v>0.95643640195152713</v>
      </c>
      <c r="J264" s="183">
        <f>Fishery!Z266</f>
        <v>0.40232044525171817</v>
      </c>
      <c r="K264" s="188">
        <f>Fishery!Q266</f>
        <v>158.51632169342557</v>
      </c>
    </row>
    <row r="265" spans="2:11" x14ac:dyDescent="0.2">
      <c r="B265" s="4">
        <v>20</v>
      </c>
      <c r="C265">
        <v>4</v>
      </c>
      <c r="E265" s="182">
        <f>Fishery!H267</f>
        <v>6.2290453376248163</v>
      </c>
      <c r="F265" s="131">
        <f>Fishery!I267</f>
        <v>0.8825197480144914</v>
      </c>
      <c r="G265" s="131">
        <f>Fishery!J267</f>
        <v>0.38087553769446592</v>
      </c>
      <c r="H265" s="182">
        <f>Fishery!X267</f>
        <v>6.2290453376248163</v>
      </c>
      <c r="I265" s="131">
        <f>Fishery!Y267</f>
        <v>0.88784327680473363</v>
      </c>
      <c r="J265" s="183">
        <f>Fishery!Z267</f>
        <v>0.38446288505913562</v>
      </c>
      <c r="K265" s="188">
        <f>Fishery!Q267</f>
        <v>161.82501875677565</v>
      </c>
    </row>
    <row r="266" spans="2:11" x14ac:dyDescent="0.2">
      <c r="B266" s="4">
        <v>20</v>
      </c>
      <c r="C266">
        <v>5</v>
      </c>
      <c r="E266" s="182">
        <f>Fishery!H268</f>
        <v>7.6253653783442656</v>
      </c>
      <c r="F266" s="131">
        <f>Fishery!I268</f>
        <v>0.8729338908479809</v>
      </c>
      <c r="G266" s="131">
        <f>Fishery!J268</f>
        <v>0.36817791843929082</v>
      </c>
      <c r="H266" s="182">
        <f>Fishery!X268</f>
        <v>7.6253653783442656</v>
      </c>
      <c r="I266" s="131">
        <f>Fishery!Y268</f>
        <v>0.87819959590485075</v>
      </c>
      <c r="J266" s="183">
        <f>Fishery!Z268</f>
        <v>0.37164567090624573</v>
      </c>
      <c r="K266" s="188">
        <f>Fishery!Q268</f>
        <v>188.32449366805329</v>
      </c>
    </row>
    <row r="267" spans="2:11" x14ac:dyDescent="0.2">
      <c r="B267" s="4">
        <v>20</v>
      </c>
      <c r="C267">
        <v>6</v>
      </c>
      <c r="E267" s="182">
        <f>Fishery!H269</f>
        <v>9.7764546482805468</v>
      </c>
      <c r="F267" s="131">
        <f>Fishery!I269</f>
        <v>0.93968136731256213</v>
      </c>
      <c r="G267" s="131">
        <f>Fishery!J269</f>
        <v>0.36868100854705077</v>
      </c>
      <c r="H267" s="182">
        <f>Fishery!X269</f>
        <v>9.7764546482805468</v>
      </c>
      <c r="I267" s="131">
        <f>Fishery!Y269</f>
        <v>0.94534970598010715</v>
      </c>
      <c r="J267" s="183">
        <f>Fishery!Z269</f>
        <v>0.37215349946211707</v>
      </c>
      <c r="K267" s="188">
        <f>Fishery!Q269</f>
        <v>232.39857431873159</v>
      </c>
    </row>
    <row r="268" spans="2:11" x14ac:dyDescent="0.2">
      <c r="B268" s="4">
        <v>20</v>
      </c>
      <c r="C268">
        <v>7</v>
      </c>
      <c r="E268" s="182">
        <f>Fishery!H270</f>
        <v>10.382976553145305</v>
      </c>
      <c r="F268" s="131">
        <f>Fishery!I270</f>
        <v>1.0874620285346737</v>
      </c>
      <c r="G268" s="131">
        <f>Fishery!J270</f>
        <v>0.38962393125958322</v>
      </c>
      <c r="H268" s="182">
        <f>Fishery!X270</f>
        <v>10.382976553145305</v>
      </c>
      <c r="I268" s="131">
        <f>Fishery!Y270</f>
        <v>1.0940218085625133</v>
      </c>
      <c r="J268" s="183">
        <f>Fishery!Z270</f>
        <v>0.39329367700244988</v>
      </c>
      <c r="K268" s="188">
        <f>Fishery!Q270</f>
        <v>249.61808884329233</v>
      </c>
    </row>
    <row r="269" spans="2:11" x14ac:dyDescent="0.2">
      <c r="B269" s="4">
        <v>20</v>
      </c>
      <c r="C269">
        <v>8</v>
      </c>
      <c r="E269" s="182">
        <f>Fishery!H271</f>
        <v>9.9960157788378403</v>
      </c>
      <c r="F269" s="131">
        <f>Fishery!I271</f>
        <v>1.23147175468751</v>
      </c>
      <c r="G269" s="131">
        <f>Fishery!J271</f>
        <v>0.41352308358534684</v>
      </c>
      <c r="H269" s="182">
        <f>Fishery!X271</f>
        <v>9.9960157788378403</v>
      </c>
      <c r="I269" s="131">
        <f>Fishery!Y271</f>
        <v>1.2389002290703195</v>
      </c>
      <c r="J269" s="183">
        <f>Fishery!Z271</f>
        <v>0.41741792795658073</v>
      </c>
      <c r="K269" s="188">
        <f>Fishery!Q271</f>
        <v>247.44978729471518</v>
      </c>
    </row>
    <row r="270" spans="2:11" x14ac:dyDescent="0.2">
      <c r="B270" s="4">
        <v>20</v>
      </c>
      <c r="C270">
        <v>9</v>
      </c>
      <c r="E270" s="182">
        <f>Fishery!H272</f>
        <v>9.0395828386724162</v>
      </c>
      <c r="F270" s="131">
        <f>Fishery!I272</f>
        <v>1.2847706290818697</v>
      </c>
      <c r="G270" s="131">
        <f>Fishery!J272</f>
        <v>0.42858973054823063</v>
      </c>
      <c r="H270" s="182">
        <f>Fishery!X272</f>
        <v>9.0395828386724162</v>
      </c>
      <c r="I270" s="131">
        <f>Fishery!Y272</f>
        <v>1.2925206125220845</v>
      </c>
      <c r="J270" s="183">
        <f>Fishery!Z272</f>
        <v>0.43262648294696321</v>
      </c>
      <c r="K270" s="188">
        <f>Fishery!Q272</f>
        <v>230.99779195116867</v>
      </c>
    </row>
    <row r="271" spans="2:11" x14ac:dyDescent="0.2">
      <c r="B271" s="4">
        <v>20</v>
      </c>
      <c r="C271">
        <v>10</v>
      </c>
      <c r="E271" s="182">
        <f>Fishery!H273</f>
        <v>7.9479209833403779</v>
      </c>
      <c r="F271" s="131">
        <f>Fishery!I273</f>
        <v>1.2433272310313013</v>
      </c>
      <c r="G271" s="131">
        <f>Fishery!J273</f>
        <v>0.43161640944059104</v>
      </c>
      <c r="H271" s="182">
        <f>Fishery!X273</f>
        <v>7.9479209833403779</v>
      </c>
      <c r="I271" s="131">
        <f>Fishery!Y273</f>
        <v>1.2508272199267096</v>
      </c>
      <c r="J271" s="183">
        <f>Fishery!Z273</f>
        <v>0.43568166917957951</v>
      </c>
      <c r="K271" s="188">
        <f>Fishery!Q273</f>
        <v>208.49332103838518</v>
      </c>
    </row>
    <row r="272" spans="2:11" x14ac:dyDescent="0.2">
      <c r="B272" s="4">
        <v>20</v>
      </c>
      <c r="C272">
        <v>11</v>
      </c>
      <c r="E272" s="182">
        <f>Fishery!H274</f>
        <v>6.9499369536085354</v>
      </c>
      <c r="F272" s="131">
        <f>Fishery!I274</f>
        <v>1.1482087250229376</v>
      </c>
      <c r="G272" s="131">
        <f>Fishery!J274</f>
        <v>0.42460322720920579</v>
      </c>
      <c r="H272" s="182">
        <f>Fishery!X274</f>
        <v>6.9499369536085354</v>
      </c>
      <c r="I272" s="131">
        <f>Fishery!Y274</f>
        <v>1.1551349408029459</v>
      </c>
      <c r="J272" s="183">
        <f>Fishery!Z274</f>
        <v>0.42860243198192366</v>
      </c>
      <c r="K272" s="188">
        <f>Fishery!Q274</f>
        <v>232.21954471929558</v>
      </c>
    </row>
    <row r="273" spans="2:11" x14ac:dyDescent="0.2">
      <c r="B273" s="5">
        <v>20</v>
      </c>
      <c r="C273" s="2">
        <v>12</v>
      </c>
      <c r="E273" s="182">
        <f>Fishery!H275</f>
        <v>6.1950287537021405</v>
      </c>
      <c r="F273" s="131">
        <f>Fishery!I275</f>
        <v>1.0365731746494788</v>
      </c>
      <c r="G273" s="131">
        <f>Fishery!J275</f>
        <v>0.41061727451677721</v>
      </c>
      <c r="H273" s="182">
        <f>Fishery!X275</f>
        <v>6.1950287537021405</v>
      </c>
      <c r="I273" s="131">
        <f>Fishery!Y275</f>
        <v>1.0428259833269666</v>
      </c>
      <c r="J273" s="183">
        <f>Fishery!Z275</f>
        <v>0.41448474998275808</v>
      </c>
      <c r="K273" s="188">
        <f>Fishery!Q275</f>
        <v>208.80440368415037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3" sqref="A3"/>
    </sheetView>
  </sheetViews>
  <sheetFormatPr defaultColWidth="11.42578125" defaultRowHeight="12.75" x14ac:dyDescent="0.2"/>
  <cols>
    <col min="1" max="256" width="9.140625" customWidth="1"/>
  </cols>
  <sheetData>
    <row r="3" spans="1:1" ht="20.25" x14ac:dyDescent="0.3">
      <c r="A3" s="201" t="s">
        <v>166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4" sqref="A4"/>
    </sheetView>
  </sheetViews>
  <sheetFormatPr defaultRowHeight="12.75" x14ac:dyDescent="0.2"/>
  <sheetData>
    <row r="1" spans="1:5" x14ac:dyDescent="0.2">
      <c r="A1" s="233" t="s">
        <v>280</v>
      </c>
    </row>
    <row r="2" spans="1:5" x14ac:dyDescent="0.2">
      <c r="A2" s="234" t="s">
        <v>281</v>
      </c>
    </row>
    <row r="3" spans="1:5" x14ac:dyDescent="0.2">
      <c r="A3" s="234"/>
    </row>
    <row r="4" spans="1:5" x14ac:dyDescent="0.2">
      <c r="A4" s="236" t="s">
        <v>284</v>
      </c>
    </row>
    <row r="5" spans="1:5" x14ac:dyDescent="0.2">
      <c r="A5" s="237" t="s">
        <v>283</v>
      </c>
      <c r="B5" s="39"/>
      <c r="C5" s="39"/>
      <c r="D5" s="39"/>
      <c r="E5" s="39"/>
    </row>
    <row r="6" spans="1:5" x14ac:dyDescent="0.2">
      <c r="A6" s="234"/>
    </row>
    <row r="8" spans="1:5" x14ac:dyDescent="0.2">
      <c r="A8" s="235" t="s">
        <v>282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AIMS</vt:lpstr>
      <vt:lpstr>Intro</vt:lpstr>
      <vt:lpstr>Parameters</vt:lpstr>
      <vt:lpstr>Simulations</vt:lpstr>
      <vt:lpstr>Design</vt:lpstr>
      <vt:lpstr>License &amp; Reference</vt:lpstr>
      <vt:lpstr>Sheet1</vt:lpstr>
      <vt:lpstr>Sheet2</vt:lpstr>
      <vt:lpstr>Sheet3</vt:lpstr>
      <vt:lpstr>Ecosystem</vt:lpstr>
      <vt:lpstr>Selectivity</vt:lpstr>
      <vt:lpstr>Fishery</vt:lpstr>
      <vt:lpstr>Selectivity!LWRelationshipList</vt:lpstr>
    </vt:vector>
  </TitlesOfParts>
  <Company>Universitetet i Tromsø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Dos Santos</dc:creator>
  <cp:lastModifiedBy>Ekanger Aysa Arylova</cp:lastModifiedBy>
  <cp:lastPrinted>2009-03-04T16:56:56Z</cp:lastPrinted>
  <dcterms:created xsi:type="dcterms:W3CDTF">2009-02-24T12:23:24Z</dcterms:created>
  <dcterms:modified xsi:type="dcterms:W3CDTF">2015-09-22T08:52:19Z</dcterms:modified>
</cp:coreProperties>
</file>